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44085170" ContentType="image/p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 Mora\Desktop\"/>
    </mc:Choice>
  </mc:AlternateContent>
  <bookViews>
    <workbookView xWindow="0" yWindow="0" windowWidth="20490" windowHeight="6765" tabRatio="786" activeTab="2"/>
  </bookViews>
  <sheets>
    <sheet name="DATOS DEL PROCESO" sheetId="1" r:id="rId1"/>
    <sheet name="ARCO CONSTRUCCIONES SAS" sheetId="12" r:id="rId2"/>
    <sheet name="CONSENER SAS" sheetId="15" r:id="rId3"/>
    <sheet name="CONSORCIO ERPF" sheetId="22" r:id="rId4"/>
    <sheet name="HG CONST" sheetId="25" r:id="rId5"/>
    <sheet name="SUNCOLOMBIA SAS" sheetId="28" r:id="rId6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1" i="28" l="1"/>
  <c r="C11" i="25"/>
  <c r="C11" i="22"/>
  <c r="C11" i="15"/>
  <c r="C11" i="12"/>
  <c r="D59" i="22" l="1"/>
  <c r="D58" i="22"/>
  <c r="D60" i="22"/>
  <c r="D61" i="22"/>
  <c r="D62" i="22"/>
  <c r="D57" i="22"/>
  <c r="C7" i="22" l="1"/>
  <c r="D45" i="28"/>
  <c r="D44" i="28"/>
  <c r="D43" i="28"/>
  <c r="D42" i="28"/>
  <c r="D41" i="28"/>
  <c r="D40" i="28"/>
  <c r="C16" i="28"/>
  <c r="C15" i="28"/>
  <c r="C14" i="28"/>
  <c r="C13" i="28"/>
  <c r="C12" i="28"/>
  <c r="C7" i="28"/>
  <c r="D45" i="25"/>
  <c r="D44" i="25"/>
  <c r="D43" i="25"/>
  <c r="D42" i="25"/>
  <c r="D41" i="25"/>
  <c r="D40" i="25"/>
  <c r="C16" i="25"/>
  <c r="C15" i="25"/>
  <c r="C14" i="25"/>
  <c r="C13" i="25"/>
  <c r="C12" i="25"/>
  <c r="C7" i="25"/>
  <c r="D50" i="25" l="1"/>
  <c r="D52" i="25"/>
  <c r="D54" i="25"/>
  <c r="D50" i="28"/>
  <c r="D52" i="28"/>
  <c r="D54" i="28"/>
  <c r="D51" i="25"/>
  <c r="D53" i="25"/>
  <c r="D51" i="28"/>
  <c r="D53" i="28"/>
  <c r="C16" i="22"/>
  <c r="C15" i="22"/>
  <c r="C14" i="22"/>
  <c r="C13" i="22"/>
  <c r="C12" i="22"/>
  <c r="D49" i="25" l="1"/>
  <c r="B58" i="25" s="1"/>
  <c r="D49" i="28"/>
  <c r="B58" i="28" s="1"/>
  <c r="D53" i="22"/>
  <c r="D52" i="22"/>
  <c r="D51" i="22"/>
  <c r="D50" i="22"/>
  <c r="D49" i="22"/>
  <c r="D48" i="22"/>
  <c r="F46" i="22"/>
  <c r="E46" i="22"/>
  <c r="D46" i="22"/>
  <c r="F45" i="22"/>
  <c r="E45" i="22"/>
  <c r="D45" i="22"/>
  <c r="F44" i="22"/>
  <c r="E44" i="22"/>
  <c r="D44" i="22"/>
  <c r="F43" i="22"/>
  <c r="E43" i="22"/>
  <c r="D43" i="22"/>
  <c r="F42" i="22"/>
  <c r="E42" i="22"/>
  <c r="D42" i="22"/>
  <c r="F41" i="22"/>
  <c r="E41" i="22"/>
  <c r="D41" i="22"/>
  <c r="D45" i="15" l="1"/>
  <c r="D44" i="15"/>
  <c r="D43" i="15"/>
  <c r="D42" i="15"/>
  <c r="D41" i="15"/>
  <c r="D40" i="15"/>
  <c r="C16" i="15"/>
  <c r="C15" i="15"/>
  <c r="C14" i="15"/>
  <c r="C13" i="15"/>
  <c r="C12" i="15"/>
  <c r="C7" i="15"/>
  <c r="D45" i="12"/>
  <c r="D44" i="12"/>
  <c r="D43" i="12"/>
  <c r="D42" i="12"/>
  <c r="D41" i="12"/>
  <c r="D40" i="12"/>
  <c r="C16" i="12"/>
  <c r="C15" i="12"/>
  <c r="C14" i="12"/>
  <c r="C13" i="12"/>
  <c r="C12" i="12"/>
  <c r="C7" i="12"/>
  <c r="D50" i="12" l="1"/>
  <c r="D52" i="12"/>
  <c r="D54" i="12"/>
  <c r="D51" i="15"/>
  <c r="D53" i="15"/>
  <c r="D51" i="12"/>
  <c r="D53" i="12"/>
  <c r="D50" i="15"/>
  <c r="D52" i="15"/>
  <c r="D54" i="15"/>
  <c r="D49" i="12" l="1"/>
  <c r="B58" i="12" s="1"/>
  <c r="D49" i="15"/>
  <c r="B58" i="15" s="1"/>
</calcChain>
</file>

<file path=xl/sharedStrings.xml><?xml version="1.0" encoding="utf-8"?>
<sst xmlns="http://schemas.openxmlformats.org/spreadsheetml/2006/main" count="336" uniqueCount="80">
  <si>
    <t>OBJETO</t>
  </si>
  <si>
    <t>REQUISITOS DE CAPACIDAD FINANCIERA Y ORGANIZACIONAL</t>
  </si>
  <si>
    <t>POE</t>
  </si>
  <si>
    <t xml:space="preserve">INDICE DE LIQUIDEZ REQUERIDO                                                                            </t>
  </si>
  <si>
    <t xml:space="preserve">NIVEL DE ENDEUDAMIENTO REQUERIDO                                                         </t>
  </si>
  <si>
    <t xml:space="preserve">RENTABILIDAD DEL PATRIMONIO                                                                        </t>
  </si>
  <si>
    <t xml:space="preserve">RENTABILIDAD DEL ACTIVO                                                                                   </t>
  </si>
  <si>
    <t xml:space="preserve">COBERTURA DE INTERESES                                                                                    </t>
  </si>
  <si>
    <t>RESUMEN DE HABILITACION</t>
  </si>
  <si>
    <t>OFERENTE</t>
  </si>
  <si>
    <t>CONDICIÓN</t>
  </si>
  <si>
    <t>CAPITAL DE TRABAJO REQUERIDO DE VALOR TOTAL CONTRATO</t>
  </si>
  <si>
    <t>INDICADOR</t>
  </si>
  <si>
    <t>REQUERIMIENTO</t>
  </si>
  <si>
    <t>OBSERVACIONES</t>
  </si>
  <si>
    <t>EVALUACIÓN</t>
  </si>
  <si>
    <t>DOCUMENTO REGISTRO UNICO DE PROPONENTES - RUP</t>
  </si>
  <si>
    <t>SI</t>
  </si>
  <si>
    <t>NO</t>
  </si>
  <si>
    <t>OFERENTE PRURAL</t>
  </si>
  <si>
    <t>NIT.</t>
  </si>
  <si>
    <t>Clase de persona/sociedad</t>
  </si>
  <si>
    <t>Fecha de expedición certificado</t>
  </si>
  <si>
    <t xml:space="preserve">Fecha de Inscripción o renovación </t>
  </si>
  <si>
    <t>Corte información financiera</t>
  </si>
  <si>
    <t>RUP VIGENTE Y EN FIRME</t>
  </si>
  <si>
    <t>VERIFICACION DEL DOCUMENTO RUP</t>
  </si>
  <si>
    <t>DATOS  FINANCIEROS TOMADOS DE CERTIFICADO RUP</t>
  </si>
  <si>
    <t>Activo corriente</t>
  </si>
  <si>
    <t>Activo total</t>
  </si>
  <si>
    <t>Pasivo corriente</t>
  </si>
  <si>
    <t>Pasivo total</t>
  </si>
  <si>
    <t>Patrimonio</t>
  </si>
  <si>
    <t>Utilidad Operacional</t>
  </si>
  <si>
    <t>Gasto Intereses</t>
  </si>
  <si>
    <t>Capital de trabajo</t>
  </si>
  <si>
    <t>Liquidez</t>
  </si>
  <si>
    <t>Nivel de Endeudamiento</t>
  </si>
  <si>
    <t>Rentabilidad del Patrimonio</t>
  </si>
  <si>
    <t>Rentabilidad del Activo</t>
  </si>
  <si>
    <t>Cobertura de Intereses</t>
  </si>
  <si>
    <t>RESULTADOS</t>
  </si>
  <si>
    <t>EVALUACIÓN DE REQUISITOS FINANCIEROS</t>
  </si>
  <si>
    <t>NÚMERO DE PROCESO</t>
  </si>
  <si>
    <t>LA VALIDACIÓN DE REQUISITOS FINANCIEROS Y ORGANIZACIONALES DEL OFERENTE CONCLUYE EN QUE EL MISMO</t>
  </si>
  <si>
    <t>JURIDICA</t>
  </si>
  <si>
    <t>VIGENTE Y EN FIRME</t>
  </si>
  <si>
    <t>CALCULO DEL INDICADOR</t>
  </si>
  <si>
    <t>CUMPLE</t>
  </si>
  <si>
    <t>≥ 2%</t>
  </si>
  <si>
    <t>ARDCO CONSTRUCCIONES SAS</t>
  </si>
  <si>
    <t>CONSENER SAS</t>
  </si>
  <si>
    <t>“ESTRUCTURACION INTEGRAL DE SOLUCIONES INDIVIDUALES FOTOVOLTAICAS EN VIVIENDA RURAL DISPERSA DE MUNICIPIOS PDET, EN EL MARCO DE LOS LINEAMIENTOS Y REQUISITOS FIJADOS EN EL ACUERDO ÚNICO No. 045 DE 2017 MODIFICADO POR EL ACUERDO 52 DE 2018 EXPEDIDO POR LA COMISIÓN RECTORA DEL SISTEMA GENERAL DE REGALÍAS Y DEMÁS NORMATIVIDAD VIGENTE”.</t>
  </si>
  <si>
    <t>INTEGRANTES</t>
  </si>
  <si>
    <t>PORCENTAJE DE PARTICIPACION</t>
  </si>
  <si>
    <t xml:space="preserve">VIGENTE Y EN FIRME </t>
  </si>
  <si>
    <t>CALCULO DEL INDICADOR POR INTEGRANTE</t>
  </si>
  <si>
    <t>CALCULO DEL INDICADOR PONDERADO*</t>
  </si>
  <si>
    <t>* EL CALCULO PONDERADO PARA OFERENTE PLURAL  ES SOBRE EL PORCENTAJE DE PARTICIPACION DE SUS INTEGRANTES, A EXCEPCION DEL CAPITAL DE TRABAJO EL CUAL SE CALCULA POR SUMATORIA SIMPLE.</t>
  </si>
  <si>
    <t>DICOMO SERVICIOS INTEGRALES DE INGENIERIA SAS</t>
  </si>
  <si>
    <t>CONSORCIO ERPF</t>
  </si>
  <si>
    <t>ELECTRICAS GB LTDA.</t>
  </si>
  <si>
    <t>ARCITEC INNOVA</t>
  </si>
  <si>
    <t>30%* POE</t>
  </si>
  <si>
    <t>≥ 1.2</t>
  </si>
  <si>
    <t>≤ 75%</t>
  </si>
  <si>
    <t>≥ 1%</t>
  </si>
  <si>
    <t>HG INGENIERIA CONSTRUCCIONES SAS</t>
  </si>
  <si>
    <t>HG INGENIERIA Y CONSTRUCCIONES SAS</t>
  </si>
  <si>
    <t>SUNCOLOMBIA SAS</t>
  </si>
  <si>
    <t>SUNCOLOMBIA</t>
  </si>
  <si>
    <t>CONSENER SAS- CONSTRUCCIONES Y SOLUCIONES ENERGETICAS SAS.</t>
  </si>
  <si>
    <t>ARDCO SOLUCIONES SAS</t>
  </si>
  <si>
    <t>DEPENDE DE GRUPOS A LOS QUE SE PRESENTE.</t>
  </si>
  <si>
    <t>OFERENTE SE PRESENTA A LOS GRUPOS 1 Y 4. SE EVALUA CAPITAL DE TRABAJO SOBRE SUMATORIA DEL VALOR DEL POE DE AMBOS GRUPOS.</t>
  </si>
  <si>
    <t>CME 016-2020</t>
  </si>
  <si>
    <t>CONSORCIO SE PRESENTA A LOS GRUPOS 2 Y 3. SE EVALUA CAPITAL DE TRABAJO SOBRE LA SUMA DE AMBOS GRUPOS.</t>
  </si>
  <si>
    <t>OFERENTE SE PRESENTA A GRUPOS 3 Y 4.SE CALCULA CAPITAL DE TRABAJO SOBRE LA SUMA DE AMBOS POE.</t>
  </si>
  <si>
    <t>EL OFERENTE SE PRESENTA A TODOS LOS GRUPOS.SE CALCULA CAPITAL DE TRABAJO SOBRE LA SIMA DEL POE DE TODOS LOS GRUPOS.</t>
  </si>
  <si>
    <t>OFERENTE CUMPLE PARA EL GRUPO 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</si>
</sst>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.00_-;\-* #,##0.00_-;_-* &quot;-&quot;??_-;_-@_-"/>
    <numFmt numFmtId="165" formatCode="[$$-240A]\ #,##0.00"/>
    <numFmt numFmtId="166" formatCode="[$$-240A]\ #,##0"/>
    <numFmt numFmtId="167" formatCode="[$$-240A]\ #,##0.000"/>
    <numFmt numFmtId="168" formatCode="0.000"/>
    <numFmt numFmtId="169" formatCode="_-[$$-2C0A]\ * #,##0.00_-;\-[$$-2C0A]\ * #,##0.00_-;_-[$$-2C0A]\ * &quot;-&quot;??_-;_-@_-"/>
    <numFmt numFmtId="170" formatCode="0.00000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7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164" fontId="17" fillId="0" borderId="0" applyFont="0" applyFill="0" applyBorder="0" applyAlignment="0" applyProtection="0"/>
    <xf numFmtId="9" fontId="17" fillId="0" borderId="0" applyFont="0" applyFill="0" applyBorder="0" applyAlignment="0" applyProtection="0"/>
  </cellStyleXfs>
  <cellXfs count="176">
    <xf numFmtId="0" fontId="0" fillId="0" borderId="0" xfId="0"/>
    <xf numFmtId="0" fontId="0" fillId="0" borderId="3" xfId="0" applyFont="1" applyBorder="1" applyAlignment="1">
      <alignment horizontal="center" vertical="center"/>
    </xf>
    <xf numFmtId="9" fontId="0" fillId="0" borderId="3" xfId="0" applyNumberFormat="1" applyFont="1" applyBorder="1" applyAlignment="1">
      <alignment horizontal="center" vertical="center"/>
    </xf>
    <xf numFmtId="165" fontId="4" fillId="0" borderId="3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2" fontId="4" fillId="0" borderId="10" xfId="0" applyNumberFormat="1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9" xfId="0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169" fontId="4" fillId="0" borderId="8" xfId="0" applyNumberFormat="1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14" fontId="0" fillId="2" borderId="3" xfId="0" applyNumberFormat="1" applyFill="1" applyBorder="1" applyAlignment="1">
      <alignment horizontal="center" vertical="center"/>
    </xf>
    <xf numFmtId="166" fontId="0" fillId="0" borderId="22" xfId="0" applyNumberFormat="1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167" fontId="13" fillId="9" borderId="3" xfId="0" applyNumberFormat="1" applyFont="1" applyFill="1" applyBorder="1" applyAlignment="1">
      <alignment horizontal="center" vertical="center"/>
    </xf>
    <xf numFmtId="170" fontId="13" fillId="9" borderId="3" xfId="0" applyNumberFormat="1" applyFont="1" applyFill="1" applyBorder="1" applyAlignment="1">
      <alignment horizontal="center" vertical="center"/>
    </xf>
    <xf numFmtId="168" fontId="13" fillId="9" borderId="3" xfId="0" applyNumberFormat="1" applyFont="1" applyFill="1" applyBorder="1" applyAlignment="1">
      <alignment horizontal="center" vertical="center"/>
    </xf>
    <xf numFmtId="0" fontId="0" fillId="9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/>
    <xf numFmtId="0" fontId="18" fillId="0" borderId="3" xfId="0" applyFont="1" applyBorder="1" applyAlignment="1">
      <alignment vertical="center"/>
    </xf>
    <xf numFmtId="0" fontId="19" fillId="3" borderId="3" xfId="0" applyFont="1" applyFill="1" applyBorder="1" applyAlignment="1">
      <alignment horizontal="center" vertical="center"/>
    </xf>
    <xf numFmtId="0" fontId="22" fillId="4" borderId="3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2" fontId="22" fillId="0" borderId="3" xfId="0" applyNumberFormat="1" applyFont="1" applyBorder="1" applyAlignment="1">
      <alignment horizontal="center" vertical="center"/>
    </xf>
    <xf numFmtId="0" fontId="22" fillId="8" borderId="3" xfId="0" applyFont="1" applyFill="1" applyBorder="1" applyAlignment="1">
      <alignment horizontal="center" vertical="center" wrapText="1"/>
    </xf>
    <xf numFmtId="9" fontId="27" fillId="8" borderId="3" xfId="2" applyFont="1" applyFill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8" fillId="10" borderId="3" xfId="0" applyFont="1" applyFill="1" applyBorder="1" applyAlignment="1">
      <alignment horizontal="center"/>
    </xf>
    <xf numFmtId="0" fontId="29" fillId="2" borderId="3" xfId="0" applyFont="1" applyFill="1" applyBorder="1" applyAlignment="1">
      <alignment horizontal="center" vertical="center"/>
    </xf>
    <xf numFmtId="14" fontId="30" fillId="10" borderId="3" xfId="0" applyNumberFormat="1" applyFont="1" applyFill="1" applyBorder="1" applyAlignment="1">
      <alignment horizontal="center"/>
    </xf>
    <xf numFmtId="14" fontId="16" fillId="2" borderId="3" xfId="0" applyNumberFormat="1" applyFont="1" applyFill="1" applyBorder="1" applyAlignment="1">
      <alignment horizontal="center"/>
    </xf>
    <xf numFmtId="14" fontId="29" fillId="2" borderId="3" xfId="0" applyNumberFormat="1" applyFont="1" applyFill="1" applyBorder="1" applyAlignment="1">
      <alignment horizontal="center" vertical="center"/>
    </xf>
    <xf numFmtId="166" fontId="16" fillId="2" borderId="3" xfId="0" applyNumberFormat="1" applyFont="1" applyFill="1" applyBorder="1" applyAlignment="1">
      <alignment horizontal="center" vertical="center"/>
    </xf>
    <xf numFmtId="167" fontId="16" fillId="2" borderId="3" xfId="0" applyNumberFormat="1" applyFont="1" applyFill="1" applyBorder="1" applyAlignment="1">
      <alignment horizontal="center" vertical="center"/>
    </xf>
    <xf numFmtId="168" fontId="16" fillId="2" borderId="3" xfId="0" applyNumberFormat="1" applyFont="1" applyFill="1" applyBorder="1" applyAlignment="1">
      <alignment horizontal="center" vertical="center"/>
    </xf>
    <xf numFmtId="0" fontId="16" fillId="2" borderId="3" xfId="1" applyNumberFormat="1" applyFont="1" applyFill="1" applyBorder="1" applyAlignment="1">
      <alignment horizontal="center" vertical="center"/>
    </xf>
    <xf numFmtId="0" fontId="27" fillId="0" borderId="0" xfId="0" applyFont="1" applyAlignment="1">
      <alignment vertical="center"/>
    </xf>
    <xf numFmtId="165" fontId="18" fillId="0" borderId="0" xfId="0" applyNumberFormat="1" applyFont="1"/>
    <xf numFmtId="0" fontId="0" fillId="8" borderId="0" xfId="0" applyFill="1"/>
    <xf numFmtId="0" fontId="4" fillId="11" borderId="3" xfId="0" applyFont="1" applyFill="1" applyBorder="1" applyAlignment="1">
      <alignment horizontal="center" vertical="center"/>
    </xf>
    <xf numFmtId="14" fontId="14" fillId="2" borderId="3" xfId="0" applyNumberFormat="1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31" fillId="10" borderId="0" xfId="0" applyFont="1" applyFill="1" applyAlignment="1">
      <alignment horizontal="center"/>
    </xf>
    <xf numFmtId="168" fontId="16" fillId="2" borderId="3" xfId="1" applyNumberFormat="1" applyFont="1" applyFill="1" applyBorder="1" applyAlignment="1">
      <alignment horizontal="center" vertical="center"/>
    </xf>
    <xf numFmtId="2" fontId="16" fillId="2" borderId="3" xfId="1" applyNumberFormat="1" applyFont="1" applyFill="1" applyBorder="1" applyAlignment="1">
      <alignment horizontal="center" vertical="center"/>
    </xf>
    <xf numFmtId="0" fontId="0" fillId="2" borderId="0" xfId="0" applyFill="1"/>
    <xf numFmtId="165" fontId="22" fillId="8" borderId="3" xfId="0" applyNumberFormat="1" applyFont="1" applyFill="1" applyBorder="1" applyAlignment="1">
      <alignment horizontal="center" vertical="center"/>
    </xf>
    <xf numFmtId="165" fontId="22" fillId="8" borderId="3" xfId="0" applyNumberFormat="1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wrapText="1"/>
    </xf>
    <xf numFmtId="0" fontId="1" fillId="2" borderId="3" xfId="0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1" fillId="7" borderId="29" xfId="0" applyFont="1" applyFill="1" applyBorder="1" applyAlignment="1">
      <alignment horizontal="center" vertical="center"/>
    </xf>
    <xf numFmtId="0" fontId="1" fillId="7" borderId="30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0" fontId="11" fillId="7" borderId="8" xfId="0" applyFont="1" applyFill="1" applyBorder="1" applyAlignment="1">
      <alignment horizontal="center" vertical="center"/>
    </xf>
    <xf numFmtId="165" fontId="14" fillId="0" borderId="3" xfId="0" applyNumberFormat="1" applyFont="1" applyBorder="1" applyAlignment="1">
      <alignment horizontal="center" vertical="center" wrapText="1"/>
    </xf>
    <xf numFmtId="165" fontId="14" fillId="0" borderId="8" xfId="0" applyNumberFormat="1" applyFont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165" fontId="0" fillId="0" borderId="3" xfId="0" applyNumberFormat="1" applyFont="1" applyBorder="1" applyAlignment="1">
      <alignment horizontal="center" vertical="center"/>
    </xf>
    <xf numFmtId="165" fontId="0" fillId="0" borderId="8" xfId="0" applyNumberFormat="1" applyFont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26" xfId="0" applyFont="1" applyFill="1" applyBorder="1" applyAlignment="1">
      <alignment horizontal="center" vertical="center"/>
    </xf>
    <xf numFmtId="0" fontId="0" fillId="4" borderId="27" xfId="0" applyFont="1" applyFill="1" applyBorder="1" applyAlignment="1">
      <alignment horizontal="center" vertical="center"/>
    </xf>
    <xf numFmtId="0" fontId="0" fillId="4" borderId="28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3" fillId="9" borderId="3" xfId="0" applyFont="1" applyFill="1" applyBorder="1" applyAlignment="1">
      <alignment horizontal="left" vertical="center"/>
    </xf>
    <xf numFmtId="0" fontId="1" fillId="6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166" fontId="15" fillId="0" borderId="3" xfId="0" applyNumberFormat="1" applyFont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9" fontId="21" fillId="0" borderId="23" xfId="0" applyNumberFormat="1" applyFont="1" applyFill="1" applyBorder="1" applyAlignment="1">
      <alignment horizontal="center" vertical="center" wrapText="1"/>
    </xf>
    <xf numFmtId="9" fontId="21" fillId="0" borderId="24" xfId="0" applyNumberFormat="1" applyFont="1" applyFill="1" applyBorder="1" applyAlignment="1">
      <alignment horizontal="center" vertical="center" wrapText="1"/>
    </xf>
    <xf numFmtId="9" fontId="21" fillId="0" borderId="25" xfId="0" applyNumberFormat="1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166" fontId="21" fillId="0" borderId="3" xfId="0" applyNumberFormat="1" applyFont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0" fontId="20" fillId="7" borderId="3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/>
    </xf>
    <xf numFmtId="0" fontId="26" fillId="0" borderId="22" xfId="0" applyFont="1" applyBorder="1" applyAlignment="1">
      <alignment horizontal="center" vertical="center"/>
    </xf>
    <xf numFmtId="0" fontId="22" fillId="6" borderId="3" xfId="0" applyFont="1" applyFill="1" applyBorder="1" applyAlignment="1">
      <alignment horizontal="center" vertical="center"/>
    </xf>
    <xf numFmtId="9" fontId="24" fillId="10" borderId="32" xfId="0" applyNumberFormat="1" applyFont="1" applyFill="1" applyBorder="1" applyAlignment="1">
      <alignment horizontal="center" vertical="center" wrapText="1"/>
    </xf>
    <xf numFmtId="9" fontId="24" fillId="10" borderId="35" xfId="0" applyNumberFormat="1" applyFont="1" applyFill="1" applyBorder="1" applyAlignment="1">
      <alignment horizontal="center" vertical="center" wrapText="1"/>
    </xf>
    <xf numFmtId="9" fontId="24" fillId="10" borderId="23" xfId="0" applyNumberFormat="1" applyFont="1" applyFill="1" applyBorder="1" applyAlignment="1">
      <alignment horizontal="center" vertical="center" wrapText="1"/>
    </xf>
    <xf numFmtId="9" fontId="24" fillId="10" borderId="33" xfId="0" applyNumberFormat="1" applyFont="1" applyFill="1" applyBorder="1" applyAlignment="1">
      <alignment horizontal="center" vertical="center" wrapText="1"/>
    </xf>
    <xf numFmtId="9" fontId="24" fillId="10" borderId="0" xfId="0" applyNumberFormat="1" applyFont="1" applyFill="1" applyAlignment="1">
      <alignment horizontal="center" vertical="center" wrapText="1"/>
    </xf>
    <xf numFmtId="9" fontId="24" fillId="10" borderId="24" xfId="0" applyNumberFormat="1" applyFont="1" applyFill="1" applyBorder="1" applyAlignment="1">
      <alignment horizontal="center" vertical="center" wrapText="1"/>
    </xf>
    <xf numFmtId="9" fontId="24" fillId="10" borderId="34" xfId="0" applyNumberFormat="1" applyFont="1" applyFill="1" applyBorder="1" applyAlignment="1">
      <alignment horizontal="center" vertical="center" wrapText="1"/>
    </xf>
    <xf numFmtId="9" fontId="24" fillId="10" borderId="36" xfId="0" applyNumberFormat="1" applyFont="1" applyFill="1" applyBorder="1" applyAlignment="1">
      <alignment horizontal="center" vertical="center" wrapText="1"/>
    </xf>
    <xf numFmtId="9" fontId="24" fillId="10" borderId="25" xfId="0" applyNumberFormat="1" applyFont="1" applyFill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/>
    </xf>
    <xf numFmtId="0" fontId="22" fillId="0" borderId="21" xfId="0" applyFont="1" applyBorder="1" applyAlignment="1">
      <alignment horizontal="center" vertical="center"/>
    </xf>
    <xf numFmtId="0" fontId="22" fillId="0" borderId="22" xfId="0" applyFont="1" applyBorder="1" applyAlignment="1">
      <alignment horizontal="center" vertical="center"/>
    </xf>
    <xf numFmtId="0" fontId="22" fillId="7" borderId="20" xfId="0" applyFont="1" applyFill="1" applyBorder="1" applyAlignment="1">
      <alignment horizontal="center" vertical="center"/>
    </xf>
    <xf numFmtId="0" fontId="22" fillId="7" borderId="22" xfId="0" applyFont="1" applyFill="1" applyBorder="1" applyAlignment="1">
      <alignment horizontal="center" vertical="center"/>
    </xf>
    <xf numFmtId="0" fontId="25" fillId="8" borderId="20" xfId="0" applyFont="1" applyFill="1" applyBorder="1" applyAlignment="1">
      <alignment horizontal="center" vertical="center"/>
    </xf>
    <xf numFmtId="0" fontId="25" fillId="8" borderId="21" xfId="0" applyFont="1" applyFill="1" applyBorder="1" applyAlignment="1">
      <alignment horizontal="center" vertical="center"/>
    </xf>
    <xf numFmtId="0" fontId="25" fillId="8" borderId="22" xfId="0" applyFont="1" applyFill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16" fillId="2" borderId="3" xfId="0" applyFont="1" applyFill="1" applyBorder="1" applyAlignment="1">
      <alignment horizontal="left" vertical="center"/>
    </xf>
    <xf numFmtId="0" fontId="26" fillId="6" borderId="3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26" fillId="9" borderId="3" xfId="0" applyFont="1" applyFill="1" applyBorder="1" applyAlignment="1">
      <alignment horizontal="left" vertical="center"/>
    </xf>
    <xf numFmtId="167" fontId="7" fillId="9" borderId="20" xfId="0" applyNumberFormat="1" applyFont="1" applyFill="1" applyBorder="1" applyAlignment="1">
      <alignment horizontal="center" vertical="center"/>
    </xf>
    <xf numFmtId="167" fontId="7" fillId="9" borderId="21" xfId="0" applyNumberFormat="1" applyFont="1" applyFill="1" applyBorder="1" applyAlignment="1">
      <alignment horizontal="center" vertical="center"/>
    </xf>
    <xf numFmtId="167" fontId="7" fillId="9" borderId="22" xfId="0" applyNumberFormat="1" applyFont="1" applyFill="1" applyBorder="1" applyAlignment="1">
      <alignment horizontal="center" vertical="center"/>
    </xf>
    <xf numFmtId="168" fontId="7" fillId="9" borderId="20" xfId="0" applyNumberFormat="1" applyFont="1" applyFill="1" applyBorder="1" applyAlignment="1">
      <alignment horizontal="center" vertical="center"/>
    </xf>
    <xf numFmtId="168" fontId="7" fillId="9" borderId="21" xfId="0" applyNumberFormat="1" applyFont="1" applyFill="1" applyBorder="1" applyAlignment="1">
      <alignment horizontal="center" vertical="center"/>
    </xf>
    <xf numFmtId="168" fontId="7" fillId="9" borderId="22" xfId="0" applyNumberFormat="1" applyFont="1" applyFill="1" applyBorder="1" applyAlignment="1">
      <alignment horizontal="center" vertical="center"/>
    </xf>
    <xf numFmtId="168" fontId="7" fillId="9" borderId="3" xfId="0" applyNumberFormat="1" applyFont="1" applyFill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2" fillId="11" borderId="3" xfId="0" applyFont="1" applyFill="1" applyBorder="1" applyAlignment="1">
      <alignment horizontal="left" vertical="center"/>
    </xf>
    <xf numFmtId="0" fontId="23" fillId="11" borderId="3" xfId="0" applyFont="1" applyFill="1" applyBorder="1" applyAlignment="1">
      <alignment horizontal="center" vertical="center"/>
    </xf>
    <xf numFmtId="0" fontId="18" fillId="0" borderId="35" xfId="0" applyFont="1" applyBorder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0" fillId="10" borderId="0" xfId="0" applyFont="1" applyFill="1" applyAlignment="1">
      <alignment horizontal="center" vertical="center"/>
    </xf>
    <xf numFmtId="9" fontId="15" fillId="0" borderId="23" xfId="0" applyNumberFormat="1" applyFont="1" applyFill="1" applyBorder="1" applyAlignment="1">
      <alignment horizontal="center" vertical="center" wrapText="1"/>
    </xf>
    <xf numFmtId="9" fontId="15" fillId="0" borderId="24" xfId="0" applyNumberFormat="1" applyFont="1" applyFill="1" applyBorder="1" applyAlignment="1">
      <alignment horizontal="center" vertical="center" wrapText="1"/>
    </xf>
    <xf numFmtId="9" fontId="15" fillId="0" borderId="25" xfId="0" applyNumberFormat="1" applyFont="1" applyFill="1" applyBorder="1" applyAlignment="1">
      <alignment horizontal="center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12"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  <dxf>
      <font>
        <color theme="9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44085170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104775</xdr:colOff>
      <xdr:row>10</xdr:row>
      <xdr:rowOff>138112</xdr:rowOff>
    </xdr:from>
    <xdr:ext cx="1684372" cy="17222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CuadroTexto 1">
              <a:extLst>
                <a:ext uri="{FF2B5EF4-FFF2-40B4-BE49-F238E27FC236}">
                  <a16:creationId xmlns:a16="http://schemas.microsoft.com/office/drawing/2014/main" id="{A92CF9BB-19E7-4571-8D72-3D27092F3BE9}"/>
                </a:ext>
              </a:extLst>
            </xdr:cNvPr>
            <xdr:cNvSpPr txBox="1"/>
          </xdr:nvSpPr>
          <xdr:spPr>
            <a:xfrm>
              <a:off x="3060809" y="2710957"/>
              <a:ext cx="168437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𝐶𝑇𝑅</m:t>
                    </m:r>
                    <m:r>
                      <a:rPr lang="es-419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≥</m:t>
                    </m:r>
                    <m:d>
                      <m:dPr>
                        <m:ctrlPr>
                          <a:rPr lang="es-419" sz="1100" b="0" i="1">
                            <a:latin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𝐴𝐶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 −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𝑃𝐶</m:t>
                        </m:r>
                      </m:e>
                    </m:d>
                    <m:r>
                      <a:rPr lang="es-419" sz="1100" b="0" i="1">
                        <a:latin typeface="Cambria Math" panose="02040503050406030204" pitchFamily="18" charset="0"/>
                      </a:rPr>
                      <m:t>∗%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𝑃𝑂𝐸</m:t>
                    </m:r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2" name="CuadroTexto 1">
              <a:extLst>
                <a:ext uri="{FF2B5EF4-FFF2-40B4-BE49-F238E27FC236}">
                  <a16:creationId xmlns:a16="http://schemas.microsoft.com/office/drawing/2014/main" id="{A92CF9BB-19E7-4571-8D72-3D27092F3BE9}"/>
                </a:ext>
              </a:extLst>
            </xdr:cNvPr>
            <xdr:cNvSpPr txBox="1"/>
          </xdr:nvSpPr>
          <xdr:spPr>
            <a:xfrm>
              <a:off x="3060809" y="2710957"/>
              <a:ext cx="1684372" cy="17222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𝐶𝑇𝑅</a:t>
              </a:r>
              <a:r>
                <a:rPr lang="es-419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≥</a:t>
              </a:r>
              <a:r>
                <a:rPr lang="es-419" sz="1100" b="0" i="0">
                  <a:latin typeface="Cambria Math" panose="02040503050406030204" pitchFamily="18" charset="0"/>
                </a:rPr>
                <a:t>(𝐴𝐶 −𝑃𝐶)∗%𝑃𝑂𝐸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409575</xdr:colOff>
      <xdr:row>11</xdr:row>
      <xdr:rowOff>109537</xdr:rowOff>
    </xdr:from>
    <xdr:ext cx="934358" cy="31803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uadroTexto 2">
              <a:extLst>
                <a:ext uri="{FF2B5EF4-FFF2-40B4-BE49-F238E27FC236}">
                  <a16:creationId xmlns:a16="http://schemas.microsoft.com/office/drawing/2014/main" id="{80722A28-C9A4-4F86-BB24-293744841ED8}"/>
                </a:ext>
              </a:extLst>
            </xdr:cNvPr>
            <xdr:cNvSpPr txBox="1"/>
          </xdr:nvSpPr>
          <xdr:spPr>
            <a:xfrm>
              <a:off x="3362325" y="3395662"/>
              <a:ext cx="934358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𝐼𝑁𝐷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.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𝐿𝐼𝑄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𝐴𝐶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𝑃𝐶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3" name="CuadroTexto 2">
              <a:extLst>
                <a:ext uri="{FF2B5EF4-FFF2-40B4-BE49-F238E27FC236}">
                  <a16:creationId xmlns:a16="http://schemas.microsoft.com/office/drawing/2014/main" id="{80722A28-C9A4-4F86-BB24-293744841ED8}"/>
                </a:ext>
              </a:extLst>
            </xdr:cNvPr>
            <xdr:cNvSpPr txBox="1"/>
          </xdr:nvSpPr>
          <xdr:spPr>
            <a:xfrm>
              <a:off x="3362325" y="3395662"/>
              <a:ext cx="934358" cy="31803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𝐼𝑁𝐷.𝐿𝐼𝑄=𝐴𝐶/𝑃𝐶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295275</xdr:colOff>
      <xdr:row>12</xdr:row>
      <xdr:rowOff>109537</xdr:rowOff>
    </xdr:from>
    <xdr:ext cx="1058623" cy="31579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id="{3FF79E7E-4CEA-4252-9570-FEF307F80D6E}"/>
                </a:ext>
              </a:extLst>
            </xdr:cNvPr>
            <xdr:cNvSpPr txBox="1"/>
          </xdr:nvSpPr>
          <xdr:spPr>
            <a:xfrm>
              <a:off x="3248025" y="3938587"/>
              <a:ext cx="1058623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𝑁𝐼𝑉𝐿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. 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𝐸𝑁𝐷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𝑃𝑇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𝐴𝑇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4" name="CuadroTexto 3">
              <a:extLst>
                <a:ext uri="{FF2B5EF4-FFF2-40B4-BE49-F238E27FC236}">
                  <a16:creationId xmlns:a16="http://schemas.microsoft.com/office/drawing/2014/main" id="{3FF79E7E-4CEA-4252-9570-FEF307F80D6E}"/>
                </a:ext>
              </a:extLst>
            </xdr:cNvPr>
            <xdr:cNvSpPr txBox="1"/>
          </xdr:nvSpPr>
          <xdr:spPr>
            <a:xfrm>
              <a:off x="3248025" y="3938587"/>
              <a:ext cx="1058623" cy="31579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𝑁𝐼𝑉𝐿. 𝐸𝑁𝐷=𝑃𝑇/𝐴𝑇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47625</xdr:colOff>
      <xdr:row>13</xdr:row>
      <xdr:rowOff>128587</xdr:rowOff>
    </xdr:from>
    <xdr:ext cx="1685013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5" name="CuadroTexto 4">
              <a:extLst>
                <a:ext uri="{FF2B5EF4-FFF2-40B4-BE49-F238E27FC236}">
                  <a16:creationId xmlns:a16="http://schemas.microsoft.com/office/drawing/2014/main" id="{44F1F9A9-C803-438D-98D2-ECE22135BDE0}"/>
                </a:ext>
              </a:extLst>
            </xdr:cNvPr>
            <xdr:cNvSpPr txBox="1"/>
          </xdr:nvSpPr>
          <xdr:spPr>
            <a:xfrm>
              <a:off x="3000375" y="4500562"/>
              <a:ext cx="1685013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𝑅𝑂𝐸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𝑈𝑇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 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𝑂𝑃𝐸𝑅𝐴𝐶𝐼𝑂𝑁𝐴𝐿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𝑃𝑇𝑅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5" name="CuadroTexto 4">
              <a:extLst>
                <a:ext uri="{FF2B5EF4-FFF2-40B4-BE49-F238E27FC236}">
                  <a16:creationId xmlns:a16="http://schemas.microsoft.com/office/drawing/2014/main" id="{44F1F9A9-C803-438D-98D2-ECE22135BDE0}"/>
                </a:ext>
              </a:extLst>
            </xdr:cNvPr>
            <xdr:cNvSpPr txBox="1"/>
          </xdr:nvSpPr>
          <xdr:spPr>
            <a:xfrm>
              <a:off x="3000375" y="4500562"/>
              <a:ext cx="1685013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𝑅𝑂𝐸=</a:t>
              </a:r>
              <a:r>
                <a:rPr lang="es-419" sz="1100" i="0">
                  <a:latin typeface="Cambria Math" panose="02040503050406030204" pitchFamily="18" charset="0"/>
                </a:rPr>
                <a:t>(</a:t>
              </a:r>
              <a:r>
                <a:rPr lang="es-419" sz="1100" b="0" i="0">
                  <a:latin typeface="Cambria Math" panose="02040503050406030204" pitchFamily="18" charset="0"/>
                </a:rPr>
                <a:t>𝑈𝑇. 𝑂𝑃𝐸𝑅𝐴𝐶𝐼𝑂𝑁𝐴𝐿)/𝑃𝑇𝑅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57150</xdr:colOff>
      <xdr:row>14</xdr:row>
      <xdr:rowOff>128587</xdr:rowOff>
    </xdr:from>
    <xdr:ext cx="1682064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A03D6D2A-B668-4AB8-AF82-E982ED79150E}"/>
                </a:ext>
              </a:extLst>
            </xdr:cNvPr>
            <xdr:cNvSpPr txBox="1"/>
          </xdr:nvSpPr>
          <xdr:spPr>
            <a:xfrm>
              <a:off x="3009900" y="5043487"/>
              <a:ext cx="168206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𝑅𝑂𝐴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𝑈𝑇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 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𝑂𝑃𝐸𝑅𝐴𝐶𝐼𝑂𝑁𝐴𝐿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𝐴𝑇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A03D6D2A-B668-4AB8-AF82-E982ED79150E}"/>
                </a:ext>
              </a:extLst>
            </xdr:cNvPr>
            <xdr:cNvSpPr txBox="1"/>
          </xdr:nvSpPr>
          <xdr:spPr>
            <a:xfrm>
              <a:off x="3009900" y="5043487"/>
              <a:ext cx="168206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𝑅𝑂𝐴=</a:t>
              </a:r>
              <a:r>
                <a:rPr lang="es-419" sz="1100" i="0">
                  <a:latin typeface="Cambria Math" panose="02040503050406030204" pitchFamily="18" charset="0"/>
                </a:rPr>
                <a:t>(</a:t>
              </a:r>
              <a:r>
                <a:rPr lang="es-419" sz="1100" b="0" i="0">
                  <a:latin typeface="Cambria Math" panose="02040503050406030204" pitchFamily="18" charset="0"/>
                </a:rPr>
                <a:t>𝑈𝑇. 𝑂𝑃𝐸𝑅𝐴𝐶𝐼𝑂𝑁𝐴𝐿)/𝐴𝑇</a:t>
              </a:r>
              <a:endParaRPr lang="es-419" sz="1100"/>
            </a:p>
          </xdr:txBody>
        </xdr:sp>
      </mc:Fallback>
    </mc:AlternateContent>
    <xdr:clientData/>
  </xdr:oneCellAnchor>
  <xdr:oneCellAnchor>
    <xdr:from>
      <xdr:col>2</xdr:col>
      <xdr:colOff>66675</xdr:colOff>
      <xdr:row>15</xdr:row>
      <xdr:rowOff>128587</xdr:rowOff>
    </xdr:from>
    <xdr:ext cx="1640834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CuadroTexto 6">
              <a:extLst>
                <a:ext uri="{FF2B5EF4-FFF2-40B4-BE49-F238E27FC236}">
                  <a16:creationId xmlns:a16="http://schemas.microsoft.com/office/drawing/2014/main" id="{937CAD7C-4480-4332-B764-C204F9437B22}"/>
                </a:ext>
              </a:extLst>
            </xdr:cNvPr>
            <xdr:cNvSpPr txBox="1"/>
          </xdr:nvSpPr>
          <xdr:spPr>
            <a:xfrm>
              <a:off x="3019425" y="5586412"/>
              <a:ext cx="164083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s-419" sz="1100" b="0" i="1">
                        <a:latin typeface="Cambria Math" panose="02040503050406030204" pitchFamily="18" charset="0"/>
                      </a:rPr>
                      <m:t>𝐶𝐵</m:t>
                    </m:r>
                    <m:r>
                      <a:rPr lang="es-419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s-419" sz="110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𝑈𝑇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 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𝑂𝑃𝐸𝑅𝐴𝐶𝐼𝑂𝑁𝐴𝐿</m:t>
                        </m:r>
                      </m:num>
                      <m:den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𝐺𝑇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.</m:t>
                        </m:r>
                        <m:r>
                          <a:rPr lang="es-419" sz="1100" b="0" i="1">
                            <a:latin typeface="Cambria Math" panose="02040503050406030204" pitchFamily="18" charset="0"/>
                          </a:rPr>
                          <m:t>𝐼𝑁𝑇</m:t>
                        </m:r>
                      </m:den>
                    </m:f>
                  </m:oMath>
                </m:oMathPara>
              </a14:m>
              <a:endParaRPr lang="es-419" sz="1100"/>
            </a:p>
          </xdr:txBody>
        </xdr:sp>
      </mc:Choice>
      <mc:Fallback xmlns="">
        <xdr:sp macro="" textlink="">
          <xdr:nvSpPr>
            <xdr:cNvPr id="7" name="CuadroTexto 6">
              <a:extLst>
                <a:ext uri="{FF2B5EF4-FFF2-40B4-BE49-F238E27FC236}">
                  <a16:creationId xmlns:a16="http://schemas.microsoft.com/office/drawing/2014/main" id="{937CAD7C-4480-4332-B764-C204F9437B22}"/>
                </a:ext>
              </a:extLst>
            </xdr:cNvPr>
            <xdr:cNvSpPr txBox="1"/>
          </xdr:nvSpPr>
          <xdr:spPr>
            <a:xfrm>
              <a:off x="3019425" y="5586412"/>
              <a:ext cx="1640834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es-419" sz="1100" b="0" i="0">
                  <a:latin typeface="Cambria Math" panose="02040503050406030204" pitchFamily="18" charset="0"/>
                </a:rPr>
                <a:t>𝐶𝐵=</a:t>
              </a:r>
              <a:r>
                <a:rPr lang="es-419" sz="1100" i="0">
                  <a:latin typeface="Cambria Math" panose="02040503050406030204" pitchFamily="18" charset="0"/>
                </a:rPr>
                <a:t>(</a:t>
              </a:r>
              <a:r>
                <a:rPr lang="es-419" sz="1100" b="0" i="0">
                  <a:latin typeface="Cambria Math" panose="02040503050406030204" pitchFamily="18" charset="0"/>
                </a:rPr>
                <a:t>𝑈𝑇. 𝑂𝑃𝐸𝑅𝐴𝐶𝐼𝑂𝑁𝐴𝐿)/(𝐺𝑇.𝐼𝑁𝑇)</a:t>
              </a:r>
              <a:endParaRPr lang="es-419" sz="1100"/>
            </a:p>
          </xdr:txBody>
        </xdr:sp>
      </mc:Fallback>
    </mc:AlternateContent>
    <xdr:clientData/>
  </xdr:oneCellAnchor>
  <xdr:twoCellAnchor editAs="oneCell">
    <xdr:from>
      <xdr:col>0</xdr:col>
      <xdr:colOff>164702</xdr:colOff>
      <xdr:row>1</xdr:row>
      <xdr:rowOff>87311</xdr:rowOff>
    </xdr:from>
    <xdr:to>
      <xdr:col>1</xdr:col>
      <xdr:colOff>2897187</xdr:colOff>
      <xdr:row>2</xdr:row>
      <xdr:rowOff>168671</xdr:rowOff>
    </xdr:to>
    <xdr:pic>
      <xdr:nvPicPr>
        <xdr:cNvPr id="8" name="Imagen 7" descr="Logo Firma">
          <a:extLst>
            <a:ext uri="{FF2B5EF4-FFF2-40B4-BE49-F238E27FC236}">
              <a16:creationId xmlns:a16="http://schemas.microsoft.com/office/drawing/2014/main" id="{F9B567C9-8A5E-4BB2-A412-799BBF924ED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164702" y="345280"/>
          <a:ext cx="3000376" cy="92471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A24FF20E-15D8-4114-A64F-5B9BF1463B8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A24FF20E-15D8-4114-A64F-5B9BF1463B8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C2F24D59-6F20-4FB9-A20A-5C43A345388A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A24FF20E-15D8-4114-A64F-5B9BF1463B8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35717</xdr:colOff>
      <xdr:row>1</xdr:row>
      <xdr:rowOff>47625</xdr:rowOff>
    </xdr:from>
    <xdr:to>
      <xdr:col>1</xdr:col>
      <xdr:colOff>2774154</xdr:colOff>
      <xdr:row>2</xdr:row>
      <xdr:rowOff>202407</xdr:rowOff>
    </xdr:to>
    <xdr:pic>
      <xdr:nvPicPr>
        <xdr:cNvPr id="2" name="Imagen 1" descr="Logo Firma">
          <a:extLst>
            <a:ext uri="{FF2B5EF4-FFF2-40B4-BE49-F238E27FC236}">
              <a16:creationId xmlns:a16="http://schemas.microsoft.com/office/drawing/2014/main" id="{A24FF20E-15D8-4114-A64F-5B9BF1463B8F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5275"/>
        <a:stretch/>
      </xdr:blipFill>
      <xdr:spPr bwMode="auto">
        <a:xfrm>
          <a:off x="302417" y="304800"/>
          <a:ext cx="2738437" cy="81200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</sheetPr>
  <dimension ref="A1:F58"/>
  <sheetViews>
    <sheetView showGridLines="0" topLeftCell="A16" zoomScale="90" zoomScaleNormal="90" workbookViewId="0">
      <selection activeCell="B21" sqref="B21:E21"/>
    </sheetView>
  </sheetViews>
  <sheetFormatPr baseColWidth="10" defaultColWidth="0" defaultRowHeight="15" zeroHeight="1" x14ac:dyDescent="0.25"/>
  <cols>
    <col min="1" max="1" width="4" style="65" customWidth="1"/>
    <col min="2" max="2" width="44.28515625" customWidth="1"/>
    <col min="3" max="3" width="27.7109375" customWidth="1"/>
    <col min="4" max="4" width="17.28515625" customWidth="1"/>
    <col min="5" max="5" width="63" customWidth="1"/>
    <col min="6" max="6" width="4" style="65" customWidth="1"/>
    <col min="7" max="16384" width="9.140625" hidden="1"/>
  </cols>
  <sheetData>
    <row r="1" spans="2:5" ht="20.25" customHeight="1" thickBot="1" x14ac:dyDescent="0.3">
      <c r="B1" s="14"/>
      <c r="C1" s="14"/>
      <c r="D1" s="14"/>
      <c r="E1" s="14"/>
    </row>
    <row r="2" spans="2:5" ht="66.75" customHeight="1" x14ac:dyDescent="0.25">
      <c r="B2" s="15"/>
      <c r="C2" s="77" t="s">
        <v>42</v>
      </c>
      <c r="D2" s="78"/>
      <c r="E2" s="79"/>
    </row>
    <row r="3" spans="2:5" ht="21" x14ac:dyDescent="0.25">
      <c r="B3" s="86" t="s">
        <v>43</v>
      </c>
      <c r="C3" s="87"/>
      <c r="D3" s="87"/>
      <c r="E3" s="88"/>
    </row>
    <row r="4" spans="2:5" x14ac:dyDescent="0.25">
      <c r="B4" s="89" t="s">
        <v>75</v>
      </c>
      <c r="C4" s="90"/>
      <c r="D4" s="90"/>
      <c r="E4" s="91"/>
    </row>
    <row r="5" spans="2:5" x14ac:dyDescent="0.25">
      <c r="B5" s="89"/>
      <c r="C5" s="90"/>
      <c r="D5" s="90"/>
      <c r="E5" s="91"/>
    </row>
    <row r="6" spans="2:5" ht="8.25" customHeight="1" thickBot="1" x14ac:dyDescent="0.3">
      <c r="B6" s="99"/>
      <c r="C6" s="100"/>
      <c r="D6" s="100"/>
      <c r="E6" s="101"/>
    </row>
    <row r="7" spans="2:5" ht="207" customHeight="1" thickTop="1" x14ac:dyDescent="0.25">
      <c r="B7" s="8" t="s">
        <v>0</v>
      </c>
      <c r="C7" s="92" t="s">
        <v>52</v>
      </c>
      <c r="D7" s="92"/>
      <c r="E7" s="93"/>
    </row>
    <row r="8" spans="2:5" ht="47.25" customHeight="1" x14ac:dyDescent="0.25">
      <c r="B8" s="8" t="s">
        <v>2</v>
      </c>
      <c r="C8" s="97">
        <v>1464753087</v>
      </c>
      <c r="D8" s="97"/>
      <c r="E8" s="98"/>
    </row>
    <row r="9" spans="2:5" ht="8.25" customHeight="1" thickBot="1" x14ac:dyDescent="0.3">
      <c r="B9" s="99"/>
      <c r="C9" s="100"/>
      <c r="D9" s="100"/>
      <c r="E9" s="101"/>
    </row>
    <row r="10" spans="2:5" ht="16.5" thickTop="1" x14ac:dyDescent="0.25">
      <c r="B10" s="94" t="s">
        <v>1</v>
      </c>
      <c r="C10" s="95"/>
      <c r="D10" s="95"/>
      <c r="E10" s="96"/>
    </row>
    <row r="11" spans="2:5" ht="42.75" customHeight="1" x14ac:dyDescent="0.25">
      <c r="B11" s="9" t="s">
        <v>11</v>
      </c>
      <c r="C11" s="16"/>
      <c r="D11" s="2" t="s">
        <v>63</v>
      </c>
      <c r="E11" s="20" t="s">
        <v>73</v>
      </c>
    </row>
    <row r="12" spans="2:5" ht="42.75" customHeight="1" x14ac:dyDescent="0.25">
      <c r="B12" s="10" t="s">
        <v>3</v>
      </c>
      <c r="C12" s="16"/>
      <c r="D12" s="1" t="s">
        <v>64</v>
      </c>
      <c r="E12" s="5">
        <v>1.2</v>
      </c>
    </row>
    <row r="13" spans="2:5" ht="42.75" customHeight="1" x14ac:dyDescent="0.25">
      <c r="B13" s="10" t="s">
        <v>4</v>
      </c>
      <c r="C13" s="16"/>
      <c r="D13" s="2" t="s">
        <v>65</v>
      </c>
      <c r="E13" s="5">
        <v>0.75</v>
      </c>
    </row>
    <row r="14" spans="2:5" ht="42.75" customHeight="1" x14ac:dyDescent="0.25">
      <c r="B14" s="10" t="s">
        <v>5</v>
      </c>
      <c r="C14" s="16"/>
      <c r="D14" s="1" t="s">
        <v>49</v>
      </c>
      <c r="E14" s="5">
        <v>0.02</v>
      </c>
    </row>
    <row r="15" spans="2:5" ht="42.75" customHeight="1" x14ac:dyDescent="0.25">
      <c r="B15" s="10" t="s">
        <v>6</v>
      </c>
      <c r="C15" s="16"/>
      <c r="D15" s="1" t="s">
        <v>66</v>
      </c>
      <c r="E15" s="5">
        <v>0.01</v>
      </c>
    </row>
    <row r="16" spans="2:5" ht="42.75" customHeight="1" thickBot="1" x14ac:dyDescent="0.3">
      <c r="B16" s="11" t="s">
        <v>7</v>
      </c>
      <c r="C16" s="17"/>
      <c r="D16" s="6" t="s">
        <v>64</v>
      </c>
      <c r="E16" s="7">
        <v>1.2</v>
      </c>
    </row>
    <row r="17" spans="1:6" ht="9" customHeight="1" thickBot="1" x14ac:dyDescent="0.3">
      <c r="B17" s="102"/>
      <c r="C17" s="103"/>
      <c r="D17" s="103"/>
      <c r="E17" s="104"/>
    </row>
    <row r="18" spans="1:6" ht="16.5" thickTop="1" x14ac:dyDescent="0.25">
      <c r="B18" s="80" t="s">
        <v>8</v>
      </c>
      <c r="C18" s="81"/>
      <c r="D18" s="81"/>
      <c r="E18" s="82"/>
    </row>
    <row r="19" spans="1:6" x14ac:dyDescent="0.25">
      <c r="B19" s="83" t="s">
        <v>9</v>
      </c>
      <c r="C19" s="84"/>
      <c r="D19" s="84" t="s">
        <v>10</v>
      </c>
      <c r="E19" s="85"/>
    </row>
    <row r="20" spans="1:6" s="58" customFormat="1" x14ac:dyDescent="0.25">
      <c r="A20" s="65"/>
      <c r="B20" s="75" t="s">
        <v>72</v>
      </c>
      <c r="C20" s="75"/>
      <c r="D20" s="70" t="s">
        <v>48</v>
      </c>
      <c r="E20" s="70"/>
      <c r="F20" s="65"/>
    </row>
    <row r="21" spans="1:6" s="58" customFormat="1" x14ac:dyDescent="0.25">
      <c r="A21" s="65"/>
      <c r="B21" s="75" t="s">
        <v>51</v>
      </c>
      <c r="C21" s="75"/>
      <c r="D21" s="70" t="s">
        <v>48</v>
      </c>
      <c r="E21" s="70"/>
      <c r="F21" s="65"/>
    </row>
    <row r="22" spans="1:6" s="58" customFormat="1" x14ac:dyDescent="0.25">
      <c r="A22" s="65"/>
      <c r="B22" s="69" t="s">
        <v>60</v>
      </c>
      <c r="C22" s="69"/>
      <c r="D22" s="70" t="s">
        <v>48</v>
      </c>
      <c r="E22" s="70"/>
      <c r="F22" s="65"/>
    </row>
    <row r="23" spans="1:6" s="58" customFormat="1" ht="30.75" customHeight="1" x14ac:dyDescent="0.25">
      <c r="A23" s="65"/>
      <c r="B23" s="76" t="s">
        <v>67</v>
      </c>
      <c r="C23" s="76"/>
      <c r="D23" s="70" t="s">
        <v>48</v>
      </c>
      <c r="E23" s="70"/>
      <c r="F23" s="65"/>
    </row>
    <row r="24" spans="1:6" s="58" customFormat="1" ht="30.75" customHeight="1" x14ac:dyDescent="0.25">
      <c r="A24" s="65"/>
      <c r="B24" s="71" t="s">
        <v>70</v>
      </c>
      <c r="C24" s="72"/>
      <c r="D24" s="73" t="s">
        <v>48</v>
      </c>
      <c r="E24" s="74"/>
      <c r="F24" s="65"/>
    </row>
    <row r="25" spans="1:6" x14ac:dyDescent="0.25">
      <c r="B25" s="69"/>
      <c r="C25" s="69"/>
      <c r="D25" s="70"/>
      <c r="E25" s="70"/>
    </row>
    <row r="26" spans="1:6" ht="25.5" customHeight="1" x14ac:dyDescent="0.25"/>
    <row r="27" spans="1:6" hidden="1" x14ac:dyDescent="0.25"/>
    <row r="28" spans="1:6" hidden="1" x14ac:dyDescent="0.25"/>
    <row r="29" spans="1:6" hidden="1" x14ac:dyDescent="0.25"/>
    <row r="30" spans="1:6" hidden="1" x14ac:dyDescent="0.25"/>
    <row r="31" spans="1:6" hidden="1" x14ac:dyDescent="0.25"/>
    <row r="32" spans="1:6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x14ac:dyDescent="0.25"/>
    <row r="39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</sheetData>
  <sheetProtection algorithmName="SHA-512" hashValue="e060Hu9aMwkrWtiB2T9IrgkwGqjV7DeU8B4QTjjGWuv5rXV88qTnI+v4dDKkREG4O43pb/oGLXHfGjLoTNI5NA==" saltValue="ucnJ7L9rn7/Fe0xd8u64fw==" spinCount="100000" sheet="1" objects="1" scenarios="1"/>
  <mergeCells count="24">
    <mergeCell ref="C2:E2"/>
    <mergeCell ref="B18:E18"/>
    <mergeCell ref="B19:C19"/>
    <mergeCell ref="D19:E19"/>
    <mergeCell ref="B3:E3"/>
    <mergeCell ref="B4:E5"/>
    <mergeCell ref="C7:E7"/>
    <mergeCell ref="B10:E10"/>
    <mergeCell ref="C8:E8"/>
    <mergeCell ref="B9:E9"/>
    <mergeCell ref="B6:E6"/>
    <mergeCell ref="B17:E17"/>
    <mergeCell ref="B20:C20"/>
    <mergeCell ref="D20:E20"/>
    <mergeCell ref="B21:C21"/>
    <mergeCell ref="D21:E21"/>
    <mergeCell ref="B23:C23"/>
    <mergeCell ref="B22:C22"/>
    <mergeCell ref="D22:E22"/>
    <mergeCell ref="B25:C25"/>
    <mergeCell ref="D23:E23"/>
    <mergeCell ref="D25:E25"/>
    <mergeCell ref="B24:C24"/>
    <mergeCell ref="D24:E2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78"/>
  <sheetViews>
    <sheetView showGridLines="0" topLeftCell="A11" zoomScale="60" zoomScaleNormal="60" workbookViewId="0">
      <selection activeCell="D11" sqref="D11:D16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97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114" t="s">
        <v>42</v>
      </c>
      <c r="D2" s="114"/>
    </row>
    <row r="3" spans="2:4" ht="21" x14ac:dyDescent="0.25">
      <c r="B3" s="87" t="s">
        <v>43</v>
      </c>
      <c r="C3" s="87"/>
      <c r="D3" s="87"/>
    </row>
    <row r="4" spans="2:4" x14ac:dyDescent="0.25">
      <c r="B4" s="90" t="s">
        <v>75</v>
      </c>
      <c r="C4" s="90"/>
      <c r="D4" s="90"/>
    </row>
    <row r="5" spans="2:4" x14ac:dyDescent="0.25">
      <c r="B5" s="90"/>
      <c r="C5" s="90"/>
      <c r="D5" s="90"/>
    </row>
    <row r="6" spans="2:4" ht="8.25" customHeight="1" x14ac:dyDescent="0.25">
      <c r="B6" s="115"/>
      <c r="C6" s="115"/>
      <c r="D6" s="115"/>
    </row>
    <row r="7" spans="2:4" ht="271.5" customHeight="1" x14ac:dyDescent="0.25">
      <c r="B7" s="28" t="s">
        <v>0</v>
      </c>
      <c r="C7" s="116" t="str">
        <f>'DATOS DEL PROCESO'!C7:E7</f>
        <v>“ESTRUCTURACION INTEGRAL DE SOLUCIONES INDIVIDUALES FOTOVOLTAICAS EN VIVIENDA RURAL DISPERSA DE MUNICIPIOS PDET, EN EL MARCO DE LOS LINEAMIENTOS Y REQUISITOS FIJADOS EN EL ACUERDO ÚNICO No. 045 DE 2017 MODIFICADO POR EL ACUERDO 52 DE 2018 EXPEDIDO POR LA COMISIÓN RECTORA DEL SISTEMA GENERAL DE REGALÍAS Y DEMÁS NORMATIVIDAD VIGENTE”.</v>
      </c>
      <c r="D7" s="116"/>
    </row>
    <row r="8" spans="2:4" ht="47.25" customHeight="1" x14ac:dyDescent="0.25">
      <c r="B8" s="28" t="s">
        <v>2</v>
      </c>
      <c r="C8" s="117">
        <v>2840026252</v>
      </c>
      <c r="D8" s="117"/>
    </row>
    <row r="9" spans="2:4" ht="25.5" customHeight="1" x14ac:dyDescent="0.25">
      <c r="B9" s="118" t="s">
        <v>1</v>
      </c>
      <c r="C9" s="118"/>
      <c r="D9" s="119" t="s">
        <v>14</v>
      </c>
    </row>
    <row r="10" spans="2:4" ht="15.75" x14ac:dyDescent="0.25">
      <c r="B10" s="19" t="s">
        <v>12</v>
      </c>
      <c r="C10" s="19" t="s">
        <v>13</v>
      </c>
      <c r="D10" s="119"/>
    </row>
    <row r="11" spans="2:4" ht="42.75" customHeight="1" x14ac:dyDescent="0.25">
      <c r="B11" s="12" t="s">
        <v>11</v>
      </c>
      <c r="C11" s="3">
        <f>C8*0.3</f>
        <v>852007875.60000002</v>
      </c>
      <c r="D11" s="120" t="s">
        <v>74</v>
      </c>
    </row>
    <row r="12" spans="2:4" ht="42.75" customHeight="1" x14ac:dyDescent="0.25">
      <c r="B12" s="13" t="s">
        <v>3</v>
      </c>
      <c r="C12" s="4">
        <f>'DATOS DEL PROCESO'!E12</f>
        <v>1.2</v>
      </c>
      <c r="D12" s="121"/>
    </row>
    <row r="13" spans="2:4" ht="42.75" customHeight="1" x14ac:dyDescent="0.25">
      <c r="B13" s="13" t="s">
        <v>4</v>
      </c>
      <c r="C13" s="4">
        <f>'DATOS DEL PROCESO'!E13</f>
        <v>0.75</v>
      </c>
      <c r="D13" s="121"/>
    </row>
    <row r="14" spans="2:4" ht="42.75" customHeight="1" x14ac:dyDescent="0.25">
      <c r="B14" s="13" t="s">
        <v>5</v>
      </c>
      <c r="C14" s="4">
        <f>'DATOS DEL PROCESO'!E14</f>
        <v>0.02</v>
      </c>
      <c r="D14" s="121"/>
    </row>
    <row r="15" spans="2:4" ht="42.75" customHeight="1" x14ac:dyDescent="0.25">
      <c r="B15" s="13" t="s">
        <v>6</v>
      </c>
      <c r="C15" s="4">
        <f>'DATOS DEL PROCESO'!E15</f>
        <v>0.01</v>
      </c>
      <c r="D15" s="121"/>
    </row>
    <row r="16" spans="2:4" ht="42.75" customHeight="1" x14ac:dyDescent="0.25">
      <c r="B16" s="13" t="s">
        <v>7</v>
      </c>
      <c r="C16" s="4">
        <f>'DATOS DEL PROCESO'!E16</f>
        <v>1.2</v>
      </c>
      <c r="D16" s="122"/>
    </row>
    <row r="17" spans="2:4" ht="9" customHeight="1" x14ac:dyDescent="0.25">
      <c r="B17" s="115"/>
      <c r="C17" s="115"/>
      <c r="D17" s="115"/>
    </row>
    <row r="18" spans="2:4" ht="31.5" customHeight="1" x14ac:dyDescent="0.25">
      <c r="B18" s="123" t="s">
        <v>15</v>
      </c>
      <c r="C18" s="124"/>
      <c r="D18" s="125"/>
    </row>
    <row r="19" spans="2:4" ht="19.5" customHeight="1" x14ac:dyDescent="0.25">
      <c r="B19" s="113" t="s">
        <v>9</v>
      </c>
      <c r="C19" s="113"/>
      <c r="D19" s="113"/>
    </row>
    <row r="20" spans="2:4" ht="15" customHeight="1" x14ac:dyDescent="0.25">
      <c r="B20" s="111" t="s">
        <v>50</v>
      </c>
      <c r="C20" s="111"/>
      <c r="D20" s="111"/>
    </row>
    <row r="21" spans="2:4" ht="25.5" customHeight="1" x14ac:dyDescent="0.25">
      <c r="B21" s="111"/>
      <c r="C21" s="111"/>
      <c r="D21" s="111"/>
    </row>
    <row r="22" spans="2:4" ht="15" customHeight="1" x14ac:dyDescent="0.25">
      <c r="B22" s="112" t="s">
        <v>19</v>
      </c>
      <c r="C22" s="112"/>
      <c r="D22" s="27" t="s">
        <v>18</v>
      </c>
    </row>
    <row r="23" spans="2:4" ht="15" customHeight="1" x14ac:dyDescent="0.25">
      <c r="B23" s="112" t="s">
        <v>16</v>
      </c>
      <c r="C23" s="112"/>
      <c r="D23" s="27" t="s">
        <v>17</v>
      </c>
    </row>
    <row r="24" spans="2:4" ht="15" customHeight="1" x14ac:dyDescent="0.25">
      <c r="B24" s="109" t="s">
        <v>26</v>
      </c>
      <c r="C24" s="109"/>
      <c r="D24" s="109"/>
    </row>
    <row r="25" spans="2:4" ht="15" customHeight="1" x14ac:dyDescent="0.25">
      <c r="B25" s="110" t="s">
        <v>20</v>
      </c>
      <c r="C25" s="110"/>
      <c r="D25" s="21">
        <v>844000433</v>
      </c>
    </row>
    <row r="26" spans="2:4" ht="15" customHeight="1" x14ac:dyDescent="0.25">
      <c r="B26" s="110" t="s">
        <v>21</v>
      </c>
      <c r="C26" s="110"/>
      <c r="D26" s="27" t="s">
        <v>45</v>
      </c>
    </row>
    <row r="27" spans="2:4" ht="15" customHeight="1" x14ac:dyDescent="0.25">
      <c r="B27" s="110" t="s">
        <v>22</v>
      </c>
      <c r="C27" s="110"/>
      <c r="D27" s="22">
        <v>43963</v>
      </c>
    </row>
    <row r="28" spans="2:4" ht="15" customHeight="1" x14ac:dyDescent="0.25">
      <c r="B28" s="110" t="s">
        <v>23</v>
      </c>
      <c r="C28" s="110"/>
      <c r="D28" s="22">
        <v>43592</v>
      </c>
    </row>
    <row r="29" spans="2:4" ht="15" customHeight="1" x14ac:dyDescent="0.25">
      <c r="B29" s="110" t="s">
        <v>24</v>
      </c>
      <c r="C29" s="110"/>
      <c r="D29" s="61">
        <v>43465</v>
      </c>
    </row>
    <row r="30" spans="2:4" ht="15" customHeight="1" x14ac:dyDescent="0.25">
      <c r="B30" s="110" t="s">
        <v>25</v>
      </c>
      <c r="C30" s="110"/>
      <c r="D30" s="27" t="s">
        <v>46</v>
      </c>
    </row>
    <row r="31" spans="2:4" ht="15" customHeight="1" x14ac:dyDescent="0.25">
      <c r="B31" s="109" t="s">
        <v>27</v>
      </c>
      <c r="C31" s="109"/>
      <c r="D31" s="109"/>
    </row>
    <row r="32" spans="2:4" ht="15" customHeight="1" x14ac:dyDescent="0.25">
      <c r="B32" s="110" t="s">
        <v>28</v>
      </c>
      <c r="C32" s="110"/>
      <c r="D32" s="23">
        <v>1327224711</v>
      </c>
    </row>
    <row r="33" spans="2:5" ht="15" customHeight="1" x14ac:dyDescent="0.25">
      <c r="B33" s="110" t="s">
        <v>29</v>
      </c>
      <c r="C33" s="110"/>
      <c r="D33" s="23">
        <v>1535744301</v>
      </c>
    </row>
    <row r="34" spans="2:5" ht="15" customHeight="1" x14ac:dyDescent="0.25">
      <c r="B34" s="110" t="s">
        <v>30</v>
      </c>
      <c r="C34" s="110"/>
      <c r="D34" s="23">
        <v>253053380</v>
      </c>
    </row>
    <row r="35" spans="2:5" ht="15" customHeight="1" x14ac:dyDescent="0.25">
      <c r="B35" s="110" t="s">
        <v>31</v>
      </c>
      <c r="C35" s="110"/>
      <c r="D35" s="23">
        <v>310831154</v>
      </c>
    </row>
    <row r="36" spans="2:5" ht="15" customHeight="1" x14ac:dyDescent="0.25">
      <c r="B36" s="110" t="s">
        <v>32</v>
      </c>
      <c r="C36" s="110"/>
      <c r="D36" s="23">
        <v>1224913147</v>
      </c>
    </row>
    <row r="37" spans="2:5" ht="15" customHeight="1" x14ac:dyDescent="0.25">
      <c r="B37" s="110" t="s">
        <v>33</v>
      </c>
      <c r="C37" s="110"/>
      <c r="D37" s="23">
        <v>432568793</v>
      </c>
    </row>
    <row r="38" spans="2:5" ht="15" customHeight="1" x14ac:dyDescent="0.25">
      <c r="B38" s="110" t="s">
        <v>34</v>
      </c>
      <c r="C38" s="110"/>
      <c r="D38" s="23">
        <v>27749310</v>
      </c>
    </row>
    <row r="39" spans="2:5" ht="15" customHeight="1" x14ac:dyDescent="0.25">
      <c r="B39" s="109" t="s">
        <v>47</v>
      </c>
      <c r="C39" s="109"/>
      <c r="D39" s="109"/>
    </row>
    <row r="40" spans="2:5" ht="15" customHeight="1" x14ac:dyDescent="0.25">
      <c r="B40" s="108" t="s">
        <v>35</v>
      </c>
      <c r="C40" s="108"/>
      <c r="D40" s="29">
        <f>D32-D34</f>
        <v>1074171331</v>
      </c>
    </row>
    <row r="41" spans="2:5" ht="15" customHeight="1" x14ac:dyDescent="0.25">
      <c r="B41" s="108" t="s">
        <v>36</v>
      </c>
      <c r="C41" s="108"/>
      <c r="D41" s="30">
        <f>IF(D34=0,"INDETERMINADO",D32/D34)</f>
        <v>5.2448408750754485</v>
      </c>
    </row>
    <row r="42" spans="2:5" ht="15" customHeight="1" x14ac:dyDescent="0.25">
      <c r="B42" s="108" t="s">
        <v>37</v>
      </c>
      <c r="C42" s="108"/>
      <c r="D42" s="31">
        <f>D35/D33</f>
        <v>0.20239772584381546</v>
      </c>
    </row>
    <row r="43" spans="2:5" ht="15" customHeight="1" x14ac:dyDescent="0.25">
      <c r="B43" s="108" t="s">
        <v>38</v>
      </c>
      <c r="C43" s="108"/>
      <c r="D43" s="31">
        <f>D37/D36</f>
        <v>0.35314241998253287</v>
      </c>
    </row>
    <row r="44" spans="2:5" ht="15" customHeight="1" x14ac:dyDescent="0.25">
      <c r="B44" s="108" t="s">
        <v>39</v>
      </c>
      <c r="C44" s="108"/>
      <c r="D44" s="31">
        <f>D37/D33</f>
        <v>0.28166719727908662</v>
      </c>
    </row>
    <row r="45" spans="2:5" ht="15" customHeight="1" x14ac:dyDescent="0.25">
      <c r="B45" s="108" t="s">
        <v>40</v>
      </c>
      <c r="C45" s="108"/>
      <c r="D45" s="31">
        <f>IF(D38=0,"INDETERMINADO",D37/D38)</f>
        <v>15.588452217370451</v>
      </c>
    </row>
    <row r="46" spans="2:5" ht="15" customHeight="1" x14ac:dyDescent="0.25">
      <c r="B46" s="32"/>
      <c r="C46" s="32"/>
      <c r="D46" s="32"/>
    </row>
    <row r="47" spans="2:5" ht="15" customHeight="1" x14ac:dyDescent="0.25">
      <c r="B47" s="109" t="s">
        <v>41</v>
      </c>
      <c r="C47" s="109"/>
      <c r="D47" s="109"/>
    </row>
    <row r="48" spans="2:5" ht="15" customHeight="1" x14ac:dyDescent="0.25">
      <c r="B48" s="14"/>
      <c r="C48" s="14"/>
      <c r="D48" s="14"/>
      <c r="E48" s="24"/>
    </row>
    <row r="49" spans="2:5" ht="18.75" x14ac:dyDescent="0.25">
      <c r="B49" s="105" t="s">
        <v>35</v>
      </c>
      <c r="C49" s="105"/>
      <c r="D49" s="59" t="str">
        <f>IF(D40&gt;=C11,"CUMPLE","NO CUMPLE")</f>
        <v>CUMPLE</v>
      </c>
      <c r="E49" s="25"/>
    </row>
    <row r="50" spans="2:5" ht="18.75" x14ac:dyDescent="0.25">
      <c r="B50" s="105" t="s">
        <v>36</v>
      </c>
      <c r="C50" s="105"/>
      <c r="D50" s="59" t="str">
        <f>IF(D41&gt;=C12,"CUMPLE","NO CUMPLE")</f>
        <v>CUMPLE</v>
      </c>
      <c r="E50" s="25"/>
    </row>
    <row r="51" spans="2:5" ht="18.75" x14ac:dyDescent="0.25">
      <c r="B51" s="105" t="s">
        <v>37</v>
      </c>
      <c r="C51" s="105"/>
      <c r="D51" s="59" t="str">
        <f>IF(D42&lt;=C13,"CUMPLE","NO CUMPLE")</f>
        <v>CUMPLE</v>
      </c>
      <c r="E51" s="25"/>
    </row>
    <row r="52" spans="2:5" ht="18.75" x14ac:dyDescent="0.25">
      <c r="B52" s="105" t="s">
        <v>38</v>
      </c>
      <c r="C52" s="105"/>
      <c r="D52" s="59" t="str">
        <f>IF(D43&gt;=C14,"CUMPLE","NO CUMPLE")</f>
        <v>CUMPLE</v>
      </c>
      <c r="E52" s="25"/>
    </row>
    <row r="53" spans="2:5" ht="18.75" x14ac:dyDescent="0.25">
      <c r="B53" s="105" t="s">
        <v>39</v>
      </c>
      <c r="C53" s="105"/>
      <c r="D53" s="59" t="str">
        <f>IF(D44&gt;=C15,"CUMPLE","NO CUMPLE")</f>
        <v>CUMPLE</v>
      </c>
      <c r="E53" s="25"/>
    </row>
    <row r="54" spans="2:5" ht="18.75" x14ac:dyDescent="0.25">
      <c r="B54" s="105" t="s">
        <v>40</v>
      </c>
      <c r="C54" s="105"/>
      <c r="D54" s="59" t="str">
        <f>IF(D45&gt;=C16,"CUMPLE","NO CUMPLE")</f>
        <v>CUMPLE</v>
      </c>
      <c r="E54" s="25"/>
    </row>
    <row r="55" spans="2:5" ht="15" customHeight="1" x14ac:dyDescent="0.25">
      <c r="B55" s="14"/>
      <c r="C55" s="14"/>
      <c r="D55" s="14"/>
    </row>
    <row r="56" spans="2:5" ht="15" customHeight="1" x14ac:dyDescent="0.25">
      <c r="B56" s="106" t="s">
        <v>44</v>
      </c>
      <c r="C56" s="106"/>
      <c r="D56" s="106"/>
    </row>
    <row r="57" spans="2:5" ht="15" customHeight="1" x14ac:dyDescent="0.25">
      <c r="B57" s="106"/>
      <c r="C57" s="106"/>
      <c r="D57" s="106"/>
    </row>
    <row r="58" spans="2:5" ht="15" customHeight="1" x14ac:dyDescent="0.25">
      <c r="B58" s="107" t="str">
        <f>IF(AND(D49="CUMPLE",D50="CUMPLE",D51="CUMPLE",D52="CUMPLE",D53="CUMPLE",D54="CUMPLE"),"CUMPLE","NO CUMPLE")</f>
        <v>CUMPLE</v>
      </c>
      <c r="C58" s="107"/>
      <c r="D58" s="107"/>
    </row>
    <row r="59" spans="2:5" ht="15" customHeight="1" x14ac:dyDescent="0.25">
      <c r="B59" s="107"/>
      <c r="C59" s="107"/>
      <c r="D59" s="107"/>
    </row>
    <row r="60" spans="2:5" ht="15" customHeight="1" x14ac:dyDescent="0.25">
      <c r="B60" s="107"/>
      <c r="C60" s="107"/>
      <c r="D60" s="107"/>
    </row>
    <row r="61" spans="2:5" ht="15" customHeight="1" x14ac:dyDescent="0.25">
      <c r="B61" s="107"/>
      <c r="C61" s="107"/>
      <c r="D61" s="107"/>
    </row>
    <row r="62" spans="2:5" ht="15" customHeight="1" x14ac:dyDescent="0.25">
      <c r="B62" s="107"/>
      <c r="C62" s="107"/>
      <c r="D62" s="107"/>
    </row>
    <row r="63" spans="2:5" ht="15" customHeight="1" x14ac:dyDescent="0.25">
      <c r="B63" s="107"/>
      <c r="C63" s="107"/>
      <c r="D63" s="107"/>
    </row>
    <row r="64" spans="2:5" ht="15" customHeight="1" x14ac:dyDescent="0.25">
      <c r="B64" s="107"/>
      <c r="C64" s="107"/>
      <c r="D64" s="107"/>
    </row>
    <row r="65" spans="2:4" ht="15" customHeight="1" x14ac:dyDescent="0.25">
      <c r="B65" s="107"/>
      <c r="C65" s="107"/>
      <c r="D65" s="107"/>
    </row>
    <row r="66" spans="2:4" ht="15" customHeight="1" x14ac:dyDescent="0.25">
      <c r="C66" s="26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TRQbTBwXfLUNCWXIzUJMYikrjrXAIC1XwJgq/DH7UFyEo6EqM3WdC36jwzKiS3YDZ8aYSyYwRKG5N2XECIhUMA==" saltValue="fS/xPgXE/ycnuKH2/QCCww==" spinCount="100000" sheet="1" objects="1" scenario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11" priority="1" operator="containsText" text="NO CUMPLE">
      <formula>NOT(ISERROR(SEARCH("NO CUMPLE",B58)))</formula>
    </cfRule>
    <cfRule type="containsText" dxfId="10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E78"/>
  <sheetViews>
    <sheetView showGridLines="0" tabSelected="1" topLeftCell="A10" zoomScale="60" zoomScaleNormal="60" workbookViewId="0">
      <selection activeCell="D11" sqref="D11:D16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3.5703125" customWidth="1"/>
    <col min="4" max="4" width="97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114" t="s">
        <v>42</v>
      </c>
      <c r="D2" s="114"/>
    </row>
    <row r="3" spans="2:4" ht="21" x14ac:dyDescent="0.25">
      <c r="B3" s="87" t="s">
        <v>43</v>
      </c>
      <c r="C3" s="87"/>
      <c r="D3" s="87"/>
    </row>
    <row r="4" spans="2:4" x14ac:dyDescent="0.25">
      <c r="B4" s="90" t="s">
        <v>75</v>
      </c>
      <c r="C4" s="90"/>
      <c r="D4" s="90"/>
    </row>
    <row r="5" spans="2:4" x14ac:dyDescent="0.25">
      <c r="B5" s="90"/>
      <c r="C5" s="90"/>
      <c r="D5" s="90"/>
    </row>
    <row r="6" spans="2:4" ht="8.25" customHeight="1" x14ac:dyDescent="0.25">
      <c r="B6" s="115"/>
      <c r="C6" s="115"/>
      <c r="D6" s="115"/>
    </row>
    <row r="7" spans="2:4" ht="271.5" customHeight="1" x14ac:dyDescent="0.25">
      <c r="B7" s="28" t="s">
        <v>0</v>
      </c>
      <c r="C7" s="126" t="str">
        <f>'DATOS DEL PROCESO'!C7:E7</f>
        <v>“ESTRUCTURACION INTEGRAL DE SOLUCIONES INDIVIDUALES FOTOVOLTAICAS EN VIVIENDA RURAL DISPERSA DE MUNICIPIOS PDET, EN EL MARCO DE LOS LINEAMIENTOS Y REQUISITOS FIJADOS EN EL ACUERDO ÚNICO No. 045 DE 2017 MODIFICADO POR EL ACUERDO 52 DE 2018 EXPEDIDO POR LA COMISIÓN RECTORA DEL SISTEMA GENERAL DE REGALÍAS Y DEMÁS NORMATIVIDAD VIGENTE”.</v>
      </c>
      <c r="D7" s="126"/>
    </row>
    <row r="8" spans="2:4" ht="47.25" customHeight="1" x14ac:dyDescent="0.25">
      <c r="B8" s="28" t="s">
        <v>2</v>
      </c>
      <c r="C8" s="117">
        <v>1464753087</v>
      </c>
      <c r="D8" s="117"/>
    </row>
    <row r="9" spans="2:4" ht="25.5" customHeight="1" x14ac:dyDescent="0.25">
      <c r="B9" s="118" t="s">
        <v>1</v>
      </c>
      <c r="C9" s="118"/>
      <c r="D9" s="119" t="s">
        <v>14</v>
      </c>
    </row>
    <row r="10" spans="2:4" ht="15.75" x14ac:dyDescent="0.25">
      <c r="B10" s="19" t="s">
        <v>12</v>
      </c>
      <c r="C10" s="19" t="s">
        <v>13</v>
      </c>
      <c r="D10" s="119"/>
    </row>
    <row r="11" spans="2:4" ht="42.75" customHeight="1" x14ac:dyDescent="0.25">
      <c r="B11" s="12" t="s">
        <v>11</v>
      </c>
      <c r="C11" s="66">
        <f>C8*0.3</f>
        <v>439425926.09999996</v>
      </c>
      <c r="D11" s="120" t="s">
        <v>79</v>
      </c>
    </row>
    <row r="12" spans="2:4" ht="42.75" customHeight="1" x14ac:dyDescent="0.25">
      <c r="B12" s="13" t="s">
        <v>3</v>
      </c>
      <c r="C12" s="4">
        <f>'DATOS DEL PROCESO'!E12</f>
        <v>1.2</v>
      </c>
      <c r="D12" s="121"/>
    </row>
    <row r="13" spans="2:4" ht="42.75" customHeight="1" x14ac:dyDescent="0.25">
      <c r="B13" s="13" t="s">
        <v>4</v>
      </c>
      <c r="C13" s="4">
        <f>'DATOS DEL PROCESO'!E13</f>
        <v>0.75</v>
      </c>
      <c r="D13" s="121"/>
    </row>
    <row r="14" spans="2:4" ht="42.75" customHeight="1" x14ac:dyDescent="0.25">
      <c r="B14" s="13" t="s">
        <v>5</v>
      </c>
      <c r="C14" s="4">
        <f>'DATOS DEL PROCESO'!E14</f>
        <v>0.02</v>
      </c>
      <c r="D14" s="121"/>
    </row>
    <row r="15" spans="2:4" ht="42.75" customHeight="1" x14ac:dyDescent="0.25">
      <c r="B15" s="13" t="s">
        <v>6</v>
      </c>
      <c r="C15" s="4">
        <f>'DATOS DEL PROCESO'!E15</f>
        <v>0.01</v>
      </c>
      <c r="D15" s="121"/>
    </row>
    <row r="16" spans="2:4" ht="42.75" customHeight="1" x14ac:dyDescent="0.25">
      <c r="B16" s="13" t="s">
        <v>7</v>
      </c>
      <c r="C16" s="4">
        <f>'DATOS DEL PROCESO'!E16</f>
        <v>1.2</v>
      </c>
      <c r="D16" s="122"/>
    </row>
    <row r="17" spans="2:4" ht="9" customHeight="1" x14ac:dyDescent="0.25">
      <c r="B17" s="115"/>
      <c r="C17" s="115"/>
      <c r="D17" s="115"/>
    </row>
    <row r="18" spans="2:4" ht="31.5" customHeight="1" x14ac:dyDescent="0.25">
      <c r="B18" s="123" t="s">
        <v>15</v>
      </c>
      <c r="C18" s="124"/>
      <c r="D18" s="125"/>
    </row>
    <row r="19" spans="2:4" ht="19.5" customHeight="1" x14ac:dyDescent="0.25">
      <c r="B19" s="113" t="s">
        <v>9</v>
      </c>
      <c r="C19" s="113"/>
      <c r="D19" s="113"/>
    </row>
    <row r="20" spans="2:4" ht="15" customHeight="1" x14ac:dyDescent="0.25">
      <c r="B20" s="111" t="s">
        <v>71</v>
      </c>
      <c r="C20" s="111"/>
      <c r="D20" s="111"/>
    </row>
    <row r="21" spans="2:4" ht="25.5" customHeight="1" x14ac:dyDescent="0.25">
      <c r="B21" s="111"/>
      <c r="C21" s="111"/>
      <c r="D21" s="111"/>
    </row>
    <row r="22" spans="2:4" ht="15" customHeight="1" x14ac:dyDescent="0.25">
      <c r="B22" s="112" t="s">
        <v>19</v>
      </c>
      <c r="C22" s="112"/>
      <c r="D22" s="27" t="s">
        <v>18</v>
      </c>
    </row>
    <row r="23" spans="2:4" ht="15" customHeight="1" x14ac:dyDescent="0.25">
      <c r="B23" s="112" t="s">
        <v>16</v>
      </c>
      <c r="C23" s="112"/>
      <c r="D23" s="27" t="s">
        <v>17</v>
      </c>
    </row>
    <row r="24" spans="2:4" ht="15" customHeight="1" x14ac:dyDescent="0.25">
      <c r="B24" s="109" t="s">
        <v>26</v>
      </c>
      <c r="C24" s="109"/>
      <c r="D24" s="109"/>
    </row>
    <row r="25" spans="2:4" ht="15" customHeight="1" x14ac:dyDescent="0.25">
      <c r="B25" s="110" t="s">
        <v>20</v>
      </c>
      <c r="C25" s="110"/>
      <c r="D25" s="21">
        <v>900804048</v>
      </c>
    </row>
    <row r="26" spans="2:4" ht="15" customHeight="1" x14ac:dyDescent="0.25">
      <c r="B26" s="110" t="s">
        <v>21</v>
      </c>
      <c r="C26" s="110"/>
      <c r="D26" s="27" t="s">
        <v>45</v>
      </c>
    </row>
    <row r="27" spans="2:4" ht="15" customHeight="1" x14ac:dyDescent="0.25">
      <c r="B27" s="110" t="s">
        <v>22</v>
      </c>
      <c r="C27" s="110"/>
      <c r="D27" s="22">
        <v>43985</v>
      </c>
    </row>
    <row r="28" spans="2:4" ht="15" customHeight="1" x14ac:dyDescent="0.25">
      <c r="B28" s="110" t="s">
        <v>23</v>
      </c>
      <c r="C28" s="110"/>
      <c r="D28" s="22">
        <v>43619</v>
      </c>
    </row>
    <row r="29" spans="2:4" ht="15" customHeight="1" x14ac:dyDescent="0.25">
      <c r="B29" s="110" t="s">
        <v>24</v>
      </c>
      <c r="C29" s="110"/>
      <c r="D29" s="60">
        <v>43465</v>
      </c>
    </row>
    <row r="30" spans="2:4" ht="15" customHeight="1" x14ac:dyDescent="0.25">
      <c r="B30" s="110" t="s">
        <v>25</v>
      </c>
      <c r="C30" s="110"/>
      <c r="D30" s="27" t="s">
        <v>46</v>
      </c>
    </row>
    <row r="31" spans="2:4" ht="15" customHeight="1" x14ac:dyDescent="0.25">
      <c r="B31" s="109" t="s">
        <v>27</v>
      </c>
      <c r="C31" s="109"/>
      <c r="D31" s="109"/>
    </row>
    <row r="32" spans="2:4" ht="15" customHeight="1" x14ac:dyDescent="0.25">
      <c r="B32" s="110" t="s">
        <v>28</v>
      </c>
      <c r="C32" s="110"/>
      <c r="D32" s="23">
        <v>1075550091</v>
      </c>
    </row>
    <row r="33" spans="2:5" ht="15" customHeight="1" x14ac:dyDescent="0.25">
      <c r="B33" s="110" t="s">
        <v>29</v>
      </c>
      <c r="C33" s="110"/>
      <c r="D33" s="23">
        <v>1100331615</v>
      </c>
    </row>
    <row r="34" spans="2:5" ht="15" customHeight="1" x14ac:dyDescent="0.25">
      <c r="B34" s="110" t="s">
        <v>30</v>
      </c>
      <c r="C34" s="110"/>
      <c r="D34" s="23">
        <v>229065932</v>
      </c>
    </row>
    <row r="35" spans="2:5" ht="15" customHeight="1" x14ac:dyDescent="0.25">
      <c r="B35" s="110" t="s">
        <v>31</v>
      </c>
      <c r="C35" s="110"/>
      <c r="D35" s="23">
        <v>229065932</v>
      </c>
    </row>
    <row r="36" spans="2:5" ht="15" customHeight="1" x14ac:dyDescent="0.25">
      <c r="B36" s="110" t="s">
        <v>32</v>
      </c>
      <c r="C36" s="110"/>
      <c r="D36" s="23">
        <v>871265683</v>
      </c>
    </row>
    <row r="37" spans="2:5" ht="15" customHeight="1" x14ac:dyDescent="0.25">
      <c r="B37" s="110" t="s">
        <v>33</v>
      </c>
      <c r="C37" s="110"/>
      <c r="D37" s="23">
        <v>126226835</v>
      </c>
    </row>
    <row r="38" spans="2:5" ht="15" customHeight="1" x14ac:dyDescent="0.25">
      <c r="B38" s="110" t="s">
        <v>34</v>
      </c>
      <c r="C38" s="110"/>
      <c r="D38" s="23">
        <v>986000</v>
      </c>
    </row>
    <row r="39" spans="2:5" ht="15" customHeight="1" x14ac:dyDescent="0.25">
      <c r="B39" s="109" t="s">
        <v>47</v>
      </c>
      <c r="C39" s="109"/>
      <c r="D39" s="109"/>
    </row>
    <row r="40" spans="2:5" ht="15" customHeight="1" x14ac:dyDescent="0.25">
      <c r="B40" s="108" t="s">
        <v>35</v>
      </c>
      <c r="C40" s="108"/>
      <c r="D40" s="29">
        <f>D32-D34</f>
        <v>846484159</v>
      </c>
    </row>
    <row r="41" spans="2:5" ht="15" customHeight="1" x14ac:dyDescent="0.25">
      <c r="B41" s="108" t="s">
        <v>36</v>
      </c>
      <c r="C41" s="108"/>
      <c r="D41" s="30">
        <f>IF(D34=0,"INDETERMINADO",D32/D34)</f>
        <v>4.6953734307378365</v>
      </c>
    </row>
    <row r="42" spans="2:5" ht="15" customHeight="1" x14ac:dyDescent="0.25">
      <c r="B42" s="108" t="s">
        <v>37</v>
      </c>
      <c r="C42" s="108"/>
      <c r="D42" s="31">
        <f>D35/D33</f>
        <v>0.20817899701991205</v>
      </c>
    </row>
    <row r="43" spans="2:5" ht="15" customHeight="1" x14ac:dyDescent="0.25">
      <c r="B43" s="108" t="s">
        <v>38</v>
      </c>
      <c r="C43" s="108"/>
      <c r="D43" s="31">
        <f>D37/D36</f>
        <v>0.144877547070794</v>
      </c>
    </row>
    <row r="44" spans="2:5" ht="15" customHeight="1" x14ac:dyDescent="0.25">
      <c r="B44" s="108" t="s">
        <v>39</v>
      </c>
      <c r="C44" s="108"/>
      <c r="D44" s="31">
        <f>D37/D33</f>
        <v>0.11471708463089103</v>
      </c>
    </row>
    <row r="45" spans="2:5" ht="15" customHeight="1" x14ac:dyDescent="0.25">
      <c r="B45" s="108" t="s">
        <v>40</v>
      </c>
      <c r="C45" s="108"/>
      <c r="D45" s="31">
        <f>IF(D38=0,"INDETERMINADO",D37/D38)</f>
        <v>128.01910243407707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109" t="s">
        <v>41</v>
      </c>
      <c r="C47" s="109"/>
      <c r="D47" s="109"/>
    </row>
    <row r="48" spans="2:5" ht="15" customHeight="1" x14ac:dyDescent="0.25">
      <c r="B48" s="14"/>
      <c r="C48" s="14"/>
      <c r="D48" s="14"/>
      <c r="E48" s="24"/>
    </row>
    <row r="49" spans="2:5" ht="18.75" x14ac:dyDescent="0.25">
      <c r="B49" s="105" t="s">
        <v>35</v>
      </c>
      <c r="C49" s="105"/>
      <c r="D49" s="68" t="str">
        <f>IF(D40&gt;=C11,"CUMPLE","NO CUMPLE")</f>
        <v>CUMPLE</v>
      </c>
      <c r="E49" s="25"/>
    </row>
    <row r="50" spans="2:5" ht="18.75" x14ac:dyDescent="0.25">
      <c r="B50" s="105" t="s">
        <v>36</v>
      </c>
      <c r="C50" s="105"/>
      <c r="D50" s="59" t="str">
        <f>IF(D41&gt;=C12,"CUMPLE","NO CUMPLE")</f>
        <v>CUMPLE</v>
      </c>
      <c r="E50" s="25"/>
    </row>
    <row r="51" spans="2:5" ht="18.75" x14ac:dyDescent="0.25">
      <c r="B51" s="105" t="s">
        <v>37</v>
      </c>
      <c r="C51" s="105"/>
      <c r="D51" s="59" t="str">
        <f>IF(D42&lt;=C13,"CUMPLE","NO CUMPLE")</f>
        <v>CUMPLE</v>
      </c>
      <c r="E51" s="25"/>
    </row>
    <row r="52" spans="2:5" ht="18.75" x14ac:dyDescent="0.25">
      <c r="B52" s="105" t="s">
        <v>38</v>
      </c>
      <c r="C52" s="105"/>
      <c r="D52" s="59" t="str">
        <f>IF(D43&gt;=C14,"CUMPLE","NO CUMPLE")</f>
        <v>CUMPLE</v>
      </c>
      <c r="E52" s="25"/>
    </row>
    <row r="53" spans="2:5" ht="18.75" x14ac:dyDescent="0.25">
      <c r="B53" s="105" t="s">
        <v>39</v>
      </c>
      <c r="C53" s="105"/>
      <c r="D53" s="59" t="str">
        <f>IF(D44&gt;=C15,"CUMPLE","NO CUMPLE")</f>
        <v>CUMPLE</v>
      </c>
      <c r="E53" s="25"/>
    </row>
    <row r="54" spans="2:5" ht="18.75" x14ac:dyDescent="0.25">
      <c r="B54" s="105" t="s">
        <v>40</v>
      </c>
      <c r="C54" s="105"/>
      <c r="D54" s="59" t="str">
        <f>IF(D45&gt;=C16,"CUMPLE","NO CUMPLE")</f>
        <v>CUMPLE</v>
      </c>
      <c r="E54" s="25"/>
    </row>
    <row r="55" spans="2:5" ht="15" customHeight="1" x14ac:dyDescent="0.25">
      <c r="B55" s="14"/>
      <c r="C55" s="14"/>
      <c r="D55" s="14"/>
    </row>
    <row r="56" spans="2:5" ht="15" customHeight="1" x14ac:dyDescent="0.25">
      <c r="B56" s="106" t="s">
        <v>44</v>
      </c>
      <c r="C56" s="106"/>
      <c r="D56" s="106"/>
    </row>
    <row r="57" spans="2:5" ht="15" customHeight="1" x14ac:dyDescent="0.25">
      <c r="B57" s="106"/>
      <c r="C57" s="106"/>
      <c r="D57" s="106"/>
    </row>
    <row r="58" spans="2:5" ht="15" customHeight="1" x14ac:dyDescent="0.25">
      <c r="B58" s="107" t="str">
        <f>IF(AND(D49="CUMPLE",D50="CUMPLE",D51="CUMPLE",D52="CUMPLE",D53="CUMPLE",D54="CUMPLE"),"CUMPLE","NO CUMPLE")</f>
        <v>CUMPLE</v>
      </c>
      <c r="C58" s="107"/>
      <c r="D58" s="107"/>
    </row>
    <row r="59" spans="2:5" ht="15" customHeight="1" x14ac:dyDescent="0.25">
      <c r="B59" s="107"/>
      <c r="C59" s="107"/>
      <c r="D59" s="107"/>
    </row>
    <row r="60" spans="2:5" ht="15" customHeight="1" x14ac:dyDescent="0.25">
      <c r="B60" s="107"/>
      <c r="C60" s="107"/>
      <c r="D60" s="107"/>
    </row>
    <row r="61" spans="2:5" ht="15" customHeight="1" x14ac:dyDescent="0.25">
      <c r="B61" s="107"/>
      <c r="C61" s="107"/>
      <c r="D61" s="107"/>
    </row>
    <row r="62" spans="2:5" ht="15" customHeight="1" x14ac:dyDescent="0.25">
      <c r="B62" s="107"/>
      <c r="C62" s="107"/>
      <c r="D62" s="107"/>
    </row>
    <row r="63" spans="2:5" ht="15" customHeight="1" x14ac:dyDescent="0.25">
      <c r="B63" s="107"/>
      <c r="C63" s="107"/>
      <c r="D63" s="107"/>
    </row>
    <row r="64" spans="2:5" ht="15" customHeight="1" x14ac:dyDescent="0.25">
      <c r="B64" s="107"/>
      <c r="C64" s="107"/>
      <c r="D64" s="107"/>
    </row>
    <row r="65" spans="2:4" ht="15" customHeight="1" x14ac:dyDescent="0.25">
      <c r="B65" s="107"/>
      <c r="C65" s="107"/>
      <c r="D65" s="107"/>
    </row>
    <row r="66" spans="2:4" ht="15" customHeight="1" x14ac:dyDescent="0.25">
      <c r="C66" s="26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sl5vtmEADcNZEjbAMnHqgzbuwClsyoGBMMF3qQcnFDi9JXVHaGG3H+Ynez8X+qlUCqipTeW3ABQz0qFDNRwPuA==" saltValue="/M2STkq1qRC5XlWVt8KD0A==" spinCount="100000" sheet="1" objects="1" scenario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9" priority="1" operator="containsText" text="NO CUMPLE">
      <formula>NOT(ISERROR(SEARCH("NO CUMPLE",B58)))</formula>
    </cfRule>
    <cfRule type="containsText" dxfId="8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G92"/>
  <sheetViews>
    <sheetView showGridLines="0" topLeftCell="A5" zoomScale="50" zoomScaleNormal="50" workbookViewId="0">
      <selection activeCell="D9" sqref="D9:F10"/>
    </sheetView>
  </sheetViews>
  <sheetFormatPr baseColWidth="10" defaultColWidth="0" defaultRowHeight="0" customHeight="1" zeroHeight="1" x14ac:dyDescent="0.4"/>
  <cols>
    <col min="1" max="1" width="4" style="37" customWidth="1"/>
    <col min="2" max="2" width="80.42578125" style="37" customWidth="1"/>
    <col min="3" max="3" width="45.7109375" style="37" customWidth="1"/>
    <col min="4" max="4" width="45.28515625" style="37" customWidth="1"/>
    <col min="5" max="5" width="48.140625" style="37" customWidth="1"/>
    <col min="6" max="6" width="29.85546875" style="37" customWidth="1"/>
    <col min="7" max="7" width="4" style="37" customWidth="1"/>
    <col min="8" max="16384" width="9.140625" style="37" hidden="1"/>
  </cols>
  <sheetData>
    <row r="1" spans="2:6" ht="20.25" customHeight="1" x14ac:dyDescent="0.4">
      <c r="B1" s="36"/>
      <c r="C1" s="36"/>
      <c r="D1" s="36"/>
      <c r="E1" s="36"/>
      <c r="F1" s="36"/>
    </row>
    <row r="2" spans="2:6" ht="51.75" customHeight="1" x14ac:dyDescent="0.4">
      <c r="B2" s="38"/>
      <c r="C2" s="128" t="s">
        <v>42</v>
      </c>
      <c r="D2" s="128"/>
      <c r="E2" s="128"/>
      <c r="F2" s="128"/>
    </row>
    <row r="3" spans="2:6" ht="26.25" x14ac:dyDescent="0.4">
      <c r="B3" s="129" t="s">
        <v>43</v>
      </c>
      <c r="C3" s="129"/>
      <c r="D3" s="129"/>
      <c r="E3" s="129"/>
      <c r="F3" s="129"/>
    </row>
    <row r="4" spans="2:6" ht="26.25" x14ac:dyDescent="0.4">
      <c r="B4" s="130"/>
      <c r="C4" s="130"/>
      <c r="D4" s="130"/>
      <c r="E4" s="130"/>
      <c r="F4" s="130"/>
    </row>
    <row r="5" spans="2:6" ht="26.25" x14ac:dyDescent="0.4">
      <c r="B5" s="130"/>
      <c r="C5" s="130"/>
      <c r="D5" s="130"/>
      <c r="E5" s="130"/>
      <c r="F5" s="130"/>
    </row>
    <row r="6" spans="2:6" ht="8.25" customHeight="1" x14ac:dyDescent="0.4">
      <c r="B6" s="131"/>
      <c r="C6" s="131"/>
      <c r="D6" s="131"/>
      <c r="E6" s="131"/>
      <c r="F6" s="131"/>
    </row>
    <row r="7" spans="2:6" ht="235.5" customHeight="1" x14ac:dyDescent="0.4">
      <c r="B7" s="39" t="s">
        <v>0</v>
      </c>
      <c r="C7" s="132" t="str">
        <f>'DATOS DEL PROCESO'!C7:E7</f>
        <v>“ESTRUCTURACION INTEGRAL DE SOLUCIONES INDIVIDUALES FOTOVOLTAICAS EN VIVIENDA RURAL DISPERSA DE MUNICIPIOS PDET, EN EL MARCO DE LOS LINEAMIENTOS Y REQUISITOS FIJADOS EN EL ACUERDO ÚNICO No. 045 DE 2017 MODIFICADO POR EL ACUERDO 52 DE 2018 EXPEDIDO POR LA COMISIÓN RECTORA DEL SISTEMA GENERAL DE REGALÍAS Y DEMÁS NORMATIVIDAD VIGENTE”.</v>
      </c>
      <c r="D7" s="132"/>
      <c r="E7" s="132"/>
      <c r="F7" s="132"/>
    </row>
    <row r="8" spans="2:6" ht="47.25" customHeight="1" x14ac:dyDescent="0.4">
      <c r="B8" s="39" t="s">
        <v>2</v>
      </c>
      <c r="C8" s="127">
        <v>4187724986</v>
      </c>
      <c r="D8" s="127"/>
      <c r="E8" s="127"/>
      <c r="F8" s="127"/>
    </row>
    <row r="9" spans="2:6" ht="25.5" customHeight="1" x14ac:dyDescent="0.4">
      <c r="B9" s="129" t="s">
        <v>1</v>
      </c>
      <c r="C9" s="129"/>
      <c r="D9" s="135" t="s">
        <v>14</v>
      </c>
      <c r="E9" s="135"/>
      <c r="F9" s="135"/>
    </row>
    <row r="10" spans="2:6" ht="26.25" x14ac:dyDescent="0.4">
      <c r="B10" s="40" t="s">
        <v>12</v>
      </c>
      <c r="C10" s="40" t="s">
        <v>13</v>
      </c>
      <c r="D10" s="135"/>
      <c r="E10" s="135"/>
      <c r="F10" s="135"/>
    </row>
    <row r="11" spans="2:6" ht="53.25" customHeight="1" x14ac:dyDescent="0.4">
      <c r="B11" s="41" t="s">
        <v>11</v>
      </c>
      <c r="C11" s="67">
        <f>C8*0.3</f>
        <v>1256317495.8</v>
      </c>
      <c r="D11" s="136" t="s">
        <v>76</v>
      </c>
      <c r="E11" s="137"/>
      <c r="F11" s="138"/>
    </row>
    <row r="12" spans="2:6" ht="42.75" customHeight="1" x14ac:dyDescent="0.4">
      <c r="B12" s="42" t="s">
        <v>3</v>
      </c>
      <c r="C12" s="43">
        <f>'DATOS DEL PROCESO'!E12</f>
        <v>1.2</v>
      </c>
      <c r="D12" s="139"/>
      <c r="E12" s="140"/>
      <c r="F12" s="141"/>
    </row>
    <row r="13" spans="2:6" ht="42.75" customHeight="1" x14ac:dyDescent="0.4">
      <c r="B13" s="42" t="s">
        <v>4</v>
      </c>
      <c r="C13" s="43">
        <f>'DATOS DEL PROCESO'!E13</f>
        <v>0.75</v>
      </c>
      <c r="D13" s="139"/>
      <c r="E13" s="140"/>
      <c r="F13" s="141"/>
    </row>
    <row r="14" spans="2:6" ht="42.75" customHeight="1" x14ac:dyDescent="0.4">
      <c r="B14" s="42" t="s">
        <v>5</v>
      </c>
      <c r="C14" s="43">
        <f>'DATOS DEL PROCESO'!E14</f>
        <v>0.02</v>
      </c>
      <c r="D14" s="139"/>
      <c r="E14" s="140"/>
      <c r="F14" s="141"/>
    </row>
    <row r="15" spans="2:6" ht="42.75" customHeight="1" x14ac:dyDescent="0.4">
      <c r="B15" s="42" t="s">
        <v>6</v>
      </c>
      <c r="C15" s="43">
        <f>'DATOS DEL PROCESO'!E15</f>
        <v>0.01</v>
      </c>
      <c r="D15" s="139"/>
      <c r="E15" s="140"/>
      <c r="F15" s="141"/>
    </row>
    <row r="16" spans="2:6" ht="42.75" customHeight="1" x14ac:dyDescent="0.4">
      <c r="B16" s="42" t="s">
        <v>7</v>
      </c>
      <c r="C16" s="43">
        <f>'DATOS DEL PROCESO'!E16</f>
        <v>1.2</v>
      </c>
      <c r="D16" s="142"/>
      <c r="E16" s="143"/>
      <c r="F16" s="144"/>
    </row>
    <row r="17" spans="2:6" ht="9" customHeight="1" x14ac:dyDescent="0.4">
      <c r="B17" s="131"/>
      <c r="C17" s="131"/>
      <c r="D17" s="131"/>
      <c r="E17" s="131"/>
      <c r="F17" s="131"/>
    </row>
    <row r="18" spans="2:6" ht="31.5" customHeight="1" x14ac:dyDescent="0.4">
      <c r="B18" s="145" t="s">
        <v>15</v>
      </c>
      <c r="C18" s="146"/>
      <c r="D18" s="146"/>
      <c r="E18" s="146"/>
      <c r="F18" s="147"/>
    </row>
    <row r="19" spans="2:6" ht="19.5" customHeight="1" x14ac:dyDescent="0.4">
      <c r="B19" s="128" t="s">
        <v>9</v>
      </c>
      <c r="C19" s="128"/>
      <c r="D19" s="128"/>
      <c r="E19" s="128"/>
      <c r="F19" s="128"/>
    </row>
    <row r="20" spans="2:6" ht="72.75" customHeight="1" x14ac:dyDescent="0.4">
      <c r="B20" s="148" t="s">
        <v>9</v>
      </c>
      <c r="C20" s="149"/>
      <c r="D20" s="150" t="s">
        <v>60</v>
      </c>
      <c r="E20" s="151"/>
      <c r="F20" s="152"/>
    </row>
    <row r="21" spans="2:6" ht="87" customHeight="1" x14ac:dyDescent="0.4">
      <c r="B21" s="148" t="s">
        <v>53</v>
      </c>
      <c r="C21" s="149"/>
      <c r="D21" s="44" t="s">
        <v>59</v>
      </c>
      <c r="E21" s="44" t="s">
        <v>61</v>
      </c>
      <c r="F21" s="44" t="s">
        <v>62</v>
      </c>
    </row>
    <row r="22" spans="2:6" ht="17.25" customHeight="1" x14ac:dyDescent="0.4">
      <c r="B22" s="153" t="s">
        <v>19</v>
      </c>
      <c r="C22" s="153"/>
      <c r="D22" s="154" t="s">
        <v>17</v>
      </c>
      <c r="E22" s="154"/>
      <c r="F22" s="154"/>
    </row>
    <row r="23" spans="2:6" ht="17.25" customHeight="1" x14ac:dyDescent="0.4">
      <c r="B23" s="133" t="s">
        <v>54</v>
      </c>
      <c r="C23" s="134"/>
      <c r="D23" s="45">
        <v>0.51</v>
      </c>
      <c r="E23" s="45">
        <v>0.28999999999999998</v>
      </c>
      <c r="F23" s="45">
        <v>0.2</v>
      </c>
    </row>
    <row r="24" spans="2:6" ht="17.25" customHeight="1" x14ac:dyDescent="0.4">
      <c r="B24" s="153" t="s">
        <v>16</v>
      </c>
      <c r="C24" s="153"/>
      <c r="D24" s="46" t="s">
        <v>17</v>
      </c>
      <c r="E24" s="46" t="s">
        <v>17</v>
      </c>
      <c r="F24" s="46" t="s">
        <v>17</v>
      </c>
    </row>
    <row r="25" spans="2:6" ht="17.25" customHeight="1" x14ac:dyDescent="0.4">
      <c r="B25" s="156" t="s">
        <v>26</v>
      </c>
      <c r="C25" s="156"/>
      <c r="D25" s="156"/>
      <c r="E25" s="156"/>
      <c r="F25" s="156"/>
    </row>
    <row r="26" spans="2:6" ht="30.75" customHeight="1" x14ac:dyDescent="0.4">
      <c r="B26" s="155" t="s">
        <v>20</v>
      </c>
      <c r="C26" s="155"/>
      <c r="D26" s="47">
        <v>900302940</v>
      </c>
      <c r="E26" s="62">
        <v>819002304</v>
      </c>
      <c r="F26" s="47">
        <v>900766495</v>
      </c>
    </row>
    <row r="27" spans="2:6" ht="17.25" customHeight="1" x14ac:dyDescent="0.4">
      <c r="B27" s="155" t="s">
        <v>21</v>
      </c>
      <c r="C27" s="155"/>
      <c r="D27" s="48" t="s">
        <v>45</v>
      </c>
      <c r="E27" s="48" t="s">
        <v>45</v>
      </c>
      <c r="F27" s="48" t="s">
        <v>45</v>
      </c>
    </row>
    <row r="28" spans="2:6" ht="17.25" customHeight="1" x14ac:dyDescent="0.4">
      <c r="B28" s="155" t="s">
        <v>22</v>
      </c>
      <c r="C28" s="155"/>
      <c r="D28" s="49">
        <v>43992</v>
      </c>
      <c r="E28" s="49">
        <v>43992</v>
      </c>
      <c r="F28" s="49">
        <v>43992</v>
      </c>
    </row>
    <row r="29" spans="2:6" ht="17.25" customHeight="1" x14ac:dyDescent="0.4">
      <c r="B29" s="155" t="s">
        <v>23</v>
      </c>
      <c r="C29" s="155"/>
      <c r="D29" s="50">
        <v>43572</v>
      </c>
      <c r="E29" s="50">
        <v>43603</v>
      </c>
      <c r="F29" s="50">
        <v>43577</v>
      </c>
    </row>
    <row r="30" spans="2:6" ht="17.25" customHeight="1" x14ac:dyDescent="0.4">
      <c r="B30" s="155" t="s">
        <v>24</v>
      </c>
      <c r="C30" s="155"/>
      <c r="D30" s="51">
        <v>43465</v>
      </c>
      <c r="E30" s="51">
        <v>43465</v>
      </c>
      <c r="F30" s="51">
        <v>43465</v>
      </c>
    </row>
    <row r="31" spans="2:6" ht="17.25" customHeight="1" x14ac:dyDescent="0.4">
      <c r="B31" s="155" t="s">
        <v>25</v>
      </c>
      <c r="C31" s="155"/>
      <c r="D31" s="48" t="s">
        <v>46</v>
      </c>
      <c r="E31" s="48" t="s">
        <v>55</v>
      </c>
      <c r="F31" s="48" t="s">
        <v>46</v>
      </c>
    </row>
    <row r="32" spans="2:6" ht="17.25" customHeight="1" x14ac:dyDescent="0.4">
      <c r="B32" s="157" t="s">
        <v>27</v>
      </c>
      <c r="C32" s="157"/>
      <c r="D32" s="157"/>
      <c r="E32" s="157"/>
      <c r="F32" s="157"/>
    </row>
    <row r="33" spans="2:6" ht="17.25" customHeight="1" x14ac:dyDescent="0.4">
      <c r="B33" s="155" t="s">
        <v>28</v>
      </c>
      <c r="C33" s="155"/>
      <c r="D33" s="52">
        <v>1141796000</v>
      </c>
      <c r="E33" s="52">
        <v>1123079816</v>
      </c>
      <c r="F33" s="52">
        <v>115271000</v>
      </c>
    </row>
    <row r="34" spans="2:6" ht="17.25" customHeight="1" x14ac:dyDescent="0.4">
      <c r="B34" s="155" t="s">
        <v>29</v>
      </c>
      <c r="C34" s="155"/>
      <c r="D34" s="52">
        <v>1995485000</v>
      </c>
      <c r="E34" s="52">
        <v>1141479582</v>
      </c>
      <c r="F34" s="52">
        <v>129071000</v>
      </c>
    </row>
    <row r="35" spans="2:6" ht="17.25" customHeight="1" x14ac:dyDescent="0.4">
      <c r="B35" s="155" t="s">
        <v>30</v>
      </c>
      <c r="C35" s="155"/>
      <c r="D35" s="52">
        <v>100000000</v>
      </c>
      <c r="E35" s="52">
        <v>482110342</v>
      </c>
      <c r="F35" s="52">
        <v>500000</v>
      </c>
    </row>
    <row r="36" spans="2:6" ht="17.25" customHeight="1" x14ac:dyDescent="0.4">
      <c r="B36" s="155" t="s">
        <v>31</v>
      </c>
      <c r="C36" s="155"/>
      <c r="D36" s="52">
        <v>748565000</v>
      </c>
      <c r="E36" s="52">
        <v>482110342</v>
      </c>
      <c r="F36" s="52">
        <v>500000</v>
      </c>
    </row>
    <row r="37" spans="2:6" ht="17.25" customHeight="1" x14ac:dyDescent="0.4">
      <c r="B37" s="155" t="s">
        <v>32</v>
      </c>
      <c r="C37" s="155"/>
      <c r="D37" s="52">
        <v>1222940000</v>
      </c>
      <c r="E37" s="52">
        <v>659369240</v>
      </c>
      <c r="F37" s="52">
        <v>128571000</v>
      </c>
    </row>
    <row r="38" spans="2:6" ht="17.25" customHeight="1" x14ac:dyDescent="0.4">
      <c r="B38" s="155" t="s">
        <v>33</v>
      </c>
      <c r="C38" s="155"/>
      <c r="D38" s="52">
        <v>516690000</v>
      </c>
      <c r="E38" s="52">
        <v>260911417</v>
      </c>
      <c r="F38" s="52">
        <v>201079000</v>
      </c>
    </row>
    <row r="39" spans="2:6" ht="17.25" customHeight="1" x14ac:dyDescent="0.4">
      <c r="B39" s="155" t="s">
        <v>34</v>
      </c>
      <c r="C39" s="155"/>
      <c r="D39" s="52">
        <v>0</v>
      </c>
      <c r="E39" s="52">
        <v>1830700</v>
      </c>
      <c r="F39" s="52">
        <v>105000</v>
      </c>
    </row>
    <row r="40" spans="2:6" ht="17.25" customHeight="1" x14ac:dyDescent="0.4">
      <c r="B40" s="157" t="s">
        <v>56</v>
      </c>
      <c r="C40" s="157"/>
      <c r="D40" s="157"/>
      <c r="E40" s="157"/>
      <c r="F40" s="157"/>
    </row>
    <row r="41" spans="2:6" ht="17.25" customHeight="1" x14ac:dyDescent="0.4">
      <c r="B41" s="155" t="s">
        <v>35</v>
      </c>
      <c r="C41" s="155"/>
      <c r="D41" s="53">
        <f>D33-D35</f>
        <v>1041796000</v>
      </c>
      <c r="E41" s="53">
        <f>E33-E35</f>
        <v>640969474</v>
      </c>
      <c r="F41" s="53">
        <f>F33-F35</f>
        <v>114771000</v>
      </c>
    </row>
    <row r="42" spans="2:6" ht="17.25" customHeight="1" x14ac:dyDescent="0.4">
      <c r="B42" s="155" t="s">
        <v>36</v>
      </c>
      <c r="C42" s="155"/>
      <c r="D42" s="54">
        <f>IF(D35=0,"INDETERMINADO",D33/D35)</f>
        <v>11.417960000000001</v>
      </c>
      <c r="E42" s="54">
        <f>IF(E35=0,"INDETERMINADO",E33/E35)</f>
        <v>2.3295078287285529</v>
      </c>
      <c r="F42" s="55">
        <f>IF(F35=0,"INDETERMINADO",F33/F35)</f>
        <v>230.542</v>
      </c>
    </row>
    <row r="43" spans="2:6" ht="17.25" customHeight="1" x14ac:dyDescent="0.4">
      <c r="B43" s="155" t="s">
        <v>37</v>
      </c>
      <c r="C43" s="155"/>
      <c r="D43" s="54">
        <f>D36/D34</f>
        <v>0.37512935451782398</v>
      </c>
      <c r="E43" s="54">
        <f>E36/E34</f>
        <v>0.42235564227551814</v>
      </c>
      <c r="F43" s="63">
        <f>F36/F34</f>
        <v>3.8738368804766368E-3</v>
      </c>
    </row>
    <row r="44" spans="2:6" ht="17.25" customHeight="1" x14ac:dyDescent="0.4">
      <c r="B44" s="155" t="s">
        <v>38</v>
      </c>
      <c r="C44" s="155"/>
      <c r="D44" s="54">
        <f>D38/D37</f>
        <v>0.42249824194155067</v>
      </c>
      <c r="E44" s="54">
        <f>E38/E37</f>
        <v>0.39569849664203322</v>
      </c>
      <c r="F44" s="64">
        <f>F38/F37</f>
        <v>1.5639529909544143</v>
      </c>
    </row>
    <row r="45" spans="2:6" ht="17.25" customHeight="1" x14ac:dyDescent="0.4">
      <c r="B45" s="155" t="s">
        <v>39</v>
      </c>
      <c r="C45" s="155"/>
      <c r="D45" s="54">
        <f>D38/D34</f>
        <v>0.2589295334216995</v>
      </c>
      <c r="E45" s="54">
        <f>E38/E34</f>
        <v>0.22857300394533031</v>
      </c>
      <c r="F45" s="64">
        <f>F38/F34</f>
        <v>1.5578944921787234</v>
      </c>
    </row>
    <row r="46" spans="2:6" ht="17.25" customHeight="1" x14ac:dyDescent="0.4">
      <c r="B46" s="155" t="s">
        <v>40</v>
      </c>
      <c r="C46" s="155"/>
      <c r="D46" s="54" t="str">
        <f>IF(D39=0,"INDETERMINADO",D38/D39)</f>
        <v>INDETERMINADO</v>
      </c>
      <c r="E46" s="54">
        <f>IF(E39=0,"INDETERMINADO",E38/E39)</f>
        <v>142.5200289506746</v>
      </c>
      <c r="F46" s="64">
        <f>IF(F39=0,"INDETERMINADO",F38/F39)</f>
        <v>1915.0380952380951</v>
      </c>
    </row>
    <row r="47" spans="2:6" ht="17.25" customHeight="1" x14ac:dyDescent="0.4">
      <c r="B47" s="156" t="s">
        <v>57</v>
      </c>
      <c r="C47" s="156"/>
      <c r="D47" s="156"/>
      <c r="E47" s="156"/>
      <c r="F47" s="156"/>
    </row>
    <row r="48" spans="2:6" ht="17.25" customHeight="1" x14ac:dyDescent="0.4">
      <c r="B48" s="158" t="s">
        <v>35</v>
      </c>
      <c r="C48" s="158"/>
      <c r="D48" s="159">
        <f>(D33-D35)+(F33-F35)+(E33-E35)</f>
        <v>1797536474</v>
      </c>
      <c r="E48" s="160"/>
      <c r="F48" s="161"/>
    </row>
    <row r="49" spans="2:6" ht="17.25" customHeight="1" x14ac:dyDescent="0.4">
      <c r="B49" s="158" t="s">
        <v>36</v>
      </c>
      <c r="C49" s="158"/>
      <c r="D49" s="162">
        <f>IF(OR(D35=0,F35=0,E35=0),"INDETERMINADO",((D33*D23)+(F33*F23)+(E33*E23))/((D35*D23)+(F35*F23)+(E35*E23)))</f>
        <v>4.8769239787916829</v>
      </c>
      <c r="E49" s="163"/>
      <c r="F49" s="164"/>
    </row>
    <row r="50" spans="2:6" ht="17.25" customHeight="1" x14ac:dyDescent="0.4">
      <c r="B50" s="158" t="s">
        <v>37</v>
      </c>
      <c r="C50" s="158"/>
      <c r="D50" s="162">
        <f>((D36*D23)+(F36*F23)+(E36*E23))/((D34*D23)+(F34*F23)+(E34*E23))</f>
        <v>0.37953054151846149</v>
      </c>
      <c r="E50" s="163"/>
      <c r="F50" s="164"/>
    </row>
    <row r="51" spans="2:6" ht="17.25" customHeight="1" x14ac:dyDescent="0.4">
      <c r="B51" s="158" t="s">
        <v>38</v>
      </c>
      <c r="C51" s="158"/>
      <c r="D51" s="162">
        <f>((D38*D23)+(F38*F23)+(E38*E23))/((D37*D23)+(F37*F23)+(E37*E23))</f>
        <v>0.45131830200454653</v>
      </c>
      <c r="E51" s="163"/>
      <c r="F51" s="164"/>
    </row>
    <row r="52" spans="2:6" ht="17.25" customHeight="1" x14ac:dyDescent="0.4">
      <c r="B52" s="158" t="s">
        <v>39</v>
      </c>
      <c r="C52" s="158"/>
      <c r="D52" s="162">
        <f>((D38*D23)+(F38*F23)+(E38*E23))/((D34*D23)+(F34*F23)+(E34*E23))</f>
        <v>0.27601367539549321</v>
      </c>
      <c r="E52" s="163"/>
      <c r="F52" s="164"/>
    </row>
    <row r="53" spans="2:6" ht="17.25" customHeight="1" x14ac:dyDescent="0.4">
      <c r="B53" s="158" t="s">
        <v>40</v>
      </c>
      <c r="C53" s="158"/>
      <c r="D53" s="165" t="str">
        <f>IF(OR(D39=0,F39=0,E39=0),"INDETERMINADO",((D38*D23)+(F38*F23)+(E38*E23))/((D39*D23)+(F39*F23)+(E39*E23)))</f>
        <v>INDETERMINADO</v>
      </c>
      <c r="E53" s="165"/>
      <c r="F53" s="165"/>
    </row>
    <row r="54" spans="2:6" ht="15" customHeight="1" x14ac:dyDescent="0.4">
      <c r="B54" s="56"/>
      <c r="C54" s="56"/>
      <c r="D54" s="166"/>
      <c r="E54" s="166"/>
      <c r="F54" s="166"/>
    </row>
    <row r="55" spans="2:6" ht="15" customHeight="1" x14ac:dyDescent="0.4">
      <c r="B55" s="135" t="s">
        <v>41</v>
      </c>
      <c r="C55" s="135"/>
      <c r="D55" s="135"/>
      <c r="E55" s="135"/>
      <c r="F55" s="135"/>
    </row>
    <row r="56" spans="2:6" ht="15" customHeight="1" x14ac:dyDescent="0.4">
      <c r="B56" s="36"/>
      <c r="C56" s="36"/>
      <c r="D56" s="36"/>
      <c r="E56" s="36"/>
      <c r="F56" s="36"/>
    </row>
    <row r="57" spans="2:6" ht="26.25" x14ac:dyDescent="0.4">
      <c r="B57" s="167" t="s">
        <v>35</v>
      </c>
      <c r="C57" s="167"/>
      <c r="D57" s="168" t="str">
        <f>IF(D48&gt;=C11,"CUMPLE","NO CUMPLE")</f>
        <v>CUMPLE</v>
      </c>
      <c r="E57" s="168"/>
      <c r="F57" s="168"/>
    </row>
    <row r="58" spans="2:6" ht="26.25" x14ac:dyDescent="0.4">
      <c r="B58" s="167" t="s">
        <v>36</v>
      </c>
      <c r="C58" s="167"/>
      <c r="D58" s="168" t="str">
        <f t="shared" ref="D58:D62" si="0">IF(D49&gt;=C12,"CUMPLE","NO CUMPLE")</f>
        <v>CUMPLE</v>
      </c>
      <c r="E58" s="168"/>
      <c r="F58" s="168"/>
    </row>
    <row r="59" spans="2:6" ht="26.25" x14ac:dyDescent="0.4">
      <c r="B59" s="167" t="s">
        <v>37</v>
      </c>
      <c r="C59" s="167"/>
      <c r="D59" s="168" t="str">
        <f>IF(D50&lt;=C13,"CUMPLE","NO CUMPLE")</f>
        <v>CUMPLE</v>
      </c>
      <c r="E59" s="168"/>
      <c r="F59" s="168"/>
    </row>
    <row r="60" spans="2:6" ht="26.25" x14ac:dyDescent="0.4">
      <c r="B60" s="167" t="s">
        <v>38</v>
      </c>
      <c r="C60" s="167"/>
      <c r="D60" s="168" t="str">
        <f t="shared" si="0"/>
        <v>CUMPLE</v>
      </c>
      <c r="E60" s="168"/>
      <c r="F60" s="168"/>
    </row>
    <row r="61" spans="2:6" ht="26.25" x14ac:dyDescent="0.4">
      <c r="B61" s="167" t="s">
        <v>39</v>
      </c>
      <c r="C61" s="167"/>
      <c r="D61" s="168" t="str">
        <f t="shared" si="0"/>
        <v>CUMPLE</v>
      </c>
      <c r="E61" s="168"/>
      <c r="F61" s="168"/>
    </row>
    <row r="62" spans="2:6" ht="26.25" x14ac:dyDescent="0.4">
      <c r="B62" s="167" t="s">
        <v>40</v>
      </c>
      <c r="C62" s="167"/>
      <c r="D62" s="168" t="str">
        <f t="shared" si="0"/>
        <v>CUMPLE</v>
      </c>
      <c r="E62" s="168"/>
      <c r="F62" s="168"/>
    </row>
    <row r="63" spans="2:6" ht="83.25" customHeight="1" x14ac:dyDescent="0.4">
      <c r="B63" s="169" t="s">
        <v>58</v>
      </c>
      <c r="C63" s="169"/>
      <c r="D63" s="169"/>
      <c r="E63" s="169"/>
      <c r="F63" s="169"/>
    </row>
    <row r="64" spans="2:6" ht="15" customHeight="1" x14ac:dyDescent="0.4">
      <c r="B64" s="170"/>
      <c r="C64" s="170"/>
      <c r="D64" s="170"/>
      <c r="E64" s="170"/>
      <c r="F64" s="170"/>
    </row>
    <row r="65" spans="2:6" ht="15" customHeight="1" x14ac:dyDescent="0.4">
      <c r="B65" s="36"/>
      <c r="C65" s="36"/>
      <c r="D65" s="36"/>
      <c r="E65" s="36"/>
      <c r="F65" s="36"/>
    </row>
    <row r="66" spans="2:6" ht="15" customHeight="1" x14ac:dyDescent="0.4">
      <c r="B66" s="171" t="s">
        <v>44</v>
      </c>
      <c r="C66" s="171"/>
      <c r="D66" s="171"/>
      <c r="E66" s="171"/>
      <c r="F66" s="171"/>
    </row>
    <row r="67" spans="2:6" ht="15" customHeight="1" x14ac:dyDescent="0.4">
      <c r="B67" s="171"/>
      <c r="C67" s="171"/>
      <c r="D67" s="171"/>
      <c r="E67" s="171"/>
      <c r="F67" s="171"/>
    </row>
    <row r="68" spans="2:6" ht="15" customHeight="1" x14ac:dyDescent="0.4">
      <c r="B68" s="172" t="s">
        <v>48</v>
      </c>
      <c r="C68" s="172"/>
      <c r="D68" s="172"/>
      <c r="E68" s="172"/>
      <c r="F68" s="172"/>
    </row>
    <row r="69" spans="2:6" ht="15" customHeight="1" x14ac:dyDescent="0.4">
      <c r="B69" s="172"/>
      <c r="C69" s="172"/>
      <c r="D69" s="172"/>
      <c r="E69" s="172"/>
      <c r="F69" s="172"/>
    </row>
    <row r="70" spans="2:6" ht="15" customHeight="1" x14ac:dyDescent="0.4">
      <c r="B70" s="172"/>
      <c r="C70" s="172"/>
      <c r="D70" s="172"/>
      <c r="E70" s="172"/>
      <c r="F70" s="172"/>
    </row>
    <row r="71" spans="2:6" ht="15" customHeight="1" x14ac:dyDescent="0.4">
      <c r="B71" s="172"/>
      <c r="C71" s="172"/>
      <c r="D71" s="172"/>
      <c r="E71" s="172"/>
      <c r="F71" s="172"/>
    </row>
    <row r="72" spans="2:6" ht="15" customHeight="1" x14ac:dyDescent="0.4">
      <c r="B72" s="172"/>
      <c r="C72" s="172"/>
      <c r="D72" s="172"/>
      <c r="E72" s="172"/>
      <c r="F72" s="172"/>
    </row>
    <row r="73" spans="2:6" ht="15" customHeight="1" x14ac:dyDescent="0.4">
      <c r="B73" s="172"/>
      <c r="C73" s="172"/>
      <c r="D73" s="172"/>
      <c r="E73" s="172"/>
      <c r="F73" s="172"/>
    </row>
    <row r="74" spans="2:6" ht="15" customHeight="1" x14ac:dyDescent="0.4">
      <c r="B74" s="172"/>
      <c r="C74" s="172"/>
      <c r="D74" s="172"/>
      <c r="E74" s="172"/>
      <c r="F74" s="172"/>
    </row>
    <row r="75" spans="2:6" ht="15" customHeight="1" x14ac:dyDescent="0.4">
      <c r="B75" s="172"/>
      <c r="C75" s="172"/>
      <c r="D75" s="172"/>
      <c r="E75" s="172"/>
      <c r="F75" s="172"/>
    </row>
    <row r="76" spans="2:6" ht="15" customHeight="1" x14ac:dyDescent="0.4"/>
    <row r="77" spans="2:6" ht="15" customHeight="1" x14ac:dyDescent="0.4"/>
    <row r="78" spans="2:6" ht="26.25" hidden="1" customHeight="1" x14ac:dyDescent="0.4"/>
    <row r="79" spans="2:6" ht="26.25" hidden="1" customHeight="1" x14ac:dyDescent="0.4"/>
    <row r="80" spans="2:6" ht="26.25" hidden="1" customHeight="1" x14ac:dyDescent="0.4"/>
    <row r="81" spans="2:6" ht="26.25" hidden="1" customHeight="1" x14ac:dyDescent="0.4"/>
    <row r="82" spans="2:6" ht="26.25" hidden="1" customHeight="1" x14ac:dyDescent="0.4">
      <c r="F82" s="57"/>
    </row>
    <row r="83" spans="2:6" ht="26.25" hidden="1" customHeight="1" x14ac:dyDescent="0.4">
      <c r="F83" s="57"/>
    </row>
    <row r="84" spans="2:6" ht="26.25" hidden="1" customHeight="1" x14ac:dyDescent="0.4"/>
    <row r="85" spans="2:6" ht="26.25" hidden="1" customHeight="1" x14ac:dyDescent="0.4">
      <c r="B85" s="37" t="s">
        <v>17</v>
      </c>
    </row>
    <row r="86" spans="2:6" ht="26.25" hidden="1" customHeight="1" x14ac:dyDescent="0.4">
      <c r="B86" s="37" t="s">
        <v>18</v>
      </c>
    </row>
    <row r="87" spans="2:6" ht="0" hidden="1" customHeight="1" x14ac:dyDescent="0.4"/>
    <row r="88" spans="2:6" ht="0" hidden="1" customHeight="1" x14ac:dyDescent="0.4"/>
    <row r="89" spans="2:6" ht="0" hidden="1" customHeight="1" x14ac:dyDescent="0.4"/>
    <row r="90" spans="2:6" ht="0" hidden="1" customHeight="1" x14ac:dyDescent="0.4"/>
    <row r="91" spans="2:6" ht="0" hidden="1" customHeight="1" x14ac:dyDescent="0.4"/>
    <row r="92" spans="2:6" ht="0" hidden="1" customHeight="1" x14ac:dyDescent="0.4"/>
  </sheetData>
  <sheetProtection algorithmName="SHA-512" hashValue="YcP52+2CB2+NBR30U6tpkGD16Vb6fKbbm4oagVrqI83Gp6ZEubxhwMW4zbjiCno5QhhRzUzsB9IT8iPDlFecTA==" saltValue="cm1nq4jtJp3vPkAAuuZtHw==" spinCount="100000" sheet="1" objects="1" scenarios="1"/>
  <mergeCells count="71">
    <mergeCell ref="B62:C62"/>
    <mergeCell ref="D62:F62"/>
    <mergeCell ref="B63:F64"/>
    <mergeCell ref="B66:F67"/>
    <mergeCell ref="B68:F75"/>
    <mergeCell ref="B59:C59"/>
    <mergeCell ref="D59:F59"/>
    <mergeCell ref="B60:C60"/>
    <mergeCell ref="D60:F60"/>
    <mergeCell ref="B61:C61"/>
    <mergeCell ref="D61:F61"/>
    <mergeCell ref="D54:F54"/>
    <mergeCell ref="B55:F55"/>
    <mergeCell ref="B57:C57"/>
    <mergeCell ref="D57:F57"/>
    <mergeCell ref="B58:C58"/>
    <mergeCell ref="D58:F58"/>
    <mergeCell ref="B51:C51"/>
    <mergeCell ref="D51:F51"/>
    <mergeCell ref="B52:C52"/>
    <mergeCell ref="D52:F52"/>
    <mergeCell ref="B53:C53"/>
    <mergeCell ref="D53:F53"/>
    <mergeCell ref="B48:C48"/>
    <mergeCell ref="D48:F48"/>
    <mergeCell ref="B49:C49"/>
    <mergeCell ref="D49:F49"/>
    <mergeCell ref="B50:C50"/>
    <mergeCell ref="D50:F50"/>
    <mergeCell ref="B47:F47"/>
    <mergeCell ref="B36:C36"/>
    <mergeCell ref="B37:C37"/>
    <mergeCell ref="B38:C38"/>
    <mergeCell ref="B39:C39"/>
    <mergeCell ref="B40:F40"/>
    <mergeCell ref="B41:C41"/>
    <mergeCell ref="B42:C42"/>
    <mergeCell ref="B43:C43"/>
    <mergeCell ref="B44:C44"/>
    <mergeCell ref="B45:C45"/>
    <mergeCell ref="B46:C46"/>
    <mergeCell ref="B35:C35"/>
    <mergeCell ref="B24:C24"/>
    <mergeCell ref="B25:F25"/>
    <mergeCell ref="B26:C26"/>
    <mergeCell ref="B27:C27"/>
    <mergeCell ref="B28:C28"/>
    <mergeCell ref="B29:C29"/>
    <mergeCell ref="B30:C30"/>
    <mergeCell ref="B31:C31"/>
    <mergeCell ref="B32:F32"/>
    <mergeCell ref="B33:C33"/>
    <mergeCell ref="B34:C34"/>
    <mergeCell ref="B23:C23"/>
    <mergeCell ref="B9:C9"/>
    <mergeCell ref="D9:F10"/>
    <mergeCell ref="D11:F16"/>
    <mergeCell ref="B17:F17"/>
    <mergeCell ref="B18:F18"/>
    <mergeCell ref="B19:F19"/>
    <mergeCell ref="B20:C20"/>
    <mergeCell ref="D20:F20"/>
    <mergeCell ref="B21:C21"/>
    <mergeCell ref="B22:C22"/>
    <mergeCell ref="D22:F22"/>
    <mergeCell ref="C8:F8"/>
    <mergeCell ref="C2:F2"/>
    <mergeCell ref="B3:F3"/>
    <mergeCell ref="B4:F5"/>
    <mergeCell ref="B6:F6"/>
    <mergeCell ref="C7:F7"/>
  </mergeCells>
  <conditionalFormatting sqref="B68:F75">
    <cfRule type="containsText" dxfId="7" priority="1" operator="containsText" text="NO CUMPLE">
      <formula>NOT(ISERROR(SEARCH("NO CUMPLE",B68)))</formula>
    </cfRule>
    <cfRule type="containsText" dxfId="6" priority="2" operator="containsText" text="CUMPLE">
      <formula>NOT(ISERROR(SEARCH("CUMPLE",B68)))</formula>
    </cfRule>
    <cfRule type="containsText" dxfId="5" priority="3" operator="containsText" text="NO CUMPLE">
      <formula>NOT(ISERROR(SEARCH("NO CUMPLE",B68)))</formula>
    </cfRule>
    <cfRule type="containsText" dxfId="4" priority="4" operator="containsText" text="CUMPLE">
      <formula>NOT(ISERROR(SEARCH("CUMPLE",B68)))</formula>
    </cfRule>
  </conditionalFormatting>
  <dataValidations count="1">
    <dataValidation type="list" allowBlank="1" showInputMessage="1" showErrorMessage="1" sqref="D22:F22 D24:F24">
      <formula1>$B$85:$B$86</formula1>
    </dataValidation>
  </dataValidations>
  <pageMargins left="0.7" right="0.7" top="0.75" bottom="0.75" header="0.3" footer="0.3"/>
  <pageSetup scale="2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78"/>
  <sheetViews>
    <sheetView showGridLines="0" topLeftCell="A7" zoomScale="60" zoomScaleNormal="60" workbookViewId="0">
      <selection activeCell="D11" sqref="D11:D16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97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114" t="s">
        <v>42</v>
      </c>
      <c r="D2" s="114"/>
    </row>
    <row r="3" spans="2:4" ht="21" x14ac:dyDescent="0.25">
      <c r="B3" s="87" t="s">
        <v>43</v>
      </c>
      <c r="C3" s="87"/>
      <c r="D3" s="87"/>
    </row>
    <row r="4" spans="2:4" x14ac:dyDescent="0.25">
      <c r="B4" s="90"/>
      <c r="C4" s="90"/>
      <c r="D4" s="90"/>
    </row>
    <row r="5" spans="2:4" x14ac:dyDescent="0.25">
      <c r="B5" s="90"/>
      <c r="C5" s="90"/>
      <c r="D5" s="90"/>
    </row>
    <row r="6" spans="2:4" ht="8.25" customHeight="1" x14ac:dyDescent="0.25">
      <c r="B6" s="115"/>
      <c r="C6" s="115"/>
      <c r="D6" s="115"/>
    </row>
    <row r="7" spans="2:4" ht="271.5" customHeight="1" x14ac:dyDescent="0.25">
      <c r="B7" s="35" t="s">
        <v>0</v>
      </c>
      <c r="C7" s="116" t="str">
        <f>'DATOS DEL PROCESO'!C7:E7</f>
        <v>“ESTRUCTURACION INTEGRAL DE SOLUCIONES INDIVIDUALES FOTOVOLTAICAS EN VIVIENDA RURAL DISPERSA DE MUNICIPIOS PDET, EN EL MARCO DE LOS LINEAMIENTOS Y REQUISITOS FIJADOS EN EL ACUERDO ÚNICO No. 045 DE 2017 MODIFICADO POR EL ACUERDO 52 DE 2018 EXPEDIDO POR LA COMISIÓN RECTORA DEL SISTEMA GENERAL DE REGALÍAS Y DEMÁS NORMATIVIDAD VIGENTE”.</v>
      </c>
      <c r="D7" s="116"/>
    </row>
    <row r="8" spans="2:4" ht="47.25" customHeight="1" x14ac:dyDescent="0.25">
      <c r="B8" s="35" t="s">
        <v>2</v>
      </c>
      <c r="C8" s="117">
        <v>3289163047</v>
      </c>
      <c r="D8" s="117"/>
    </row>
    <row r="9" spans="2:4" ht="25.5" customHeight="1" x14ac:dyDescent="0.25">
      <c r="B9" s="118" t="s">
        <v>1</v>
      </c>
      <c r="C9" s="118"/>
      <c r="D9" s="119" t="s">
        <v>14</v>
      </c>
    </row>
    <row r="10" spans="2:4" ht="15.75" x14ac:dyDescent="0.25">
      <c r="B10" s="19" t="s">
        <v>12</v>
      </c>
      <c r="C10" s="19" t="s">
        <v>13</v>
      </c>
      <c r="D10" s="119"/>
    </row>
    <row r="11" spans="2:4" ht="42.75" customHeight="1" x14ac:dyDescent="0.25">
      <c r="B11" s="12" t="s">
        <v>11</v>
      </c>
      <c r="C11" s="3">
        <f>C8*0.3</f>
        <v>986748914.0999999</v>
      </c>
      <c r="D11" s="120" t="s">
        <v>77</v>
      </c>
    </row>
    <row r="12" spans="2:4" ht="42.75" customHeight="1" x14ac:dyDescent="0.25">
      <c r="B12" s="13" t="s">
        <v>3</v>
      </c>
      <c r="C12" s="4">
        <f>'DATOS DEL PROCESO'!E12</f>
        <v>1.2</v>
      </c>
      <c r="D12" s="121"/>
    </row>
    <row r="13" spans="2:4" ht="42.75" customHeight="1" x14ac:dyDescent="0.25">
      <c r="B13" s="13" t="s">
        <v>4</v>
      </c>
      <c r="C13" s="4">
        <f>'DATOS DEL PROCESO'!E13</f>
        <v>0.75</v>
      </c>
      <c r="D13" s="121"/>
    </row>
    <row r="14" spans="2:4" ht="42.75" customHeight="1" x14ac:dyDescent="0.25">
      <c r="B14" s="13" t="s">
        <v>5</v>
      </c>
      <c r="C14" s="4">
        <f>'DATOS DEL PROCESO'!E14</f>
        <v>0.02</v>
      </c>
      <c r="D14" s="121"/>
    </row>
    <row r="15" spans="2:4" ht="42.75" customHeight="1" x14ac:dyDescent="0.25">
      <c r="B15" s="13" t="s">
        <v>6</v>
      </c>
      <c r="C15" s="4">
        <f>'DATOS DEL PROCESO'!E15</f>
        <v>0.01</v>
      </c>
      <c r="D15" s="121"/>
    </row>
    <row r="16" spans="2:4" ht="42.75" customHeight="1" x14ac:dyDescent="0.25">
      <c r="B16" s="13" t="s">
        <v>7</v>
      </c>
      <c r="C16" s="4">
        <f>'DATOS DEL PROCESO'!E16</f>
        <v>1.2</v>
      </c>
      <c r="D16" s="122"/>
    </row>
    <row r="17" spans="2:4" ht="9" customHeight="1" x14ac:dyDescent="0.25">
      <c r="B17" s="115"/>
      <c r="C17" s="115"/>
      <c r="D17" s="115"/>
    </row>
    <row r="18" spans="2:4" ht="31.5" customHeight="1" x14ac:dyDescent="0.25">
      <c r="B18" s="123" t="s">
        <v>15</v>
      </c>
      <c r="C18" s="124"/>
      <c r="D18" s="125"/>
    </row>
    <row r="19" spans="2:4" ht="19.5" customHeight="1" x14ac:dyDescent="0.25">
      <c r="B19" s="113" t="s">
        <v>9</v>
      </c>
      <c r="C19" s="113"/>
      <c r="D19" s="113"/>
    </row>
    <row r="20" spans="2:4" ht="15" customHeight="1" x14ac:dyDescent="0.25">
      <c r="B20" s="111" t="s">
        <v>68</v>
      </c>
      <c r="C20" s="111"/>
      <c r="D20" s="111"/>
    </row>
    <row r="21" spans="2:4" ht="25.5" customHeight="1" x14ac:dyDescent="0.25">
      <c r="B21" s="111"/>
      <c r="C21" s="111"/>
      <c r="D21" s="111"/>
    </row>
    <row r="22" spans="2:4" ht="15" customHeight="1" x14ac:dyDescent="0.25">
      <c r="B22" s="112" t="s">
        <v>19</v>
      </c>
      <c r="C22" s="112"/>
      <c r="D22" s="34" t="s">
        <v>18</v>
      </c>
    </row>
    <row r="23" spans="2:4" ht="15" customHeight="1" x14ac:dyDescent="0.25">
      <c r="B23" s="112" t="s">
        <v>16</v>
      </c>
      <c r="C23" s="112"/>
      <c r="D23" s="34" t="s">
        <v>17</v>
      </c>
    </row>
    <row r="24" spans="2:4" ht="15" customHeight="1" x14ac:dyDescent="0.25">
      <c r="B24" s="109" t="s">
        <v>26</v>
      </c>
      <c r="C24" s="109"/>
      <c r="D24" s="109"/>
    </row>
    <row r="25" spans="2:4" ht="15" customHeight="1" x14ac:dyDescent="0.25">
      <c r="B25" s="110" t="s">
        <v>20</v>
      </c>
      <c r="C25" s="110"/>
      <c r="D25" s="21">
        <v>900694164</v>
      </c>
    </row>
    <row r="26" spans="2:4" ht="15" customHeight="1" x14ac:dyDescent="0.25">
      <c r="B26" s="110" t="s">
        <v>21</v>
      </c>
      <c r="C26" s="110"/>
      <c r="D26" s="34" t="s">
        <v>45</v>
      </c>
    </row>
    <row r="27" spans="2:4" ht="15" customHeight="1" x14ac:dyDescent="0.25">
      <c r="B27" s="110" t="s">
        <v>22</v>
      </c>
      <c r="C27" s="110"/>
      <c r="D27" s="22">
        <v>43985</v>
      </c>
    </row>
    <row r="28" spans="2:4" ht="15" customHeight="1" x14ac:dyDescent="0.25">
      <c r="B28" s="110" t="s">
        <v>23</v>
      </c>
      <c r="C28" s="110"/>
      <c r="D28" s="22">
        <v>43560</v>
      </c>
    </row>
    <row r="29" spans="2:4" ht="15" customHeight="1" x14ac:dyDescent="0.25">
      <c r="B29" s="110" t="s">
        <v>24</v>
      </c>
      <c r="C29" s="110"/>
      <c r="D29" s="22">
        <v>43465</v>
      </c>
    </row>
    <row r="30" spans="2:4" ht="15" customHeight="1" x14ac:dyDescent="0.25">
      <c r="B30" s="110" t="s">
        <v>25</v>
      </c>
      <c r="C30" s="110"/>
      <c r="D30" s="34" t="s">
        <v>46</v>
      </c>
    </row>
    <row r="31" spans="2:4" ht="15" customHeight="1" x14ac:dyDescent="0.25">
      <c r="B31" s="109" t="s">
        <v>27</v>
      </c>
      <c r="C31" s="109"/>
      <c r="D31" s="109"/>
    </row>
    <row r="32" spans="2:4" ht="15" customHeight="1" x14ac:dyDescent="0.25">
      <c r="B32" s="110" t="s">
        <v>28</v>
      </c>
      <c r="C32" s="110"/>
      <c r="D32" s="23">
        <v>7953919686</v>
      </c>
    </row>
    <row r="33" spans="2:5" ht="15" customHeight="1" x14ac:dyDescent="0.25">
      <c r="B33" s="110" t="s">
        <v>29</v>
      </c>
      <c r="C33" s="110"/>
      <c r="D33" s="23">
        <v>9855465090</v>
      </c>
    </row>
    <row r="34" spans="2:5" ht="15" customHeight="1" x14ac:dyDescent="0.25">
      <c r="B34" s="110" t="s">
        <v>30</v>
      </c>
      <c r="C34" s="110"/>
      <c r="D34" s="23">
        <v>1579266953</v>
      </c>
    </row>
    <row r="35" spans="2:5" ht="15" customHeight="1" x14ac:dyDescent="0.25">
      <c r="B35" s="110" t="s">
        <v>31</v>
      </c>
      <c r="C35" s="110"/>
      <c r="D35" s="23">
        <v>3648347333</v>
      </c>
    </row>
    <row r="36" spans="2:5" ht="15" customHeight="1" x14ac:dyDescent="0.25">
      <c r="B36" s="110" t="s">
        <v>32</v>
      </c>
      <c r="C36" s="110"/>
      <c r="D36" s="23">
        <v>6207117757</v>
      </c>
    </row>
    <row r="37" spans="2:5" ht="15" customHeight="1" x14ac:dyDescent="0.25">
      <c r="B37" s="110" t="s">
        <v>33</v>
      </c>
      <c r="C37" s="110"/>
      <c r="D37" s="23">
        <v>5592524283</v>
      </c>
    </row>
    <row r="38" spans="2:5" ht="15" customHeight="1" x14ac:dyDescent="0.25">
      <c r="B38" s="110" t="s">
        <v>34</v>
      </c>
      <c r="C38" s="110"/>
      <c r="D38" s="23">
        <v>195878493</v>
      </c>
    </row>
    <row r="39" spans="2:5" ht="15" customHeight="1" x14ac:dyDescent="0.25">
      <c r="B39" s="109" t="s">
        <v>47</v>
      </c>
      <c r="C39" s="109"/>
      <c r="D39" s="109"/>
    </row>
    <row r="40" spans="2:5" ht="15" customHeight="1" x14ac:dyDescent="0.25">
      <c r="B40" s="108" t="s">
        <v>35</v>
      </c>
      <c r="C40" s="108"/>
      <c r="D40" s="29">
        <f>D32-D34</f>
        <v>6374652733</v>
      </c>
    </row>
    <row r="41" spans="2:5" ht="15" customHeight="1" x14ac:dyDescent="0.25">
      <c r="B41" s="108" t="s">
        <v>36</v>
      </c>
      <c r="C41" s="108"/>
      <c r="D41" s="30">
        <f>IF(D34=0,"INDETERMINADO",D32/D34)</f>
        <v>5.0364630697113055</v>
      </c>
    </row>
    <row r="42" spans="2:5" ht="15" customHeight="1" x14ac:dyDescent="0.25">
      <c r="B42" s="108" t="s">
        <v>37</v>
      </c>
      <c r="C42" s="108"/>
      <c r="D42" s="31">
        <f>D35/D33</f>
        <v>0.37018520178229358</v>
      </c>
    </row>
    <row r="43" spans="2:5" ht="15" customHeight="1" x14ac:dyDescent="0.25">
      <c r="B43" s="108" t="s">
        <v>38</v>
      </c>
      <c r="C43" s="108"/>
      <c r="D43" s="31">
        <f>D37/D36</f>
        <v>0.90098569125631622</v>
      </c>
    </row>
    <row r="44" spans="2:5" ht="15" customHeight="1" x14ac:dyDescent="0.25">
      <c r="B44" s="108" t="s">
        <v>39</v>
      </c>
      <c r="C44" s="108"/>
      <c r="D44" s="31">
        <f>D37/D33</f>
        <v>0.56745412133563755</v>
      </c>
    </row>
    <row r="45" spans="2:5" ht="15" customHeight="1" x14ac:dyDescent="0.25">
      <c r="B45" s="108" t="s">
        <v>40</v>
      </c>
      <c r="C45" s="108"/>
      <c r="D45" s="31">
        <f>IF(D38=0,"INDETERMINADO",D37/D38)</f>
        <v>28.55098687633869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109" t="s">
        <v>41</v>
      </c>
      <c r="C47" s="109"/>
      <c r="D47" s="109"/>
    </row>
    <row r="48" spans="2:5" ht="15" customHeight="1" x14ac:dyDescent="0.25">
      <c r="B48" s="14"/>
      <c r="C48" s="14"/>
      <c r="D48" s="14"/>
      <c r="E48" s="24"/>
    </row>
    <row r="49" spans="2:5" ht="18.75" x14ac:dyDescent="0.25">
      <c r="B49" s="105" t="s">
        <v>35</v>
      </c>
      <c r="C49" s="105"/>
      <c r="D49" s="59" t="str">
        <f>IF(D40&gt;=C11,"CUMPLE","NO CUMPLE")</f>
        <v>CUMPLE</v>
      </c>
      <c r="E49" s="25"/>
    </row>
    <row r="50" spans="2:5" ht="18.75" x14ac:dyDescent="0.25">
      <c r="B50" s="105" t="s">
        <v>36</v>
      </c>
      <c r="C50" s="105"/>
      <c r="D50" s="59" t="str">
        <f>IF(D41&gt;=C12,"CUMPLE","NO CUMPLE")</f>
        <v>CUMPLE</v>
      </c>
      <c r="E50" s="25"/>
    </row>
    <row r="51" spans="2:5" ht="18.75" x14ac:dyDescent="0.25">
      <c r="B51" s="105" t="s">
        <v>37</v>
      </c>
      <c r="C51" s="105"/>
      <c r="D51" s="59" t="str">
        <f>IF(D42&lt;=C13,"CUMPLE","NO CUMPLE")</f>
        <v>CUMPLE</v>
      </c>
      <c r="E51" s="25"/>
    </row>
    <row r="52" spans="2:5" ht="18.75" x14ac:dyDescent="0.25">
      <c r="B52" s="105" t="s">
        <v>38</v>
      </c>
      <c r="C52" s="105"/>
      <c r="D52" s="59" t="str">
        <f>IF(D43&gt;=C14,"CUMPLE","NO CUMPLE")</f>
        <v>CUMPLE</v>
      </c>
      <c r="E52" s="25"/>
    </row>
    <row r="53" spans="2:5" ht="18.75" x14ac:dyDescent="0.25">
      <c r="B53" s="105" t="s">
        <v>39</v>
      </c>
      <c r="C53" s="105"/>
      <c r="D53" s="59" t="str">
        <f>IF(D44&gt;=C15,"CUMPLE","NO CUMPLE")</f>
        <v>CUMPLE</v>
      </c>
      <c r="E53" s="25"/>
    </row>
    <row r="54" spans="2:5" ht="18.75" x14ac:dyDescent="0.25">
      <c r="B54" s="105" t="s">
        <v>40</v>
      </c>
      <c r="C54" s="105"/>
      <c r="D54" s="59" t="str">
        <f>IF(D45&gt;=C16,"CUMPLE","NO CUMPLE")</f>
        <v>CUMPLE</v>
      </c>
      <c r="E54" s="25"/>
    </row>
    <row r="55" spans="2:5" ht="15" customHeight="1" x14ac:dyDescent="0.25">
      <c r="B55" s="14"/>
      <c r="C55" s="14"/>
      <c r="D55" s="14"/>
    </row>
    <row r="56" spans="2:5" ht="15" customHeight="1" x14ac:dyDescent="0.25">
      <c r="B56" s="106" t="s">
        <v>44</v>
      </c>
      <c r="C56" s="106"/>
      <c r="D56" s="106"/>
    </row>
    <row r="57" spans="2:5" ht="15" customHeight="1" x14ac:dyDescent="0.25">
      <c r="B57" s="106"/>
      <c r="C57" s="106"/>
      <c r="D57" s="106"/>
    </row>
    <row r="58" spans="2:5" ht="15" customHeight="1" x14ac:dyDescent="0.25">
      <c r="B58" s="107" t="str">
        <f>IF(AND(D49="CUMPLE",D50="CUMPLE",D51="CUMPLE",D52="CUMPLE",D53="CUMPLE",D54="CUMPLE"),"CUMPLE","NO CUMPLE")</f>
        <v>CUMPLE</v>
      </c>
      <c r="C58" s="107"/>
      <c r="D58" s="107"/>
    </row>
    <row r="59" spans="2:5" ht="15" customHeight="1" x14ac:dyDescent="0.25">
      <c r="B59" s="107"/>
      <c r="C59" s="107"/>
      <c r="D59" s="107"/>
    </row>
    <row r="60" spans="2:5" ht="15" customHeight="1" x14ac:dyDescent="0.25">
      <c r="B60" s="107"/>
      <c r="C60" s="107"/>
      <c r="D60" s="107"/>
    </row>
    <row r="61" spans="2:5" ht="15" customHeight="1" x14ac:dyDescent="0.25">
      <c r="B61" s="107"/>
      <c r="C61" s="107"/>
      <c r="D61" s="107"/>
    </row>
    <row r="62" spans="2:5" ht="15" customHeight="1" x14ac:dyDescent="0.25">
      <c r="B62" s="107"/>
      <c r="C62" s="107"/>
      <c r="D62" s="107"/>
    </row>
    <row r="63" spans="2:5" ht="15" customHeight="1" x14ac:dyDescent="0.25">
      <c r="B63" s="107"/>
      <c r="C63" s="107"/>
      <c r="D63" s="107"/>
    </row>
    <row r="64" spans="2:5" ht="15" customHeight="1" x14ac:dyDescent="0.25">
      <c r="B64" s="107"/>
      <c r="C64" s="107"/>
      <c r="D64" s="107"/>
    </row>
    <row r="65" spans="2:4" ht="15" customHeight="1" x14ac:dyDescent="0.25">
      <c r="B65" s="107"/>
      <c r="C65" s="107"/>
      <c r="D65" s="107"/>
    </row>
    <row r="66" spans="2:4" ht="15" customHeight="1" x14ac:dyDescent="0.25">
      <c r="C66" s="33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LgQuKv1TUuAvkW61WdmVSuBoHUzKGShnS/HyTP4u3oH1Yga7ajlahxMu2tPAO6A3h4uZqGBgRB6IwYIdO/TeHQ==" saltValue="OCfMAgq3KDsdRNvDpK3MGQ==" spinCount="100000" sheet="1" objects="1" scenario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3" priority="1" operator="containsText" text="NO CUMPLE">
      <formula>NOT(ISERROR(SEARCH("NO CUMPLE",B58)))</formula>
    </cfRule>
    <cfRule type="containsText" dxfId="2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78"/>
  <sheetViews>
    <sheetView showGridLines="0" topLeftCell="A10" zoomScale="60" zoomScaleNormal="60" workbookViewId="0">
      <selection activeCell="D30" sqref="D30"/>
    </sheetView>
  </sheetViews>
  <sheetFormatPr baseColWidth="10" defaultColWidth="0" defaultRowHeight="15" customHeight="1" zeroHeight="1" x14ac:dyDescent="0.25"/>
  <cols>
    <col min="1" max="1" width="4" customWidth="1"/>
    <col min="2" max="2" width="44.28515625" customWidth="1"/>
    <col min="3" max="3" width="40.28515625" customWidth="1"/>
    <col min="4" max="4" width="97" customWidth="1"/>
    <col min="5" max="5" width="4" customWidth="1"/>
    <col min="6" max="16384" width="9.140625" hidden="1"/>
  </cols>
  <sheetData>
    <row r="1" spans="2:4" ht="20.25" customHeight="1" x14ac:dyDescent="0.25">
      <c r="B1" s="14"/>
      <c r="C1" s="14"/>
      <c r="D1" s="14"/>
    </row>
    <row r="2" spans="2:4" ht="51.75" customHeight="1" x14ac:dyDescent="0.25">
      <c r="B2" s="18"/>
      <c r="C2" s="114" t="s">
        <v>42</v>
      </c>
      <c r="D2" s="114"/>
    </row>
    <row r="3" spans="2:4" ht="21" x14ac:dyDescent="0.25">
      <c r="B3" s="87" t="s">
        <v>43</v>
      </c>
      <c r="C3" s="87"/>
      <c r="D3" s="87"/>
    </row>
    <row r="4" spans="2:4" x14ac:dyDescent="0.25">
      <c r="B4" s="90"/>
      <c r="C4" s="90"/>
      <c r="D4" s="90"/>
    </row>
    <row r="5" spans="2:4" x14ac:dyDescent="0.25">
      <c r="B5" s="90"/>
      <c r="C5" s="90"/>
      <c r="D5" s="90"/>
    </row>
    <row r="6" spans="2:4" ht="8.25" customHeight="1" x14ac:dyDescent="0.25">
      <c r="B6" s="115"/>
      <c r="C6" s="115"/>
      <c r="D6" s="115"/>
    </row>
    <row r="7" spans="2:4" ht="271.5" customHeight="1" x14ac:dyDescent="0.25">
      <c r="B7" s="35" t="s">
        <v>0</v>
      </c>
      <c r="C7" s="116" t="str">
        <f>'DATOS DEL PROCESO'!C7:E7</f>
        <v>“ESTRUCTURACION INTEGRAL DE SOLUCIONES INDIVIDUALES FOTOVOLTAICAS EN VIVIENDA RURAL DISPERSA DE MUNICIPIOS PDET, EN EL MARCO DE LOS LINEAMIENTOS Y REQUISITOS FIJADOS EN EL ACUERDO ÚNICO No. 045 DE 2017 MODIFICADO POR EL ACUERDO 52 DE 2018 EXPEDIDO POR LA COMISIÓN RECTORA DEL SISTEMA GENERAL DE REGALÍAS Y DEMÁS NORMATIVIDAD VIGENTE”.</v>
      </c>
      <c r="D7" s="116"/>
    </row>
    <row r="8" spans="2:4" ht="47.25" customHeight="1" x14ac:dyDescent="0.25">
      <c r="B8" s="35" t="s">
        <v>2</v>
      </c>
      <c r="C8" s="117">
        <v>7027751238</v>
      </c>
      <c r="D8" s="117"/>
    </row>
    <row r="9" spans="2:4" ht="25.5" customHeight="1" x14ac:dyDescent="0.25">
      <c r="B9" s="118" t="s">
        <v>1</v>
      </c>
      <c r="C9" s="118"/>
      <c r="D9" s="119" t="s">
        <v>14</v>
      </c>
    </row>
    <row r="10" spans="2:4" ht="15.75" x14ac:dyDescent="0.25">
      <c r="B10" s="19" t="s">
        <v>12</v>
      </c>
      <c r="C10" s="19" t="s">
        <v>13</v>
      </c>
      <c r="D10" s="119"/>
    </row>
    <row r="11" spans="2:4" ht="42.75" customHeight="1" x14ac:dyDescent="0.25">
      <c r="B11" s="12" t="s">
        <v>11</v>
      </c>
      <c r="C11" s="3">
        <f>C8*0.3</f>
        <v>2108325371.3999999</v>
      </c>
      <c r="D11" s="173" t="s">
        <v>78</v>
      </c>
    </row>
    <row r="12" spans="2:4" ht="42.75" customHeight="1" x14ac:dyDescent="0.25">
      <c r="B12" s="13" t="s">
        <v>3</v>
      </c>
      <c r="C12" s="4">
        <f>'DATOS DEL PROCESO'!E12</f>
        <v>1.2</v>
      </c>
      <c r="D12" s="174"/>
    </row>
    <row r="13" spans="2:4" ht="42.75" customHeight="1" x14ac:dyDescent="0.25">
      <c r="B13" s="13" t="s">
        <v>4</v>
      </c>
      <c r="C13" s="4">
        <f>'DATOS DEL PROCESO'!E13</f>
        <v>0.75</v>
      </c>
      <c r="D13" s="174"/>
    </row>
    <row r="14" spans="2:4" ht="42.75" customHeight="1" x14ac:dyDescent="0.25">
      <c r="B14" s="13" t="s">
        <v>5</v>
      </c>
      <c r="C14" s="4">
        <f>'DATOS DEL PROCESO'!E14</f>
        <v>0.02</v>
      </c>
      <c r="D14" s="174"/>
    </row>
    <row r="15" spans="2:4" ht="42.75" customHeight="1" x14ac:dyDescent="0.25">
      <c r="B15" s="13" t="s">
        <v>6</v>
      </c>
      <c r="C15" s="4">
        <f>'DATOS DEL PROCESO'!E15</f>
        <v>0.01</v>
      </c>
      <c r="D15" s="174"/>
    </row>
    <row r="16" spans="2:4" ht="42.75" customHeight="1" x14ac:dyDescent="0.25">
      <c r="B16" s="13" t="s">
        <v>7</v>
      </c>
      <c r="C16" s="4">
        <f>'DATOS DEL PROCESO'!E16</f>
        <v>1.2</v>
      </c>
      <c r="D16" s="175"/>
    </row>
    <row r="17" spans="2:4" ht="9" customHeight="1" x14ac:dyDescent="0.25">
      <c r="B17" s="115"/>
      <c r="C17" s="115"/>
      <c r="D17" s="115"/>
    </row>
    <row r="18" spans="2:4" ht="31.5" customHeight="1" x14ac:dyDescent="0.25">
      <c r="B18" s="123" t="s">
        <v>15</v>
      </c>
      <c r="C18" s="124"/>
      <c r="D18" s="125"/>
    </row>
    <row r="19" spans="2:4" ht="19.5" customHeight="1" x14ac:dyDescent="0.25">
      <c r="B19" s="113" t="s">
        <v>9</v>
      </c>
      <c r="C19" s="113"/>
      <c r="D19" s="113"/>
    </row>
    <row r="20" spans="2:4" ht="15" customHeight="1" x14ac:dyDescent="0.25">
      <c r="B20" s="111" t="s">
        <v>69</v>
      </c>
      <c r="C20" s="111"/>
      <c r="D20" s="111"/>
    </row>
    <row r="21" spans="2:4" ht="25.5" customHeight="1" x14ac:dyDescent="0.25">
      <c r="B21" s="111"/>
      <c r="C21" s="111"/>
      <c r="D21" s="111"/>
    </row>
    <row r="22" spans="2:4" ht="15" customHeight="1" x14ac:dyDescent="0.25">
      <c r="B22" s="112" t="s">
        <v>19</v>
      </c>
      <c r="C22" s="112"/>
      <c r="D22" s="34" t="s">
        <v>18</v>
      </c>
    </row>
    <row r="23" spans="2:4" ht="15" customHeight="1" x14ac:dyDescent="0.25">
      <c r="B23" s="112" t="s">
        <v>16</v>
      </c>
      <c r="C23" s="112"/>
      <c r="D23" s="34" t="s">
        <v>17</v>
      </c>
    </row>
    <row r="24" spans="2:4" ht="15" customHeight="1" x14ac:dyDescent="0.25">
      <c r="B24" s="109" t="s">
        <v>26</v>
      </c>
      <c r="C24" s="109"/>
      <c r="D24" s="109"/>
    </row>
    <row r="25" spans="2:4" ht="15" customHeight="1" x14ac:dyDescent="0.25">
      <c r="B25" s="110" t="s">
        <v>20</v>
      </c>
      <c r="C25" s="110"/>
      <c r="D25" s="21">
        <v>900538988</v>
      </c>
    </row>
    <row r="26" spans="2:4" ht="15" customHeight="1" x14ac:dyDescent="0.25">
      <c r="B26" s="110" t="s">
        <v>21</v>
      </c>
      <c r="C26" s="110"/>
      <c r="D26" s="34" t="s">
        <v>45</v>
      </c>
    </row>
    <row r="27" spans="2:4" ht="15" customHeight="1" x14ac:dyDescent="0.25">
      <c r="B27" s="110" t="s">
        <v>22</v>
      </c>
      <c r="C27" s="110"/>
      <c r="D27" s="22">
        <v>43983</v>
      </c>
    </row>
    <row r="28" spans="2:4" ht="15" customHeight="1" x14ac:dyDescent="0.25">
      <c r="B28" s="110" t="s">
        <v>23</v>
      </c>
      <c r="C28" s="110"/>
      <c r="D28" s="22">
        <v>43910</v>
      </c>
    </row>
    <row r="29" spans="2:4" ht="15" customHeight="1" x14ac:dyDescent="0.25">
      <c r="B29" s="110" t="s">
        <v>24</v>
      </c>
      <c r="C29" s="110"/>
      <c r="D29" s="22">
        <v>43830</v>
      </c>
    </row>
    <row r="30" spans="2:4" ht="15" customHeight="1" x14ac:dyDescent="0.25">
      <c r="B30" s="110" t="s">
        <v>25</v>
      </c>
      <c r="C30" s="110"/>
      <c r="D30" s="34" t="s">
        <v>46</v>
      </c>
    </row>
    <row r="31" spans="2:4" ht="15" customHeight="1" x14ac:dyDescent="0.25">
      <c r="B31" s="109" t="s">
        <v>27</v>
      </c>
      <c r="C31" s="109"/>
      <c r="D31" s="109"/>
    </row>
    <row r="32" spans="2:4" ht="15" customHeight="1" x14ac:dyDescent="0.25">
      <c r="B32" s="110" t="s">
        <v>28</v>
      </c>
      <c r="C32" s="110"/>
      <c r="D32" s="23">
        <v>27404014193</v>
      </c>
    </row>
    <row r="33" spans="2:5" ht="15" customHeight="1" x14ac:dyDescent="0.25">
      <c r="B33" s="110" t="s">
        <v>29</v>
      </c>
      <c r="C33" s="110"/>
      <c r="D33" s="23">
        <v>28099636405</v>
      </c>
    </row>
    <row r="34" spans="2:5" ht="15" customHeight="1" x14ac:dyDescent="0.25">
      <c r="B34" s="110" t="s">
        <v>30</v>
      </c>
      <c r="C34" s="110"/>
      <c r="D34" s="23">
        <v>13423669319</v>
      </c>
    </row>
    <row r="35" spans="2:5" ht="15" customHeight="1" x14ac:dyDescent="0.25">
      <c r="B35" s="110" t="s">
        <v>31</v>
      </c>
      <c r="C35" s="110"/>
      <c r="D35" s="23">
        <v>14274303752</v>
      </c>
    </row>
    <row r="36" spans="2:5" ht="15" customHeight="1" x14ac:dyDescent="0.25">
      <c r="B36" s="110" t="s">
        <v>32</v>
      </c>
      <c r="C36" s="110"/>
      <c r="D36" s="23">
        <v>13825332653</v>
      </c>
    </row>
    <row r="37" spans="2:5" ht="15" customHeight="1" x14ac:dyDescent="0.25">
      <c r="B37" s="110" t="s">
        <v>33</v>
      </c>
      <c r="C37" s="110"/>
      <c r="D37" s="23">
        <v>1062158056</v>
      </c>
    </row>
    <row r="38" spans="2:5" ht="15" customHeight="1" x14ac:dyDescent="0.25">
      <c r="B38" s="110" t="s">
        <v>34</v>
      </c>
      <c r="C38" s="110"/>
      <c r="D38" s="23">
        <v>456450673</v>
      </c>
    </row>
    <row r="39" spans="2:5" ht="15" customHeight="1" x14ac:dyDescent="0.25">
      <c r="B39" s="109" t="s">
        <v>47</v>
      </c>
      <c r="C39" s="109"/>
      <c r="D39" s="109"/>
    </row>
    <row r="40" spans="2:5" ht="15" customHeight="1" x14ac:dyDescent="0.25">
      <c r="B40" s="108" t="s">
        <v>35</v>
      </c>
      <c r="C40" s="108"/>
      <c r="D40" s="29">
        <f>D32-D34</f>
        <v>13980344874</v>
      </c>
    </row>
    <row r="41" spans="2:5" ht="15" customHeight="1" x14ac:dyDescent="0.25">
      <c r="B41" s="108" t="s">
        <v>36</v>
      </c>
      <c r="C41" s="108"/>
      <c r="D41" s="30">
        <f>IF(D34=0,"INDETERMINADO",D32/D34)</f>
        <v>2.041469701150346</v>
      </c>
    </row>
    <row r="42" spans="2:5" ht="15" customHeight="1" x14ac:dyDescent="0.25">
      <c r="B42" s="108" t="s">
        <v>37</v>
      </c>
      <c r="C42" s="108"/>
      <c r="D42" s="31">
        <f>D35/D33</f>
        <v>0.50798891296187931</v>
      </c>
    </row>
    <row r="43" spans="2:5" ht="15" customHeight="1" x14ac:dyDescent="0.25">
      <c r="B43" s="108" t="s">
        <v>38</v>
      </c>
      <c r="C43" s="108"/>
      <c r="D43" s="31">
        <f>D37/D36</f>
        <v>7.68269438905341E-2</v>
      </c>
    </row>
    <row r="44" spans="2:5" ht="15" customHeight="1" x14ac:dyDescent="0.25">
      <c r="B44" s="108" t="s">
        <v>39</v>
      </c>
      <c r="C44" s="108"/>
      <c r="D44" s="31">
        <f>D37/D33</f>
        <v>3.7799708177398389E-2</v>
      </c>
    </row>
    <row r="45" spans="2:5" ht="15" customHeight="1" x14ac:dyDescent="0.25">
      <c r="B45" s="108" t="s">
        <v>40</v>
      </c>
      <c r="C45" s="108"/>
      <c r="D45" s="31">
        <f>IF(D38=0,"INDETERMINADO",D37/D38)</f>
        <v>2.3269941722706147</v>
      </c>
    </row>
    <row r="46" spans="2:5" ht="15" customHeight="1" x14ac:dyDescent="0.25">
      <c r="B46" s="14"/>
      <c r="C46" s="14"/>
      <c r="D46" s="14"/>
    </row>
    <row r="47" spans="2:5" ht="15" customHeight="1" x14ac:dyDescent="0.25">
      <c r="B47" s="109" t="s">
        <v>41</v>
      </c>
      <c r="C47" s="109"/>
      <c r="D47" s="109"/>
    </row>
    <row r="48" spans="2:5" ht="15" customHeight="1" x14ac:dyDescent="0.25">
      <c r="B48" s="14"/>
      <c r="C48" s="14"/>
      <c r="D48" s="14"/>
      <c r="E48" s="24"/>
    </row>
    <row r="49" spans="2:5" ht="18.75" x14ac:dyDescent="0.25">
      <c r="B49" s="105" t="s">
        <v>35</v>
      </c>
      <c r="C49" s="105"/>
      <c r="D49" s="59" t="str">
        <f>IF(D40&gt;=C11,"CUMPLE","NO CUMPLE")</f>
        <v>CUMPLE</v>
      </c>
      <c r="E49" s="25"/>
    </row>
    <row r="50" spans="2:5" ht="18.75" x14ac:dyDescent="0.25">
      <c r="B50" s="105" t="s">
        <v>36</v>
      </c>
      <c r="C50" s="105"/>
      <c r="D50" s="59" t="str">
        <f>IF(D41&gt;=C12,"CUMPLE","NO CUMPLE")</f>
        <v>CUMPLE</v>
      </c>
      <c r="E50" s="25"/>
    </row>
    <row r="51" spans="2:5" ht="18.75" x14ac:dyDescent="0.25">
      <c r="B51" s="105" t="s">
        <v>37</v>
      </c>
      <c r="C51" s="105"/>
      <c r="D51" s="59" t="str">
        <f>IF(D42&lt;=C13,"CUMPLE","NO CUMPLE")</f>
        <v>CUMPLE</v>
      </c>
      <c r="E51" s="25"/>
    </row>
    <row r="52" spans="2:5" ht="18.75" x14ac:dyDescent="0.25">
      <c r="B52" s="105" t="s">
        <v>38</v>
      </c>
      <c r="C52" s="105"/>
      <c r="D52" s="59" t="str">
        <f>IF(D43&gt;=C14,"CUMPLE","NO CUMPLE")</f>
        <v>CUMPLE</v>
      </c>
      <c r="E52" s="25"/>
    </row>
    <row r="53" spans="2:5" ht="18.75" x14ac:dyDescent="0.25">
      <c r="B53" s="105" t="s">
        <v>39</v>
      </c>
      <c r="C53" s="105"/>
      <c r="D53" s="59" t="str">
        <f>IF(D44&gt;=C15,"CUMPLE","NO CUMPLE")</f>
        <v>CUMPLE</v>
      </c>
      <c r="E53" s="25"/>
    </row>
    <row r="54" spans="2:5" ht="18.75" x14ac:dyDescent="0.25">
      <c r="B54" s="105" t="s">
        <v>40</v>
      </c>
      <c r="C54" s="105"/>
      <c r="D54" s="59" t="str">
        <f>IF(D45&gt;=C16,"CUMPLE","NO CUMPLE")</f>
        <v>CUMPLE</v>
      </c>
      <c r="E54" s="25"/>
    </row>
    <row r="55" spans="2:5" ht="15" customHeight="1" x14ac:dyDescent="0.25">
      <c r="B55" s="14"/>
      <c r="C55" s="14"/>
      <c r="D55" s="14"/>
    </row>
    <row r="56" spans="2:5" ht="15" customHeight="1" x14ac:dyDescent="0.25">
      <c r="B56" s="106" t="s">
        <v>44</v>
      </c>
      <c r="C56" s="106"/>
      <c r="D56" s="106"/>
    </row>
    <row r="57" spans="2:5" ht="15" customHeight="1" x14ac:dyDescent="0.25">
      <c r="B57" s="106"/>
      <c r="C57" s="106"/>
      <c r="D57" s="106"/>
    </row>
    <row r="58" spans="2:5" ht="15" customHeight="1" x14ac:dyDescent="0.25">
      <c r="B58" s="107" t="str">
        <f>IF(AND(D49="CUMPLE",D50="CUMPLE",D51="CUMPLE",D52="CUMPLE",D53="CUMPLE",D54="CUMPLE"),"CUMPLE","NO CUMPLE")</f>
        <v>CUMPLE</v>
      </c>
      <c r="C58" s="107"/>
      <c r="D58" s="107"/>
    </row>
    <row r="59" spans="2:5" ht="15" customHeight="1" x14ac:dyDescent="0.25">
      <c r="B59" s="107"/>
      <c r="C59" s="107"/>
      <c r="D59" s="107"/>
    </row>
    <row r="60" spans="2:5" ht="15" customHeight="1" x14ac:dyDescent="0.25">
      <c r="B60" s="107"/>
      <c r="C60" s="107"/>
      <c r="D60" s="107"/>
    </row>
    <row r="61" spans="2:5" ht="15" customHeight="1" x14ac:dyDescent="0.25">
      <c r="B61" s="107"/>
      <c r="C61" s="107"/>
      <c r="D61" s="107"/>
    </row>
    <row r="62" spans="2:5" ht="15" customHeight="1" x14ac:dyDescent="0.25">
      <c r="B62" s="107"/>
      <c r="C62" s="107"/>
      <c r="D62" s="107"/>
    </row>
    <row r="63" spans="2:5" ht="15" customHeight="1" x14ac:dyDescent="0.25">
      <c r="B63" s="107"/>
      <c r="C63" s="107"/>
      <c r="D63" s="107"/>
    </row>
    <row r="64" spans="2:5" ht="15" customHeight="1" x14ac:dyDescent="0.25">
      <c r="B64" s="107"/>
      <c r="C64" s="107"/>
      <c r="D64" s="107"/>
    </row>
    <row r="65" spans="2:4" ht="15" customHeight="1" x14ac:dyDescent="0.25">
      <c r="B65" s="107"/>
      <c r="C65" s="107"/>
      <c r="D65" s="107"/>
    </row>
    <row r="66" spans="2:4" ht="15" customHeight="1" x14ac:dyDescent="0.25">
      <c r="C66" s="33"/>
    </row>
    <row r="67" spans="2:4" ht="15" customHeight="1" x14ac:dyDescent="0.25"/>
    <row r="68" spans="2:4" ht="15" hidden="1" customHeight="1" x14ac:dyDescent="0.25"/>
    <row r="69" spans="2:4" ht="15" hidden="1" customHeight="1" x14ac:dyDescent="0.25"/>
    <row r="70" spans="2:4" ht="15" hidden="1" customHeight="1" x14ac:dyDescent="0.25"/>
    <row r="71" spans="2:4" ht="15" hidden="1" customHeight="1" x14ac:dyDescent="0.25"/>
    <row r="72" spans="2:4" ht="15" hidden="1" customHeight="1" x14ac:dyDescent="0.25"/>
    <row r="73" spans="2:4" ht="15" hidden="1" customHeight="1" x14ac:dyDescent="0.25"/>
    <row r="74" spans="2:4" ht="15" hidden="1" customHeight="1" x14ac:dyDescent="0.25"/>
    <row r="75" spans="2:4" ht="15" hidden="1" customHeight="1" x14ac:dyDescent="0.25"/>
    <row r="76" spans="2:4" ht="15" hidden="1" customHeight="1" x14ac:dyDescent="0.25"/>
    <row r="77" spans="2:4" ht="15" hidden="1" customHeight="1" x14ac:dyDescent="0.25">
      <c r="B77" t="s">
        <v>17</v>
      </c>
    </row>
    <row r="78" spans="2:4" ht="15" hidden="1" customHeight="1" x14ac:dyDescent="0.25">
      <c r="B78" t="s">
        <v>18</v>
      </c>
    </row>
  </sheetData>
  <sheetProtection algorithmName="SHA-512" hashValue="nlpHA9VTA2cdvigSO2GQzlgM4iXPhiMo4bokLS5CnI/9ZudJREIXTc1xEDLzrDiXV7oO4e6lAp4OPdFT54uO6Q==" saltValue="F7Vl6xKUIRj6EWB/XDox9w==" spinCount="100000" sheet="1" objects="1" scenarios="1"/>
  <mergeCells count="46">
    <mergeCell ref="B19:D19"/>
    <mergeCell ref="C2:D2"/>
    <mergeCell ref="B3:D3"/>
    <mergeCell ref="B4:D5"/>
    <mergeCell ref="B6:D6"/>
    <mergeCell ref="C7:D7"/>
    <mergeCell ref="C8:D8"/>
    <mergeCell ref="B9:C9"/>
    <mergeCell ref="D9:D10"/>
    <mergeCell ref="D11:D16"/>
    <mergeCell ref="B17:D17"/>
    <mergeCell ref="B18:D18"/>
    <mergeCell ref="B32:C32"/>
    <mergeCell ref="B20:D21"/>
    <mergeCell ref="B22:C22"/>
    <mergeCell ref="B23:C23"/>
    <mergeCell ref="B24:D24"/>
    <mergeCell ref="B25:C25"/>
    <mergeCell ref="B26:C26"/>
    <mergeCell ref="B27:C27"/>
    <mergeCell ref="B28:C28"/>
    <mergeCell ref="B29:C29"/>
    <mergeCell ref="B30:C30"/>
    <mergeCell ref="B31:D31"/>
    <mergeCell ref="B44:C44"/>
    <mergeCell ref="B33:C33"/>
    <mergeCell ref="B34:C34"/>
    <mergeCell ref="B35:C35"/>
    <mergeCell ref="B36:C36"/>
    <mergeCell ref="B37:C37"/>
    <mergeCell ref="B38:C38"/>
    <mergeCell ref="B39:D39"/>
    <mergeCell ref="B40:C40"/>
    <mergeCell ref="B41:C41"/>
    <mergeCell ref="B42:C42"/>
    <mergeCell ref="B43:C43"/>
    <mergeCell ref="B53:C53"/>
    <mergeCell ref="B54:C54"/>
    <mergeCell ref="B56:D57"/>
    <mergeCell ref="B58:D65"/>
    <mergeCell ref="B45:C45"/>
    <mergeCell ref="B47:D47"/>
    <mergeCell ref="B49:C49"/>
    <mergeCell ref="B50:C50"/>
    <mergeCell ref="B51:C51"/>
    <mergeCell ref="B52:C52"/>
  </mergeCells>
  <conditionalFormatting sqref="B58:D65">
    <cfRule type="containsText" dxfId="1" priority="1" operator="containsText" text="NO CUMPLE">
      <formula>NOT(ISERROR(SEARCH("NO CUMPLE",B58)))</formula>
    </cfRule>
    <cfRule type="containsText" dxfId="0" priority="2" operator="containsText" text="CUMPLE">
      <formula>NOT(ISERROR(SEARCH("CUMPLE",B58)))</formula>
    </cfRule>
  </conditionalFormatting>
  <dataValidations count="1">
    <dataValidation type="list" allowBlank="1" showInputMessage="1" showErrorMessage="1" sqref="D22:D23">
      <formula1>$B$77:$B$78</formula1>
    </dataValidation>
  </dataValidations>
  <pageMargins left="0.7" right="0.7" top="0.75" bottom="0.75" header="0.3" footer="0.3"/>
  <pageSetup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DATOS DEL PROCESO</vt:lpstr>
      <vt:lpstr>ARCO CONSTRUCCIONES SAS</vt:lpstr>
      <vt:lpstr>CONSENER SAS</vt:lpstr>
      <vt:lpstr>CONSORCIO ERPF</vt:lpstr>
      <vt:lpstr>HG CONST</vt:lpstr>
      <vt:lpstr>SUNCOLOMBIA SAS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Andres Mendivelso Guillen</dc:creator>
  <cp:lastModifiedBy>ALEJANDRO PEÑA</cp:lastModifiedBy>
  <cp:lastPrinted>2019-11-08T21:38:03Z</cp:lastPrinted>
  <dcterms:created xsi:type="dcterms:W3CDTF">2015-06-05T18:19:34Z</dcterms:created>
  <dcterms:modified xsi:type="dcterms:W3CDTF">2020-06-27T03:29:11Z</dcterms:modified>
</cp:coreProperties>
</file>