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Desktop\EL POBLADO\claudia\DESARROLLO SOCIAL\CENTROS VIDA\CV EL OSO\"/>
    </mc:Choice>
  </mc:AlternateContent>
  <bookViews>
    <workbookView xWindow="0" yWindow="0" windowWidth="20490" windowHeight="7650" firstSheet="1" activeTab="2"/>
  </bookViews>
  <sheets>
    <sheet name="OFERTA ECONOMICA CIUDAD FUTURO" sheetId="2" r:id="rId1"/>
    <sheet name="PROYECCION DE LA EJECUCION" sheetId="3" r:id="rId2"/>
    <sheet name="PROYECCION PRORROGA" sheetId="1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" i="3" l="1"/>
  <c r="B9" i="3"/>
  <c r="F4" i="3"/>
  <c r="F5" i="3"/>
  <c r="F6" i="3"/>
  <c r="F7" i="3"/>
  <c r="F8" i="3"/>
  <c r="F10" i="3"/>
  <c r="G25" i="2"/>
  <c r="E10" i="3"/>
  <c r="E5" i="3"/>
  <c r="E7" i="3"/>
  <c r="E8" i="3"/>
  <c r="E4" i="3"/>
  <c r="G5" i="2"/>
  <c r="G35" i="2"/>
  <c r="D10" i="3"/>
  <c r="G28" i="2"/>
  <c r="D8" i="3"/>
  <c r="G27" i="2"/>
  <c r="D7" i="3"/>
  <c r="D6" i="3"/>
  <c r="E6" i="3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3" i="2"/>
  <c r="D5" i="3"/>
  <c r="G24" i="2"/>
  <c r="H15" i="3"/>
  <c r="J15" i="3"/>
  <c r="D13" i="3"/>
  <c r="F13" i="3"/>
  <c r="B13" i="3"/>
  <c r="D12" i="3"/>
  <c r="F12" i="3"/>
  <c r="B12" i="3"/>
  <c r="D11" i="3"/>
  <c r="F11" i="3"/>
  <c r="B11" i="3"/>
  <c r="B10" i="3"/>
  <c r="D9" i="3"/>
  <c r="F9" i="3"/>
  <c r="B8" i="3"/>
  <c r="B7" i="3"/>
  <c r="B6" i="3"/>
  <c r="B5" i="3"/>
  <c r="B4" i="3"/>
  <c r="E41" i="2"/>
  <c r="F41" i="2"/>
  <c r="E39" i="2"/>
  <c r="F39" i="2"/>
  <c r="E37" i="2"/>
  <c r="F37" i="2"/>
  <c r="E35" i="2"/>
  <c r="F35" i="2"/>
  <c r="E33" i="2"/>
  <c r="E28" i="2"/>
  <c r="F28" i="2"/>
  <c r="E27" i="2"/>
  <c r="F27" i="2"/>
  <c r="E25" i="2"/>
  <c r="F25" i="2"/>
  <c r="E23" i="2"/>
  <c r="F23" i="2"/>
  <c r="D21" i="2"/>
  <c r="E20" i="2"/>
  <c r="F20" i="2"/>
  <c r="E19" i="2"/>
  <c r="F19" i="2"/>
  <c r="E18" i="2"/>
  <c r="F18" i="2"/>
  <c r="E17" i="2"/>
  <c r="F17" i="2"/>
  <c r="E16" i="2"/>
  <c r="F16" i="2"/>
  <c r="E15" i="2"/>
  <c r="F15" i="2"/>
  <c r="E14" i="2"/>
  <c r="F14" i="2"/>
  <c r="E13" i="2"/>
  <c r="F13" i="2"/>
  <c r="E12" i="2"/>
  <c r="F12" i="2"/>
  <c r="E11" i="2"/>
  <c r="F11" i="2"/>
  <c r="E10" i="2"/>
  <c r="F10" i="2"/>
  <c r="E9" i="2"/>
  <c r="F9" i="2"/>
  <c r="E8" i="2"/>
  <c r="F8" i="2"/>
  <c r="E7" i="2"/>
  <c r="F7" i="2"/>
  <c r="E6" i="2"/>
  <c r="F6" i="2"/>
  <c r="E5" i="2"/>
  <c r="E21" i="2"/>
  <c r="E42" i="2"/>
  <c r="G42" i="2"/>
  <c r="E29" i="2"/>
  <c r="E44" i="2"/>
  <c r="F5" i="2"/>
  <c r="F33" i="2"/>
  <c r="F42" i="2"/>
  <c r="H10" i="3"/>
  <c r="H9" i="3"/>
  <c r="H8" i="3"/>
  <c r="H6" i="3"/>
  <c r="H11" i="3"/>
  <c r="H13" i="3"/>
  <c r="H5" i="3"/>
  <c r="H12" i="3"/>
  <c r="F21" i="2"/>
  <c r="F29" i="2"/>
  <c r="F44" i="2"/>
  <c r="H7" i="3"/>
  <c r="G21" i="2"/>
  <c r="G29" i="2"/>
  <c r="G44" i="2"/>
  <c r="D4" i="3"/>
  <c r="C14" i="1"/>
  <c r="G7" i="1"/>
  <c r="D13" i="1"/>
  <c r="D9" i="1"/>
  <c r="D10" i="1"/>
  <c r="D11" i="1"/>
  <c r="D12" i="1"/>
  <c r="D8" i="1"/>
  <c r="B14" i="1"/>
  <c r="F14" i="3"/>
  <c r="D14" i="3"/>
  <c r="D14" i="1"/>
  <c r="C17" i="1"/>
  <c r="C20" i="1"/>
  <c r="D20" i="3"/>
  <c r="H4" i="3"/>
  <c r="H14" i="3"/>
  <c r="E14" i="3"/>
  <c r="F8" i="1"/>
  <c r="F9" i="1"/>
  <c r="F10" i="1"/>
  <c r="F11" i="1"/>
  <c r="F12" i="1"/>
  <c r="F13" i="1"/>
  <c r="F14" i="1"/>
  <c r="E8" i="1"/>
  <c r="E9" i="1"/>
  <c r="E10" i="1"/>
  <c r="E11" i="1"/>
  <c r="E12" i="1"/>
  <c r="E13" i="1"/>
  <c r="E14" i="1"/>
  <c r="B17" i="1"/>
  <c r="D19" i="3"/>
  <c r="G14" i="1"/>
  <c r="G15" i="1"/>
  <c r="D17" i="1"/>
  <c r="B20" i="1"/>
  <c r="G17" i="1"/>
  <c r="D20" i="1"/>
</calcChain>
</file>

<file path=xl/sharedStrings.xml><?xml version="1.0" encoding="utf-8"?>
<sst xmlns="http://schemas.openxmlformats.org/spreadsheetml/2006/main" count="137" uniqueCount="97">
  <si>
    <t>VALOR DESEMBOLSO MPIO</t>
  </si>
  <si>
    <t>APORTES ESAL</t>
  </si>
  <si>
    <t>TOTAL EJECUTADO</t>
  </si>
  <si>
    <t>SALDOS PENDIENTES MPIO</t>
  </si>
  <si>
    <t>SALDOS PENDIENTES ESAL</t>
  </si>
  <si>
    <t>TOTAL EJECUCIONES /SALDOS</t>
  </si>
  <si>
    <t>VALOR INICIAL CONVENIO</t>
  </si>
  <si>
    <t>VALO TOTAL CONVENIO</t>
  </si>
  <si>
    <t>PAGOS</t>
  </si>
  <si>
    <t>DESEMBOLSO 1</t>
  </si>
  <si>
    <t>DESEMBOLSO 2</t>
  </si>
  <si>
    <t>DESEMBOLSO 3</t>
  </si>
  <si>
    <t>DESEMBOLSO 4</t>
  </si>
  <si>
    <t>DESEMBOLSO 5</t>
  </si>
  <si>
    <t xml:space="preserve">DESEMBOLSO 6 (proyectado) </t>
  </si>
  <si>
    <t xml:space="preserve"> </t>
  </si>
  <si>
    <t xml:space="preserve">OFERTA ECONOMICA CENTRO VIDA EL OSO </t>
  </si>
  <si>
    <t>DESCRIPCION</t>
  </si>
  <si>
    <t>UNIDAD DE MEDIDA</t>
  </si>
  <si>
    <t>CANTIDAD</t>
  </si>
  <si>
    <t>VALOR UNITARIO /MES INCLUIDO IVA</t>
  </si>
  <si>
    <t>SUBTOTAL</t>
  </si>
  <si>
    <t>FACTOR MULTIPLICADOR (1.9) Perfiles que aplica.</t>
  </si>
  <si>
    <t>VALOR  TOTAL X 1 INCLUIDO IVA</t>
  </si>
  <si>
    <t>ITEM 1- PERSONAL</t>
  </si>
  <si>
    <t xml:space="preserve">Director o Coordinador </t>
  </si>
  <si>
    <t>UNIDAD</t>
  </si>
  <si>
    <t>Nutricionista</t>
  </si>
  <si>
    <t>Manipulador de alimentos</t>
  </si>
  <si>
    <t>Técnico auxiliar de enfermería</t>
  </si>
  <si>
    <t>Tallerista en Manualidades y artes Plásticas</t>
  </si>
  <si>
    <t>Profesional en ciencias del deporte, actividades cognitivas y productivas, actividades recreativas y culturales</t>
  </si>
  <si>
    <t>Psicólogo (Ley 1276)</t>
  </si>
  <si>
    <t xml:space="preserve">Trabajador social </t>
  </si>
  <si>
    <t>Profesional SGST</t>
  </si>
  <si>
    <t>Profesional Fisioterapia</t>
  </si>
  <si>
    <t>Gerontólogo</t>
  </si>
  <si>
    <t>Persona mantenimiento y aseo de infraestructura física</t>
  </si>
  <si>
    <t>Salvavidas (Ley 1209/2008)</t>
  </si>
  <si>
    <t>Auxiliar para atención de emergencias</t>
  </si>
  <si>
    <t>Auxiliar administrativo</t>
  </si>
  <si>
    <t>Tecnólogo en sistemas</t>
  </si>
  <si>
    <t xml:space="preserve">TOTAL TALENTO HUMANO </t>
  </si>
  <si>
    <t>ITEM 2 ALIMENTACIÓN</t>
  </si>
  <si>
    <t xml:space="preserve">JORNADA MAÑANA:  desayuno, ($ 6.566       ),   Refreigero ($4,600   ), Almuerzo ($12.350.) JORNADA  TARDE; Almuerzo,  Refrigerio  y Cena  ($11.233   ).   Son tres raciones por cada AM. Establecer un valor promedio entre el desayuno y la cena)                                                                                                                $ Valor alimentación diaria ($   25.850     ) Valor Alimentación x 26 días ($ 672.100  )      </t>
  </si>
  <si>
    <t>ITEM 3 SEGURO EXEQUIAL</t>
  </si>
  <si>
    <t>Seguro Exequial</t>
  </si>
  <si>
    <t xml:space="preserve">ITEM 4 Y 5 - TRANSPORTE </t>
  </si>
  <si>
    <t xml:space="preserve">alquiler de vehiculo para Transporte de pasajeros </t>
  </si>
  <si>
    <t>Servicio de transporte de alimentos</t>
  </si>
  <si>
    <t xml:space="preserve">TOTAL COSTOS FIJOS </t>
  </si>
  <si>
    <t xml:space="preserve">SUBTOTAL </t>
  </si>
  <si>
    <t>VALOR MENSUAL</t>
  </si>
  <si>
    <t>VALOR  TOTAL X  6 INCLUIDO IVA</t>
  </si>
  <si>
    <t>ITEM 6 DOTACION VESTUARIO ADULTOS MAYORES</t>
  </si>
  <si>
    <t>Dotación Hombre ($ 255.000     )  y Dama  ($421,666        ).  VALOR PROMEDIO HOMBRE Y DAMA ($338,333     )</t>
  </si>
  <si>
    <t>ITEM 7 INSUMOS ASEO INSTALACIONES CENTRO VIDA</t>
  </si>
  <si>
    <t>Compuesto por 16 items (ver descripción, cantidades  y valores promedio en el item 7-suministros del estudio de costos del análiis del sector)</t>
  </si>
  <si>
    <t>KIT</t>
  </si>
  <si>
    <t>ITEM 8- BOTIQUIN</t>
  </si>
  <si>
    <t>Compuesto pot 11 items (ver descripción, cantidades y valores promedio en el  del estudio de costos.suministros del anális del sector)</t>
  </si>
  <si>
    <t>ITEM 9-DOTACION PARA ACTIVIDADES CULTURALES</t>
  </si>
  <si>
    <t>Compuesta por 10  items, (ver descripción, cantidades y valores promedio en estudio de costos-Suministros del análisis del sector)</t>
  </si>
  <si>
    <t>ITEM 10- INSUMOS ACTIVIDADES PRODUCTIVAS</t>
  </si>
  <si>
    <t xml:space="preserve">Compuesto por 35 items (Ver descripción, cantidades y valores promedio en el estudios de costos-Suministros del análisis del sector) </t>
  </si>
  <si>
    <t>TOTAL SUMINISTROS  (COSTOS VARIABLES )</t>
  </si>
  <si>
    <t>TOTAL OPERACIÓN CENTRO VIDA  (COSTOS FIJOS + COSTOS VARIABLES)</t>
  </si>
  <si>
    <t>NOTA: Los items que tienen una sola entrega, se deben prorratear a 6 meses para hallar el valor mensual en la columna VALOR MENSUAL</t>
  </si>
  <si>
    <t>*FACTOR MULTIPLICADOR (1.9) Solo se aplicó a los perfiles de Coordinador, Auxiliares de Enfermería, Manipuladores de Alimentos, Profesionales en Deportes, Tallerista en Manualidades y artes Plasitcas, Fisioterapeuta, Salvavidas y Auxiliares Administrativos</t>
  </si>
  <si>
    <t>Atentamente,</t>
  </si>
  <si>
    <t xml:space="preserve">LINA VICTORIA IBÁÑEZ MÉNDEZ </t>
  </si>
  <si>
    <r>
      <t xml:space="preserve">C.C </t>
    </r>
    <r>
      <rPr>
        <sz val="12"/>
        <color theme="1"/>
        <rFont val="Times New Roman"/>
        <family val="1"/>
      </rPr>
      <t>25.163.494 de Santa Rosa de Cabal (Risaralda).</t>
    </r>
  </si>
  <si>
    <t>Correo electrónico: asociacionciudadfuturo@gmail.com</t>
  </si>
  <si>
    <t>Representante legal Asociación Ciudad Futuro</t>
  </si>
  <si>
    <t>ITEM</t>
  </si>
  <si>
    <t>APORTE MUNICIPIO</t>
  </si>
  <si>
    <t>APORTE ESAL</t>
  </si>
  <si>
    <t>ok</t>
  </si>
  <si>
    <t>NO</t>
  </si>
  <si>
    <t>TOTAL CONVENIO /APORTES</t>
  </si>
  <si>
    <t>SALDOS</t>
  </si>
  <si>
    <t>Adicion</t>
  </si>
  <si>
    <t>%</t>
  </si>
  <si>
    <t>MUNICIPIO DE PEREIRA</t>
  </si>
  <si>
    <t xml:space="preserve">ENTIDAD SIN ANIMO DE LUCRO  </t>
  </si>
  <si>
    <t>TOTAL DEL CONVENIO</t>
  </si>
  <si>
    <t>CONVENIO 2691 DE 6 DE MAYO</t>
  </si>
  <si>
    <t>CENTRO VIDA EL OSO</t>
  </si>
  <si>
    <t xml:space="preserve">PROYECCION ADICION Y PRORROGA </t>
  </si>
  <si>
    <t>PLAZO INICIAL: 6 MESES</t>
  </si>
  <si>
    <t xml:space="preserve">Saldo Pendiente x ejecutar: </t>
  </si>
  <si>
    <t>24 dias</t>
  </si>
  <si>
    <t>PROYECCION DE EJECUCION PRORROGA X 24 DÍAS</t>
  </si>
  <si>
    <t>Desembolso 7</t>
  </si>
  <si>
    <t>TOTAL EJECUCION</t>
  </si>
  <si>
    <t>EJECUCION PRORROGA 24 DIAS</t>
  </si>
  <si>
    <t>APORTES ENTIDADES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</si>
</sst>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&quot;$&quot;\ #,##0"/>
    <numFmt numFmtId="166" formatCode="_(&quot;$&quot;\ * #,##0.00_);_(&quot;$&quot;\ * \(#,##0.00\);_(&quot;$&quot;\ * &quot;-&quot;??_);_(@_)"/>
    <numFmt numFmtId="167" formatCode="0.0%"/>
  </numFmts>
  <fonts count="2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rial"/>
      <family val="2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0"/>
      <color theme="1"/>
      <name val="Aptos Narrow"/>
      <family val="2"/>
      <scheme val="minor"/>
    </font>
    <font>
      <sz val="10"/>
      <color rgb="FF000000"/>
      <name val="Calibri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000000"/>
      <name val="Calibri"/>
      <family val="2"/>
    </font>
    <font>
      <sz val="13"/>
      <color theme="1"/>
      <name val="Tahoma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166" fontId="1" fillId="0" borderId="0" applyFont="0" applyFill="0" applyBorder="0" applyAlignment="0" applyProtection="0"/>
  </cellStyleXfs>
  <cellXfs count="20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164" fontId="4" fillId="2" borderId="1" xfId="1" applyNumberFormat="1" applyFont="1" applyFill="1" applyBorder="1" applyAlignment="1">
      <alignment vertical="center"/>
    </xf>
    <xf numFmtId="164" fontId="5" fillId="2" borderId="1" xfId="1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165" fontId="0" fillId="0" borderId="0" xfId="0" applyNumberFormat="1"/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 wrapText="1"/>
    </xf>
    <xf numFmtId="44" fontId="0" fillId="0" borderId="0" xfId="0" applyNumberFormat="1"/>
    <xf numFmtId="166" fontId="0" fillId="0" borderId="0" xfId="4" applyFont="1"/>
    <xf numFmtId="0" fontId="8" fillId="3" borderId="8" xfId="0" applyFont="1" applyFill="1" applyBorder="1" applyAlignment="1">
      <alignment vertical="center"/>
    </xf>
    <xf numFmtId="0" fontId="8" fillId="3" borderId="9" xfId="0" applyFont="1" applyFill="1" applyBorder="1" applyAlignment="1">
      <alignment vertical="center"/>
    </xf>
    <xf numFmtId="0" fontId="9" fillId="3" borderId="9" xfId="0" applyFont="1" applyFill="1" applyBorder="1" applyAlignment="1">
      <alignment vertical="center"/>
    </xf>
    <xf numFmtId="0" fontId="9" fillId="4" borderId="9" xfId="0" applyFont="1" applyFill="1" applyBorder="1" applyAlignment="1">
      <alignment vertical="center"/>
    </xf>
    <xf numFmtId="0" fontId="10" fillId="0" borderId="10" xfId="0" applyFont="1" applyBorder="1" applyAlignment="1">
      <alignment horizontal="left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/>
    </xf>
    <xf numFmtId="165" fontId="13" fillId="0" borderId="1" xfId="0" applyNumberFormat="1" applyFont="1" applyBorder="1" applyAlignment="1">
      <alignment horizontal="right" vertical="center" wrapText="1"/>
    </xf>
    <xf numFmtId="165" fontId="13" fillId="0" borderId="1" xfId="0" applyNumberFormat="1" applyFont="1" applyBorder="1" applyAlignment="1">
      <alignment horizontal="right" vertical="center"/>
    </xf>
    <xf numFmtId="165" fontId="13" fillId="4" borderId="11" xfId="0" applyNumberFormat="1" applyFont="1" applyFill="1" applyBorder="1" applyAlignment="1">
      <alignment horizontal="right" vertical="center"/>
    </xf>
    <xf numFmtId="166" fontId="2" fillId="0" borderId="0" xfId="4" applyFont="1" applyAlignment="1">
      <alignment horizontal="center"/>
    </xf>
    <xf numFmtId="0" fontId="14" fillId="0" borderId="10" xfId="0" applyFont="1" applyBorder="1"/>
    <xf numFmtId="166" fontId="0" fillId="0" borderId="0" xfId="4" applyFont="1" applyAlignment="1"/>
    <xf numFmtId="0" fontId="14" fillId="0" borderId="12" xfId="0" applyFont="1" applyBorder="1"/>
    <xf numFmtId="166" fontId="0" fillId="0" borderId="0" xfId="4" applyFont="1" applyAlignment="1">
      <alignment horizontal="center"/>
    </xf>
    <xf numFmtId="0" fontId="0" fillId="0" borderId="13" xfId="0" applyBorder="1"/>
    <xf numFmtId="0" fontId="14" fillId="0" borderId="12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166" fontId="2" fillId="0" borderId="0" xfId="4" applyFont="1" applyAlignment="1">
      <alignment horizontal="center" vertical="center"/>
    </xf>
    <xf numFmtId="166" fontId="0" fillId="0" borderId="0" xfId="0" applyNumberFormat="1"/>
    <xf numFmtId="165" fontId="0" fillId="0" borderId="0" xfId="0" applyNumberFormat="1" applyAlignment="1">
      <alignment horizontal="center" vertical="center"/>
    </xf>
    <xf numFmtId="0" fontId="10" fillId="0" borderId="10" xfId="0" applyFont="1" applyBorder="1"/>
    <xf numFmtId="9" fontId="0" fillId="0" borderId="1" xfId="0" applyNumberFormat="1" applyBorder="1" applyAlignment="1">
      <alignment horizontal="center"/>
    </xf>
    <xf numFmtId="166" fontId="0" fillId="0" borderId="1" xfId="4" applyFont="1" applyBorder="1" applyAlignment="1">
      <alignment horizontal="center"/>
    </xf>
    <xf numFmtId="0" fontId="0" fillId="0" borderId="1" xfId="0" applyBorder="1"/>
    <xf numFmtId="9" fontId="0" fillId="0" borderId="1" xfId="0" applyNumberFormat="1" applyBorder="1"/>
    <xf numFmtId="166" fontId="0" fillId="0" borderId="1" xfId="4" applyFont="1" applyBorder="1" applyAlignment="1">
      <alignment vertical="center"/>
    </xf>
    <xf numFmtId="0" fontId="14" fillId="0" borderId="10" xfId="0" applyFont="1" applyBorder="1" applyAlignment="1">
      <alignment wrapText="1"/>
    </xf>
    <xf numFmtId="9" fontId="0" fillId="0" borderId="0" xfId="2" applyFont="1"/>
    <xf numFmtId="0" fontId="15" fillId="3" borderId="10" xfId="0" applyFont="1" applyFill="1" applyBorder="1"/>
    <xf numFmtId="0" fontId="11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center"/>
    </xf>
    <xf numFmtId="165" fontId="16" fillId="3" borderId="1" xfId="0" applyNumberFormat="1" applyFont="1" applyFill="1" applyBorder="1" applyAlignment="1">
      <alignment horizontal="right" vertical="center" wrapText="1"/>
    </xf>
    <xf numFmtId="165" fontId="16" fillId="3" borderId="1" xfId="0" applyNumberFormat="1" applyFont="1" applyFill="1" applyBorder="1" applyAlignment="1">
      <alignment horizontal="right" vertical="center"/>
    </xf>
    <xf numFmtId="165" fontId="16" fillId="4" borderId="11" xfId="0" applyNumberFormat="1" applyFont="1" applyFill="1" applyBorder="1" applyAlignment="1">
      <alignment horizontal="right" vertical="center"/>
    </xf>
    <xf numFmtId="0" fontId="8" fillId="3" borderId="10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165" fontId="9" fillId="3" borderId="1" xfId="0" applyNumberFormat="1" applyFont="1" applyFill="1" applyBorder="1" applyAlignment="1">
      <alignment vertical="center"/>
    </xf>
    <xf numFmtId="0" fontId="0" fillId="3" borderId="0" xfId="0" applyFill="1"/>
    <xf numFmtId="165" fontId="9" fillId="4" borderId="11" xfId="0" applyNumberFormat="1" applyFont="1" applyFill="1" applyBorder="1" applyAlignment="1">
      <alignment vertical="center"/>
    </xf>
    <xf numFmtId="0" fontId="13" fillId="0" borderId="10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/>
    </xf>
    <xf numFmtId="9" fontId="0" fillId="0" borderId="1" xfId="0" applyNumberFormat="1" applyBorder="1" applyAlignment="1">
      <alignment vertical="center"/>
    </xf>
    <xf numFmtId="0" fontId="16" fillId="3" borderId="10" xfId="0" applyFont="1" applyFill="1" applyBorder="1" applyAlignment="1">
      <alignment vertical="center"/>
    </xf>
    <xf numFmtId="0" fontId="16" fillId="3" borderId="1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vertical="center"/>
    </xf>
    <xf numFmtId="165" fontId="13" fillId="4" borderId="11" xfId="0" applyNumberFormat="1" applyFont="1" applyFill="1" applyBorder="1" applyAlignment="1">
      <alignment vertical="center"/>
    </xf>
    <xf numFmtId="0" fontId="13" fillId="3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vertical="center" wrapText="1"/>
    </xf>
    <xf numFmtId="0" fontId="13" fillId="3" borderId="15" xfId="0" applyFont="1" applyFill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right" vertical="center"/>
    </xf>
    <xf numFmtId="165" fontId="16" fillId="3" borderId="15" xfId="0" applyNumberFormat="1" applyFont="1" applyFill="1" applyBorder="1" applyAlignment="1">
      <alignment horizontal="right" vertical="center"/>
    </xf>
    <xf numFmtId="165" fontId="16" fillId="4" borderId="16" xfId="0" applyNumberFormat="1" applyFont="1" applyFill="1" applyBorder="1" applyAlignment="1">
      <alignment horizontal="right" vertical="center"/>
    </xf>
    <xf numFmtId="165" fontId="16" fillId="0" borderId="0" xfId="0" applyNumberFormat="1" applyFont="1" applyAlignment="1">
      <alignment horizontal="right" vertical="center"/>
    </xf>
    <xf numFmtId="0" fontId="16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/>
    </xf>
    <xf numFmtId="165" fontId="13" fillId="0" borderId="18" xfId="0" applyNumberFormat="1" applyFont="1" applyBorder="1" applyAlignment="1">
      <alignment horizontal="right" vertical="center"/>
    </xf>
    <xf numFmtId="165" fontId="16" fillId="0" borderId="18" xfId="0" applyNumberFormat="1" applyFont="1" applyBorder="1" applyAlignment="1">
      <alignment horizontal="right" vertical="center"/>
    </xf>
    <xf numFmtId="165" fontId="16" fillId="0" borderId="19" xfId="0" applyNumberFormat="1" applyFont="1" applyBorder="1" applyAlignment="1">
      <alignment horizontal="right" vertical="center"/>
    </xf>
    <xf numFmtId="166" fontId="0" fillId="0" borderId="0" xfId="4" applyFont="1" applyFill="1"/>
    <xf numFmtId="0" fontId="7" fillId="3" borderId="6" xfId="0" applyFont="1" applyFill="1" applyBorder="1" applyAlignment="1">
      <alignment horizontal="center" vertical="center"/>
    </xf>
    <xf numFmtId="165" fontId="16" fillId="3" borderId="7" xfId="0" applyNumberFormat="1" applyFont="1" applyFill="1" applyBorder="1" applyAlignment="1">
      <alignment horizontal="center" vertical="center" wrapText="1"/>
    </xf>
    <xf numFmtId="165" fontId="8" fillId="3" borderId="7" xfId="0" applyNumberFormat="1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vertical="center"/>
    </xf>
    <xf numFmtId="0" fontId="13" fillId="3" borderId="9" xfId="0" applyFont="1" applyFill="1" applyBorder="1" applyAlignment="1">
      <alignment vertical="center" wrapText="1"/>
    </xf>
    <xf numFmtId="0" fontId="13" fillId="3" borderId="9" xfId="0" applyFont="1" applyFill="1" applyBorder="1" applyAlignment="1">
      <alignment horizontal="center" vertical="center"/>
    </xf>
    <xf numFmtId="165" fontId="13" fillId="3" borderId="9" xfId="0" applyNumberFormat="1" applyFont="1" applyFill="1" applyBorder="1" applyAlignment="1">
      <alignment horizontal="right" vertical="center"/>
    </xf>
    <xf numFmtId="165" fontId="13" fillId="4" borderId="21" xfId="0" applyNumberFormat="1" applyFont="1" applyFill="1" applyBorder="1" applyAlignment="1">
      <alignment horizontal="right" vertical="center"/>
    </xf>
    <xf numFmtId="0" fontId="7" fillId="3" borderId="13" xfId="0" applyFont="1" applyFill="1" applyBorder="1"/>
    <xf numFmtId="165" fontId="13" fillId="3" borderId="1" xfId="0" applyNumberFormat="1" applyFont="1" applyFill="1" applyBorder="1" applyAlignment="1">
      <alignment horizontal="right" vertical="center"/>
    </xf>
    <xf numFmtId="0" fontId="16" fillId="3" borderId="10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165" fontId="8" fillId="3" borderId="12" xfId="0" applyNumberFormat="1" applyFont="1" applyFill="1" applyBorder="1" applyAlignment="1">
      <alignment horizontal="left" vertical="center"/>
    </xf>
    <xf numFmtId="165" fontId="8" fillId="3" borderId="22" xfId="0" applyNumberFormat="1" applyFont="1" applyFill="1" applyBorder="1" applyAlignment="1">
      <alignment horizontal="left" vertical="center"/>
    </xf>
    <xf numFmtId="165" fontId="8" fillId="3" borderId="23" xfId="0" applyNumberFormat="1" applyFont="1" applyFill="1" applyBorder="1" applyAlignment="1">
      <alignment horizontal="left" vertical="center"/>
    </xf>
    <xf numFmtId="165" fontId="8" fillId="4" borderId="11" xfId="0" applyNumberFormat="1" applyFont="1" applyFill="1" applyBorder="1" applyAlignment="1">
      <alignment horizontal="right" vertical="center"/>
    </xf>
    <xf numFmtId="165" fontId="13" fillId="0" borderId="10" xfId="0" applyNumberFormat="1" applyFont="1" applyBorder="1" applyAlignment="1">
      <alignment vertical="center" wrapText="1"/>
    </xf>
    <xf numFmtId="165" fontId="9" fillId="0" borderId="1" xfId="0" applyNumberFormat="1" applyFont="1" applyBorder="1" applyAlignment="1">
      <alignment horizontal="left" vertical="center"/>
    </xf>
    <xf numFmtId="165" fontId="9" fillId="0" borderId="1" xfId="0" applyNumberFormat="1" applyFont="1" applyBorder="1" applyAlignment="1">
      <alignment horizontal="right" vertical="center"/>
    </xf>
    <xf numFmtId="165" fontId="2" fillId="0" borderId="0" xfId="0" applyNumberFormat="1" applyFont="1"/>
    <xf numFmtId="165" fontId="8" fillId="3" borderId="10" xfId="0" applyNumberFormat="1" applyFont="1" applyFill="1" applyBorder="1" applyAlignment="1">
      <alignment horizontal="left" vertical="center"/>
    </xf>
    <xf numFmtId="165" fontId="8" fillId="3" borderId="1" xfId="0" applyNumberFormat="1" applyFont="1" applyFill="1" applyBorder="1" applyAlignment="1">
      <alignment horizontal="left" vertical="center"/>
    </xf>
    <xf numFmtId="165" fontId="9" fillId="3" borderId="1" xfId="0" applyNumberFormat="1" applyFont="1" applyFill="1" applyBorder="1" applyAlignment="1">
      <alignment horizontal="right" vertical="center"/>
    </xf>
    <xf numFmtId="165" fontId="8" fillId="0" borderId="1" xfId="0" applyNumberFormat="1" applyFont="1" applyBorder="1" applyAlignment="1">
      <alignment horizontal="left" vertical="center"/>
    </xf>
    <xf numFmtId="165" fontId="8" fillId="3" borderId="1" xfId="0" applyNumberFormat="1" applyFont="1" applyFill="1" applyBorder="1" applyAlignment="1">
      <alignment horizontal="center" vertical="center"/>
    </xf>
    <xf numFmtId="165" fontId="12" fillId="0" borderId="1" xfId="4" applyNumberFormat="1" applyFont="1" applyBorder="1"/>
    <xf numFmtId="165" fontId="12" fillId="4" borderId="11" xfId="0" applyNumberFormat="1" applyFont="1" applyFill="1" applyBorder="1"/>
    <xf numFmtId="10" fontId="0" fillId="0" borderId="0" xfId="2" applyNumberFormat="1" applyFont="1"/>
    <xf numFmtId="165" fontId="0" fillId="0" borderId="13" xfId="0" applyNumberFormat="1" applyBorder="1"/>
    <xf numFmtId="165" fontId="0" fillId="4" borderId="0" xfId="0" applyNumberFormat="1" applyFill="1"/>
    <xf numFmtId="0" fontId="0" fillId="4" borderId="0" xfId="0" applyFill="1"/>
    <xf numFmtId="0" fontId="17" fillId="0" borderId="1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left" vertical="center" indent="4"/>
    </xf>
    <xf numFmtId="0" fontId="6" fillId="0" borderId="13" xfId="3" applyBorder="1" applyAlignment="1">
      <alignment horizontal="left" vertical="center" indent="4"/>
    </xf>
    <xf numFmtId="0" fontId="19" fillId="0" borderId="24" xfId="0" applyFont="1" applyBorder="1" applyAlignment="1">
      <alignment horizontal="left" vertical="center" indent="4"/>
    </xf>
    <xf numFmtId="0" fontId="0" fillId="0" borderId="25" xfId="0" applyBorder="1"/>
    <xf numFmtId="0" fontId="0" fillId="4" borderId="25" xfId="0" applyFill="1" applyBorder="1"/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165" fontId="0" fillId="0" borderId="9" xfId="0" applyNumberFormat="1" applyBorder="1"/>
    <xf numFmtId="165" fontId="0" fillId="0" borderId="28" xfId="0" applyNumberFormat="1" applyBorder="1"/>
    <xf numFmtId="0" fontId="0" fillId="0" borderId="10" xfId="0" applyBorder="1"/>
    <xf numFmtId="0" fontId="0" fillId="0" borderId="14" xfId="0" applyBorder="1"/>
    <xf numFmtId="0" fontId="0" fillId="0" borderId="15" xfId="0" applyBorder="1"/>
    <xf numFmtId="165" fontId="0" fillId="0" borderId="18" xfId="0" applyNumberFormat="1" applyBorder="1"/>
    <xf numFmtId="0" fontId="2" fillId="0" borderId="4" xfId="0" applyFont="1" applyBorder="1"/>
    <xf numFmtId="165" fontId="2" fillId="0" borderId="1" xfId="0" applyNumberFormat="1" applyFont="1" applyBorder="1"/>
    <xf numFmtId="0" fontId="0" fillId="0" borderId="29" xfId="0" applyBorder="1"/>
    <xf numFmtId="0" fontId="3" fillId="6" borderId="30" xfId="0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0" fontId="20" fillId="0" borderId="32" xfId="0" applyFont="1" applyBorder="1" applyAlignment="1">
      <alignment vertical="center"/>
    </xf>
    <xf numFmtId="167" fontId="20" fillId="0" borderId="33" xfId="2" applyNumberFormat="1" applyFont="1" applyBorder="1" applyAlignment="1">
      <alignment horizontal="center" vertical="center"/>
    </xf>
    <xf numFmtId="0" fontId="2" fillId="0" borderId="0" xfId="0" applyFont="1"/>
    <xf numFmtId="0" fontId="3" fillId="0" borderId="34" xfId="0" applyFont="1" applyBorder="1" applyAlignment="1">
      <alignment vertical="center"/>
    </xf>
    <xf numFmtId="9" fontId="3" fillId="0" borderId="29" xfId="0" applyNumberFormat="1" applyFont="1" applyBorder="1" applyAlignment="1">
      <alignment horizontal="center" vertical="center"/>
    </xf>
    <xf numFmtId="0" fontId="3" fillId="0" borderId="32" xfId="0" applyFont="1" applyBorder="1" applyAlignment="1">
      <alignment vertical="center"/>
    </xf>
    <xf numFmtId="0" fontId="3" fillId="0" borderId="33" xfId="0" applyFont="1" applyBorder="1" applyAlignment="1">
      <alignment horizontal="center" vertical="center"/>
    </xf>
    <xf numFmtId="0" fontId="17" fillId="0" borderId="13" xfId="0" applyFont="1" applyBorder="1" applyAlignment="1">
      <alignment horizontal="justify" vertical="center"/>
    </xf>
    <xf numFmtId="0" fontId="0" fillId="0" borderId="33" xfId="0" applyBorder="1"/>
    <xf numFmtId="164" fontId="7" fillId="0" borderId="1" xfId="0" applyNumberFormat="1" applyFont="1" applyBorder="1" applyAlignment="1">
      <alignment vertical="center"/>
    </xf>
    <xf numFmtId="164" fontId="7" fillId="2" borderId="1" xfId="0" applyNumberFormat="1" applyFont="1" applyFill="1" applyBorder="1" applyAlignment="1">
      <alignment vertical="center"/>
    </xf>
    <xf numFmtId="4" fontId="7" fillId="0" borderId="0" xfId="0" applyNumberFormat="1" applyFont="1"/>
    <xf numFmtId="3" fontId="7" fillId="0" borderId="1" xfId="0" applyNumberFormat="1" applyFont="1" applyBorder="1" applyAlignment="1">
      <alignment vertical="center"/>
    </xf>
    <xf numFmtId="43" fontId="12" fillId="0" borderId="1" xfId="1" applyFont="1" applyFill="1" applyBorder="1"/>
    <xf numFmtId="4" fontId="12" fillId="0" borderId="1" xfId="0" applyNumberFormat="1" applyFont="1" applyBorder="1"/>
    <xf numFmtId="43" fontId="2" fillId="0" borderId="1" xfId="0" applyNumberFormat="1" applyFont="1" applyBorder="1" applyAlignment="1">
      <alignment vertical="center"/>
    </xf>
    <xf numFmtId="9" fontId="0" fillId="0" borderId="0" xfId="0" applyNumberFormat="1" applyAlignment="1">
      <alignment vertical="center"/>
    </xf>
    <xf numFmtId="9" fontId="0" fillId="0" borderId="0" xfId="0" applyNumberFormat="1"/>
    <xf numFmtId="0" fontId="2" fillId="0" borderId="0" xfId="0" applyFont="1" applyAlignment="1">
      <alignment horizontal="right"/>
    </xf>
    <xf numFmtId="165" fontId="2" fillId="0" borderId="1" xfId="0" applyNumberFormat="1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165" fontId="0" fillId="0" borderId="7" xfId="0" applyNumberFormat="1" applyBorder="1" applyAlignment="1">
      <alignment vertical="center"/>
    </xf>
    <xf numFmtId="165" fontId="2" fillId="0" borderId="27" xfId="0" applyNumberFormat="1" applyFont="1" applyBorder="1" applyAlignment="1">
      <alignment vertical="center"/>
    </xf>
    <xf numFmtId="164" fontId="0" fillId="0" borderId="0" xfId="0" applyNumberFormat="1" applyAlignment="1">
      <alignment vertical="center"/>
    </xf>
    <xf numFmtId="0" fontId="2" fillId="0" borderId="6" xfId="0" applyFont="1" applyBorder="1" applyAlignment="1">
      <alignment horizontal="center" vertical="center"/>
    </xf>
    <xf numFmtId="164" fontId="2" fillId="0" borderId="7" xfId="0" applyNumberFormat="1" applyFont="1" applyBorder="1" applyAlignment="1">
      <alignment vertical="center"/>
    </xf>
    <xf numFmtId="164" fontId="2" fillId="0" borderId="27" xfId="0" applyNumberFormat="1" applyFont="1" applyBorder="1" applyAlignment="1">
      <alignment vertical="center"/>
    </xf>
    <xf numFmtId="43" fontId="15" fillId="0" borderId="0" xfId="0" applyNumberFormat="1" applyFont="1" applyAlignment="1">
      <alignment vertical="center" wrapText="1"/>
    </xf>
    <xf numFmtId="0" fontId="22" fillId="0" borderId="0" xfId="0" applyFont="1" applyAlignment="1">
      <alignment vertical="center" wrapText="1"/>
    </xf>
    <xf numFmtId="165" fontId="0" fillId="0" borderId="35" xfId="0" applyNumberFormat="1" applyBorder="1"/>
    <xf numFmtId="165" fontId="2" fillId="0" borderId="9" xfId="0" applyNumberFormat="1" applyFont="1" applyBorder="1"/>
    <xf numFmtId="0" fontId="2" fillId="0" borderId="1" xfId="0" applyFont="1" applyBorder="1"/>
    <xf numFmtId="0" fontId="2" fillId="0" borderId="12" xfId="0" applyFont="1" applyBorder="1" applyAlignment="1">
      <alignment wrapText="1"/>
    </xf>
    <xf numFmtId="0" fontId="2" fillId="0" borderId="22" xfId="0" applyFont="1" applyBorder="1" applyAlignment="1">
      <alignment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165" fontId="8" fillId="3" borderId="11" xfId="0" applyNumberFormat="1" applyFont="1" applyFill="1" applyBorder="1" applyAlignment="1">
      <alignment horizontal="center" vertical="center"/>
    </xf>
    <xf numFmtId="165" fontId="8" fillId="3" borderId="22" xfId="0" applyNumberFormat="1" applyFont="1" applyFill="1" applyBorder="1" applyAlignment="1">
      <alignment horizontal="center" vertical="center"/>
    </xf>
    <xf numFmtId="165" fontId="8" fillId="3" borderId="23" xfId="0" applyNumberFormat="1" applyFont="1" applyFill="1" applyBorder="1" applyAlignment="1">
      <alignment horizontal="center" vertical="center"/>
    </xf>
    <xf numFmtId="165" fontId="12" fillId="0" borderId="10" xfId="0" applyNumberFormat="1" applyFont="1" applyBorder="1" applyAlignment="1">
      <alignment horizontal="center"/>
    </xf>
    <xf numFmtId="165" fontId="12" fillId="0" borderId="1" xfId="0" applyNumberFormat="1" applyFont="1" applyBorder="1" applyAlignment="1">
      <alignment horizontal="center"/>
    </xf>
    <xf numFmtId="165" fontId="8" fillId="3" borderId="12" xfId="0" applyNumberFormat="1" applyFont="1" applyFill="1" applyBorder="1" applyAlignment="1">
      <alignment horizontal="center" vertical="center" wrapText="1"/>
    </xf>
    <xf numFmtId="165" fontId="8" fillId="3" borderId="22" xfId="0" applyNumberFormat="1" applyFont="1" applyFill="1" applyBorder="1" applyAlignment="1">
      <alignment horizontal="center" vertical="center" wrapText="1"/>
    </xf>
    <xf numFmtId="165" fontId="8" fillId="3" borderId="23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26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3" fontId="15" fillId="0" borderId="1" xfId="0" applyNumberFormat="1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8" fontId="2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</cellXfs>
  <cellStyles count="5">
    <cellStyle name="Hipervínculo" xfId="3" builtinId="8"/>
    <cellStyle name="Millares" xfId="1" builtinId="3"/>
    <cellStyle name="Moneda 2" xf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434340</xdr:colOff>
      <xdr:row>27</xdr:row>
      <xdr:rowOff>205740</xdr:rowOff>
    </xdr:from>
    <xdr:to>
      <xdr:col>2</xdr:col>
      <xdr:colOff>1485900</xdr:colOff>
      <xdr:row>29</xdr:row>
      <xdr:rowOff>190500</xdr:rowOff>
    </xdr:to>
    <xdr:pic>
      <xdr:nvPicPr>
        <xdr:cNvPr id="2" name="Imagen 1" descr="Texto, Carta&#10;&#10;Descripción generada automáticamente">
          <a:extLst>
            <a:ext uri="{FF2B5EF4-FFF2-40B4-BE49-F238E27FC236}">
              <a16:creationId xmlns:a16="http://schemas.microsoft.com/office/drawing/2014/main" id="{7AE725E7-A82A-41D2-BB9A-7A3C080A9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" y="5812790"/>
          <a:ext cx="1813560" cy="372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OneDrive\Escritorio\ALCALDIA%20DE%20PEREIRA\CENTRO%20VIDA\ESTUDIOS%202024\ADICION%20Y%20PRORROGA\CIUDAD%20FUTURO\CIUDAD%20FUTURO\PROYECCION%20PRESUPUESTO%20ADICION%20Y%20PRORROG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ERTA ECONOMICA CIUDAD FUTURO"/>
      <sheetName val="RESUMEN OFERTA COFINANCIACION"/>
    </sheetNames>
    <sheetDataSet>
      <sheetData sheetId="0">
        <row r="4">
          <cell r="A4" t="str">
            <v>ITEM 1- PERSONAL</v>
          </cell>
        </row>
        <row r="22">
          <cell r="A22" t="str">
            <v>ITEM 2 ALIMENTACIÓN</v>
          </cell>
        </row>
        <row r="24">
          <cell r="A24" t="str">
            <v>ITEM 3 SEGURO EXEQUIAL</v>
          </cell>
        </row>
        <row r="26">
          <cell r="A26" t="str">
            <v xml:space="preserve">ITEM 4 Y 5 - TRANSPORTE </v>
          </cell>
        </row>
        <row r="32">
          <cell r="A32" t="str">
            <v>ITEM 6 DOTACION VESTUARIO ADULTOS MAYORES</v>
          </cell>
        </row>
        <row r="33">
          <cell r="G33">
            <v>0</v>
          </cell>
        </row>
        <row r="34">
          <cell r="A34" t="str">
            <v>ITEM 7 INSUMOS ASEO INSTALACIONES CENTRO VIDA</v>
          </cell>
        </row>
        <row r="36">
          <cell r="A36" t="str">
            <v>ITEM 8- BOTIQUIN</v>
          </cell>
        </row>
        <row r="37">
          <cell r="G37">
            <v>0</v>
          </cell>
        </row>
        <row r="38">
          <cell r="A38" t="str">
            <v>ITEM 9-DOTACION PARA ACTIVIDADES CULTURALES</v>
          </cell>
        </row>
        <row r="39">
          <cell r="G39">
            <v>0</v>
          </cell>
        </row>
        <row r="40">
          <cell r="A40" t="str">
            <v>ITEM 10- INSUMOS ACTIVIDADES PRODUCTIVAS</v>
          </cell>
        </row>
        <row r="41">
          <cell r="G41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sociacionciudadfuturo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asociacionciudadfuturo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opLeftCell="A39" workbookViewId="0">
      <selection activeCell="I29" sqref="I29"/>
    </sheetView>
  </sheetViews>
  <sheetFormatPr baseColWidth="10" defaultRowHeight="14.25"/>
  <cols>
    <col min="1" max="1" width="47.5" customWidth="1"/>
    <col min="2" max="2" width="9.125" customWidth="1"/>
    <col min="3" max="3" width="7.875" customWidth="1"/>
    <col min="4" max="4" width="12.5" customWidth="1"/>
    <col min="5" max="5" width="12.875" customWidth="1"/>
    <col min="6" max="6" width="12.5" customWidth="1"/>
    <col min="7" max="7" width="14.5" style="117" customWidth="1"/>
    <col min="8" max="8" width="16.5" bestFit="1" customWidth="1"/>
    <col min="9" max="9" width="16.125" bestFit="1" customWidth="1"/>
    <col min="10" max="10" width="16.5" bestFit="1" customWidth="1"/>
    <col min="11" max="11" width="16.125" bestFit="1" customWidth="1"/>
    <col min="12" max="12" width="15.125" bestFit="1" customWidth="1"/>
    <col min="13" max="13" width="16.125" bestFit="1" customWidth="1"/>
    <col min="14" max="15" width="11.875" bestFit="1" customWidth="1"/>
  </cols>
  <sheetData>
    <row r="1" spans="1:13" ht="15.95" thickBot="1">
      <c r="A1" s="176"/>
      <c r="B1" s="177"/>
      <c r="C1" s="177"/>
      <c r="D1" s="177"/>
      <c r="E1" s="177"/>
      <c r="F1" s="177"/>
      <c r="G1" s="177"/>
    </row>
    <row r="2" spans="1:13" ht="15.95" thickBot="1">
      <c r="A2" s="178" t="s">
        <v>16</v>
      </c>
      <c r="B2" s="179"/>
      <c r="C2" s="179"/>
      <c r="D2" s="179"/>
      <c r="E2" s="179"/>
      <c r="F2" s="179"/>
      <c r="G2" s="179"/>
    </row>
    <row r="3" spans="1:13" ht="60.95" thickBot="1">
      <c r="A3" s="14" t="s">
        <v>17</v>
      </c>
      <c r="B3" s="15" t="s">
        <v>18</v>
      </c>
      <c r="C3" s="16" t="s">
        <v>19</v>
      </c>
      <c r="D3" s="15" t="s">
        <v>20</v>
      </c>
      <c r="E3" s="15" t="s">
        <v>21</v>
      </c>
      <c r="F3" s="15" t="s">
        <v>22</v>
      </c>
      <c r="G3" s="17" t="s">
        <v>23</v>
      </c>
      <c r="I3" s="18"/>
      <c r="J3" s="19"/>
    </row>
    <row r="4" spans="1:13" ht="15">
      <c r="A4" s="20" t="s">
        <v>24</v>
      </c>
      <c r="B4" s="21"/>
      <c r="C4" s="22"/>
      <c r="D4" s="22"/>
      <c r="E4" s="22"/>
      <c r="F4" s="22"/>
      <c r="G4" s="23"/>
      <c r="I4" s="18"/>
    </row>
    <row r="5" spans="1:13" ht="15">
      <c r="A5" s="24" t="s">
        <v>25</v>
      </c>
      <c r="B5" s="25" t="s">
        <v>26</v>
      </c>
      <c r="C5" s="26">
        <v>1</v>
      </c>
      <c r="D5" s="27">
        <v>3600000</v>
      </c>
      <c r="E5" s="28">
        <f>C5*D5</f>
        <v>3600000</v>
      </c>
      <c r="F5" s="28">
        <f>E5*1.9</f>
        <v>6840000</v>
      </c>
      <c r="G5" s="29">
        <f>(F5/30)*24</f>
        <v>5472000</v>
      </c>
      <c r="H5" s="30"/>
      <c r="I5" s="18"/>
    </row>
    <row r="6" spans="1:13" ht="15">
      <c r="A6" s="31" t="s">
        <v>27</v>
      </c>
      <c r="B6" s="25" t="s">
        <v>26</v>
      </c>
      <c r="C6" s="26">
        <v>1</v>
      </c>
      <c r="D6" s="27">
        <v>3600000</v>
      </c>
      <c r="E6" s="28">
        <f t="shared" ref="E6:E20" si="0">C6*D6</f>
        <v>3600000</v>
      </c>
      <c r="F6" s="28">
        <f>E6</f>
        <v>3600000</v>
      </c>
      <c r="G6" s="29">
        <f t="shared" ref="G6:G20" si="1">(F6/30)*24</f>
        <v>2880000</v>
      </c>
      <c r="H6" s="30"/>
      <c r="I6" s="32"/>
      <c r="J6" s="19"/>
    </row>
    <row r="7" spans="1:13" ht="15">
      <c r="A7" s="33" t="s">
        <v>28</v>
      </c>
      <c r="B7" s="25" t="s">
        <v>26</v>
      </c>
      <c r="C7" s="26">
        <v>4</v>
      </c>
      <c r="D7" s="27">
        <v>1300000</v>
      </c>
      <c r="E7" s="28">
        <f t="shared" si="0"/>
        <v>5200000</v>
      </c>
      <c r="F7" s="28">
        <f>E7*1.9</f>
        <v>9880000</v>
      </c>
      <c r="G7" s="29">
        <f t="shared" si="1"/>
        <v>7904000</v>
      </c>
      <c r="H7" s="34"/>
      <c r="I7" s="13"/>
    </row>
    <row r="8" spans="1:13">
      <c r="A8" s="33" t="s">
        <v>29</v>
      </c>
      <c r="B8" s="25" t="s">
        <v>26</v>
      </c>
      <c r="C8" s="26">
        <v>2</v>
      </c>
      <c r="D8" s="27">
        <v>1465053</v>
      </c>
      <c r="E8" s="28">
        <f t="shared" si="0"/>
        <v>2930106</v>
      </c>
      <c r="F8" s="28">
        <f>E8*1.9</f>
        <v>5567201.3999999994</v>
      </c>
      <c r="G8" s="29">
        <f t="shared" si="1"/>
        <v>4453761.1199999992</v>
      </c>
      <c r="H8" s="34"/>
    </row>
    <row r="9" spans="1:13" ht="14.45" customHeight="1">
      <c r="A9" s="35" t="s">
        <v>30</v>
      </c>
      <c r="B9" s="25" t="s">
        <v>26</v>
      </c>
      <c r="C9" s="26">
        <v>2</v>
      </c>
      <c r="D9" s="27">
        <v>1800000</v>
      </c>
      <c r="E9" s="28">
        <f t="shared" si="0"/>
        <v>3600000</v>
      </c>
      <c r="F9" s="28">
        <f>E9*1.9</f>
        <v>6840000</v>
      </c>
      <c r="G9" s="29">
        <f t="shared" si="1"/>
        <v>5472000</v>
      </c>
      <c r="H9" s="34"/>
      <c r="I9" s="32"/>
      <c r="J9" s="13"/>
      <c r="K9" s="13"/>
      <c r="M9" s="19"/>
    </row>
    <row r="10" spans="1:13" ht="39.6" customHeight="1">
      <c r="A10" s="36" t="s">
        <v>31</v>
      </c>
      <c r="B10" s="25" t="s">
        <v>26</v>
      </c>
      <c r="C10" s="37">
        <v>6</v>
      </c>
      <c r="D10" s="27">
        <v>3600000</v>
      </c>
      <c r="E10" s="28">
        <f t="shared" si="0"/>
        <v>21600000</v>
      </c>
      <c r="F10" s="28">
        <f>E10*1.9</f>
        <v>41040000</v>
      </c>
      <c r="G10" s="29">
        <f t="shared" si="1"/>
        <v>32832000</v>
      </c>
      <c r="H10" s="38"/>
      <c r="I10" s="13"/>
      <c r="J10" s="18"/>
      <c r="K10" s="39"/>
      <c r="L10" s="40"/>
    </row>
    <row r="11" spans="1:13" ht="12.95" customHeight="1">
      <c r="A11" s="33" t="s">
        <v>32</v>
      </c>
      <c r="B11" s="25" t="s">
        <v>26</v>
      </c>
      <c r="C11" s="37">
        <v>2</v>
      </c>
      <c r="D11" s="27">
        <v>3600000</v>
      </c>
      <c r="E11" s="28">
        <f t="shared" si="0"/>
        <v>7200000</v>
      </c>
      <c r="F11" s="28">
        <f>E11</f>
        <v>7200000</v>
      </c>
      <c r="G11" s="29">
        <f t="shared" si="1"/>
        <v>5760000</v>
      </c>
      <c r="H11" s="30"/>
      <c r="I11" s="18"/>
    </row>
    <row r="12" spans="1:13" ht="12.95" customHeight="1">
      <c r="A12" s="33" t="s">
        <v>33</v>
      </c>
      <c r="B12" s="25" t="s">
        <v>26</v>
      </c>
      <c r="C12" s="37">
        <v>2</v>
      </c>
      <c r="D12" s="27">
        <v>3600000</v>
      </c>
      <c r="E12" s="28">
        <f t="shared" si="0"/>
        <v>7200000</v>
      </c>
      <c r="F12" s="28">
        <f t="shared" ref="F12:F13" si="2">E12</f>
        <v>7200000</v>
      </c>
      <c r="G12" s="29">
        <f t="shared" si="1"/>
        <v>5760000</v>
      </c>
      <c r="H12" s="19"/>
    </row>
    <row r="13" spans="1:13" ht="15">
      <c r="A13" s="41" t="s">
        <v>34</v>
      </c>
      <c r="B13" s="25" t="s">
        <v>26</v>
      </c>
      <c r="C13" s="26">
        <v>1</v>
      </c>
      <c r="D13" s="27">
        <v>3600000</v>
      </c>
      <c r="E13" s="28">
        <f t="shared" si="0"/>
        <v>3600000</v>
      </c>
      <c r="F13" s="28">
        <f t="shared" si="2"/>
        <v>3600000</v>
      </c>
      <c r="G13" s="29">
        <f t="shared" si="1"/>
        <v>2880000</v>
      </c>
      <c r="H13" s="19"/>
      <c r="I13" s="32"/>
    </row>
    <row r="14" spans="1:13" ht="15">
      <c r="A14" s="41" t="s">
        <v>35</v>
      </c>
      <c r="B14" s="25" t="s">
        <v>26</v>
      </c>
      <c r="C14" s="26">
        <v>1</v>
      </c>
      <c r="D14" s="27">
        <v>3600000</v>
      </c>
      <c r="E14" s="28">
        <f t="shared" si="0"/>
        <v>3600000</v>
      </c>
      <c r="F14" s="28">
        <f t="shared" ref="F14" si="3">E14*1.9</f>
        <v>6840000</v>
      </c>
      <c r="G14" s="29">
        <f t="shared" si="1"/>
        <v>5472000</v>
      </c>
      <c r="H14" s="19"/>
      <c r="I14" s="13"/>
    </row>
    <row r="15" spans="1:13">
      <c r="A15" s="41" t="s">
        <v>36</v>
      </c>
      <c r="B15" s="25" t="s">
        <v>26</v>
      </c>
      <c r="C15" s="26">
        <v>1</v>
      </c>
      <c r="D15" s="27">
        <v>3600000</v>
      </c>
      <c r="E15" s="28">
        <f t="shared" si="0"/>
        <v>3600000</v>
      </c>
      <c r="F15" s="28">
        <f>E15</f>
        <v>3600000</v>
      </c>
      <c r="G15" s="29">
        <f t="shared" si="1"/>
        <v>2880000</v>
      </c>
      <c r="H15" s="19"/>
      <c r="J15" s="42"/>
      <c r="K15" s="43"/>
    </row>
    <row r="16" spans="1:13">
      <c r="A16" s="41" t="s">
        <v>37</v>
      </c>
      <c r="B16" s="25" t="s">
        <v>26</v>
      </c>
      <c r="C16" s="26">
        <v>2</v>
      </c>
      <c r="D16" s="27">
        <v>1300000</v>
      </c>
      <c r="E16" s="28">
        <f t="shared" si="0"/>
        <v>2600000</v>
      </c>
      <c r="F16" s="28">
        <f>E16</f>
        <v>2600000</v>
      </c>
      <c r="G16" s="29">
        <f t="shared" si="1"/>
        <v>2080000</v>
      </c>
      <c r="H16" s="19"/>
    </row>
    <row r="17" spans="1:15" ht="15">
      <c r="A17" s="31" t="s">
        <v>38</v>
      </c>
      <c r="B17" s="25" t="s">
        <v>26</v>
      </c>
      <c r="C17" s="26">
        <v>1</v>
      </c>
      <c r="D17" s="27">
        <v>2300000</v>
      </c>
      <c r="E17" s="28">
        <f t="shared" si="0"/>
        <v>2300000</v>
      </c>
      <c r="F17" s="28">
        <f t="shared" ref="F17" si="4">E17*1.9</f>
        <v>4370000</v>
      </c>
      <c r="G17" s="29">
        <f t="shared" si="1"/>
        <v>3496000</v>
      </c>
      <c r="H17" s="19"/>
      <c r="I17" s="18"/>
      <c r="J17" s="44"/>
      <c r="K17" s="45"/>
      <c r="L17" s="46"/>
    </row>
    <row r="18" spans="1:15">
      <c r="A18" s="47" t="s">
        <v>39</v>
      </c>
      <c r="B18" s="25" t="s">
        <v>26</v>
      </c>
      <c r="C18" s="26">
        <v>2</v>
      </c>
      <c r="D18" s="27">
        <v>1800000</v>
      </c>
      <c r="E18" s="28">
        <f t="shared" si="0"/>
        <v>3600000</v>
      </c>
      <c r="F18" s="28">
        <f>E18</f>
        <v>3600000</v>
      </c>
      <c r="G18" s="29">
        <f t="shared" si="1"/>
        <v>2880000</v>
      </c>
      <c r="H18" s="19"/>
      <c r="J18" s="44"/>
      <c r="K18" s="45"/>
      <c r="L18" s="46"/>
      <c r="M18" s="48"/>
    </row>
    <row r="19" spans="1:15" ht="15">
      <c r="A19" s="47" t="s">
        <v>40</v>
      </c>
      <c r="B19" s="25" t="s">
        <v>26</v>
      </c>
      <c r="C19" s="26">
        <v>3</v>
      </c>
      <c r="D19" s="27">
        <v>1300000</v>
      </c>
      <c r="E19" s="28">
        <f t="shared" si="0"/>
        <v>3900000</v>
      </c>
      <c r="F19" s="28">
        <f t="shared" ref="F19" si="5">E19*1.9</f>
        <v>7410000</v>
      </c>
      <c r="G19" s="29">
        <f t="shared" si="1"/>
        <v>5928000</v>
      </c>
      <c r="H19" s="19"/>
      <c r="I19" s="13"/>
      <c r="J19" s="44"/>
      <c r="K19" s="45"/>
      <c r="L19" s="46"/>
    </row>
    <row r="20" spans="1:15">
      <c r="A20" s="31" t="s">
        <v>41</v>
      </c>
      <c r="B20" s="25" t="s">
        <v>26</v>
      </c>
      <c r="C20" s="26">
        <v>1</v>
      </c>
      <c r="D20" s="27">
        <v>2700000</v>
      </c>
      <c r="E20" s="28">
        <f t="shared" si="0"/>
        <v>2700000</v>
      </c>
      <c r="F20" s="28">
        <f>E20</f>
        <v>2700000</v>
      </c>
      <c r="G20" s="29">
        <f t="shared" si="1"/>
        <v>2160000</v>
      </c>
      <c r="H20" s="19"/>
      <c r="I20" s="13"/>
      <c r="J20" s="44"/>
      <c r="K20" s="45"/>
      <c r="L20" s="46"/>
    </row>
    <row r="21" spans="1:15" ht="15">
      <c r="A21" s="49" t="s">
        <v>42</v>
      </c>
      <c r="B21" s="50"/>
      <c r="C21" s="51"/>
      <c r="D21" s="52">
        <f>SUM(D5:D20)</f>
        <v>42765053</v>
      </c>
      <c r="E21" s="53">
        <f>SUM(E5:E20)</f>
        <v>80830106</v>
      </c>
      <c r="F21" s="53">
        <f>SUM(F5:F20)</f>
        <v>122887201.40000001</v>
      </c>
      <c r="G21" s="54">
        <f>SUM(G5:G20)</f>
        <v>98309761.120000005</v>
      </c>
      <c r="J21" s="44"/>
      <c r="K21" s="45"/>
      <c r="L21" s="46"/>
    </row>
    <row r="22" spans="1:15">
      <c r="A22" s="55" t="s">
        <v>43</v>
      </c>
      <c r="B22" s="56"/>
      <c r="C22" s="57"/>
      <c r="D22" s="58"/>
      <c r="E22" s="59"/>
      <c r="F22" s="59"/>
      <c r="G22" s="60"/>
      <c r="J22" s="44"/>
      <c r="K22" s="45"/>
      <c r="L22" s="46"/>
    </row>
    <row r="23" spans="1:15" ht="92.45" customHeight="1">
      <c r="A23" s="61" t="s">
        <v>44</v>
      </c>
      <c r="B23" s="62" t="s">
        <v>26</v>
      </c>
      <c r="C23" s="63">
        <v>160</v>
      </c>
      <c r="D23" s="28">
        <v>672100</v>
      </c>
      <c r="E23" s="28">
        <f>C23*D23</f>
        <v>107536000</v>
      </c>
      <c r="F23" s="28">
        <f>E23</f>
        <v>107536000</v>
      </c>
      <c r="G23" s="29">
        <f t="shared" ref="G23" si="6">(F23/30)*24</f>
        <v>86028800</v>
      </c>
      <c r="H23" s="13"/>
      <c r="I23" s="48"/>
      <c r="J23" s="12"/>
      <c r="K23" s="64"/>
      <c r="L23" s="46"/>
    </row>
    <row r="24" spans="1:15" ht="15">
      <c r="A24" s="65" t="s">
        <v>45</v>
      </c>
      <c r="B24" s="66"/>
      <c r="C24" s="67"/>
      <c r="D24" s="68"/>
      <c r="E24" s="68"/>
      <c r="F24" s="68"/>
      <c r="G24" s="29">
        <f t="shared" ref="G24" si="7">(F24/30)*26</f>
        <v>0</v>
      </c>
      <c r="L24" s="39"/>
    </row>
    <row r="25" spans="1:15" ht="15">
      <c r="A25" s="61" t="s">
        <v>46</v>
      </c>
      <c r="B25" s="62" t="s">
        <v>26</v>
      </c>
      <c r="C25" s="63">
        <v>160</v>
      </c>
      <c r="D25" s="28">
        <v>14400</v>
      </c>
      <c r="E25" s="28">
        <f>C25*D25</f>
        <v>2304000</v>
      </c>
      <c r="F25" s="28">
        <f>E25</f>
        <v>2304000</v>
      </c>
      <c r="G25" s="29">
        <f>F25</f>
        <v>2304000</v>
      </c>
      <c r="H25" s="19"/>
      <c r="I25" s="18"/>
    </row>
    <row r="26" spans="1:15" ht="15">
      <c r="A26" s="65" t="s">
        <v>47</v>
      </c>
      <c r="B26" s="66"/>
      <c r="C26" s="70"/>
      <c r="D26" s="68"/>
      <c r="E26" s="68"/>
      <c r="F26" s="68"/>
      <c r="G26" s="69"/>
    </row>
    <row r="27" spans="1:15" ht="15">
      <c r="A27" s="61" t="s">
        <v>48</v>
      </c>
      <c r="B27" s="62" t="s">
        <v>26</v>
      </c>
      <c r="C27" s="71">
        <v>2</v>
      </c>
      <c r="D27" s="28">
        <v>22400000</v>
      </c>
      <c r="E27" s="28">
        <f>C27*D27</f>
        <v>44800000</v>
      </c>
      <c r="F27" s="28">
        <f>E27</f>
        <v>44800000</v>
      </c>
      <c r="G27" s="29">
        <f t="shared" ref="G27:G28" si="8">(F27/30)*24</f>
        <v>35840000</v>
      </c>
      <c r="H27" s="13"/>
      <c r="I27" s="13"/>
    </row>
    <row r="28" spans="1:15" ht="14.1" customHeight="1">
      <c r="A28" s="61" t="s">
        <v>49</v>
      </c>
      <c r="B28" s="62" t="s">
        <v>26</v>
      </c>
      <c r="C28" s="71">
        <v>1</v>
      </c>
      <c r="D28" s="28">
        <v>6300000</v>
      </c>
      <c r="E28" s="28">
        <f>C28*D28</f>
        <v>6300000</v>
      </c>
      <c r="F28" s="28">
        <f>E28</f>
        <v>6300000</v>
      </c>
      <c r="G28" s="29">
        <f t="shared" si="8"/>
        <v>5040000</v>
      </c>
      <c r="H28" s="13"/>
      <c r="J28" s="19"/>
      <c r="K28" s="19"/>
      <c r="M28" s="39"/>
      <c r="N28" s="18"/>
    </row>
    <row r="29" spans="1:15" ht="18.600000000000001" customHeight="1">
      <c r="A29" s="72" t="s">
        <v>50</v>
      </c>
      <c r="B29" s="73"/>
      <c r="C29" s="74"/>
      <c r="D29" s="75"/>
      <c r="E29" s="76">
        <f>SUM(E21+E23+E25+E27+F28)</f>
        <v>241770106</v>
      </c>
      <c r="F29" s="76">
        <f>F21+F23+F25+F27+F28</f>
        <v>283827201.39999998</v>
      </c>
      <c r="G29" s="77">
        <f>G21+G23+G25+G27+G28</f>
        <v>227522561.12</v>
      </c>
      <c r="H29" s="78"/>
      <c r="I29" s="13"/>
      <c r="J29" s="19"/>
      <c r="K29" s="19"/>
      <c r="M29" s="39"/>
      <c r="N29" s="18"/>
      <c r="O29" s="39"/>
    </row>
    <row r="30" spans="1:15" ht="18.600000000000001" customHeight="1" thickBot="1">
      <c r="A30" s="79"/>
      <c r="B30" s="80"/>
      <c r="C30" s="81"/>
      <c r="D30" s="82"/>
      <c r="E30" s="83"/>
      <c r="F30" s="83"/>
      <c r="G30" s="84"/>
      <c r="H30" s="78"/>
      <c r="I30" s="13"/>
      <c r="J30" s="85"/>
      <c r="K30" s="85"/>
      <c r="M30" s="39"/>
      <c r="N30" s="18"/>
      <c r="O30" s="39"/>
    </row>
    <row r="31" spans="1:15" ht="60.95" thickBot="1">
      <c r="A31" s="86" t="s">
        <v>17</v>
      </c>
      <c r="B31" s="87" t="s">
        <v>18</v>
      </c>
      <c r="C31" s="87" t="s">
        <v>19</v>
      </c>
      <c r="D31" s="87" t="s">
        <v>20</v>
      </c>
      <c r="E31" s="88" t="s">
        <v>51</v>
      </c>
      <c r="F31" s="87" t="s">
        <v>52</v>
      </c>
      <c r="G31" s="89" t="s">
        <v>53</v>
      </c>
      <c r="I31" s="13"/>
      <c r="J31" s="19"/>
      <c r="K31" s="13"/>
      <c r="M31" s="39"/>
      <c r="N31" s="18"/>
      <c r="O31" s="18"/>
    </row>
    <row r="32" spans="1:15" ht="14.1" customHeight="1">
      <c r="A32" s="90" t="s">
        <v>54</v>
      </c>
      <c r="B32" s="91"/>
      <c r="C32" s="92"/>
      <c r="D32" s="93"/>
      <c r="E32" s="93"/>
      <c r="F32" s="93"/>
      <c r="G32" s="94"/>
      <c r="I32" s="13"/>
      <c r="J32" s="19"/>
      <c r="M32" s="39"/>
    </row>
    <row r="33" spans="1:13" ht="30" customHeight="1">
      <c r="A33" s="61" t="s">
        <v>55</v>
      </c>
      <c r="B33" s="62" t="s">
        <v>26</v>
      </c>
      <c r="C33" s="71">
        <v>160</v>
      </c>
      <c r="D33" s="28">
        <v>338333</v>
      </c>
      <c r="E33" s="28">
        <f>C33*D33</f>
        <v>54133280</v>
      </c>
      <c r="F33" s="28">
        <f>E33/6</f>
        <v>9022213.333333334</v>
      </c>
      <c r="G33" s="29">
        <v>0</v>
      </c>
      <c r="H33" s="13"/>
      <c r="I33" s="13"/>
      <c r="J33" s="19"/>
      <c r="M33" s="39"/>
    </row>
    <row r="34" spans="1:13" ht="15">
      <c r="A34" s="95" t="s">
        <v>56</v>
      </c>
      <c r="B34" s="66"/>
      <c r="C34" s="70"/>
      <c r="D34" s="96"/>
      <c r="E34" s="96"/>
      <c r="F34" s="96"/>
      <c r="G34" s="69"/>
      <c r="I34" s="13"/>
      <c r="J34" s="19"/>
      <c r="M34" s="39"/>
    </row>
    <row r="35" spans="1:13" ht="38.25">
      <c r="A35" s="61" t="s">
        <v>57</v>
      </c>
      <c r="B35" s="62" t="s">
        <v>58</v>
      </c>
      <c r="C35" s="71">
        <v>1</v>
      </c>
      <c r="D35" s="40">
        <v>4396600</v>
      </c>
      <c r="E35" s="28">
        <f t="shared" ref="E35:E41" si="9">C35*D35</f>
        <v>4396600</v>
      </c>
      <c r="F35" s="28">
        <f t="shared" ref="F35" si="10">E35</f>
        <v>4396600</v>
      </c>
      <c r="G35" s="29">
        <f t="shared" ref="G35" si="11">(F35/30)*24</f>
        <v>3517280</v>
      </c>
      <c r="H35" s="13"/>
      <c r="I35" s="13"/>
      <c r="J35" s="19"/>
      <c r="M35" s="39"/>
    </row>
    <row r="36" spans="1:13" ht="15">
      <c r="A36" s="97" t="s">
        <v>59</v>
      </c>
      <c r="B36" s="98"/>
      <c r="C36" s="67">
        <v>1</v>
      </c>
      <c r="D36" s="96"/>
      <c r="E36" s="96"/>
      <c r="F36" s="96"/>
      <c r="G36" s="29"/>
    </row>
    <row r="37" spans="1:13" ht="46.5" customHeight="1">
      <c r="A37" s="61" t="s">
        <v>60</v>
      </c>
      <c r="B37" s="62" t="s">
        <v>26</v>
      </c>
      <c r="C37" s="71">
        <v>1</v>
      </c>
      <c r="D37" s="28">
        <v>136000</v>
      </c>
      <c r="E37" s="28">
        <f t="shared" si="9"/>
        <v>136000</v>
      </c>
      <c r="F37" s="28">
        <f>E37/6</f>
        <v>22666.666666666668</v>
      </c>
      <c r="G37" s="29">
        <v>0</v>
      </c>
      <c r="I37" s="19"/>
    </row>
    <row r="38" spans="1:13" ht="15">
      <c r="A38" s="99" t="s">
        <v>61</v>
      </c>
      <c r="B38" s="100"/>
      <c r="C38" s="100"/>
      <c r="D38" s="101"/>
      <c r="E38" s="96"/>
      <c r="F38" s="96"/>
      <c r="G38" s="102"/>
      <c r="I38" s="19"/>
    </row>
    <row r="39" spans="1:13" ht="39" customHeight="1">
      <c r="A39" s="103" t="s">
        <v>62</v>
      </c>
      <c r="B39" s="104" t="s">
        <v>26</v>
      </c>
      <c r="C39" s="71">
        <v>1</v>
      </c>
      <c r="D39" s="105">
        <v>9540000</v>
      </c>
      <c r="E39" s="28">
        <f>C39*D39</f>
        <v>9540000</v>
      </c>
      <c r="F39" s="28">
        <f>E39/6</f>
        <v>1590000</v>
      </c>
      <c r="G39" s="29">
        <v>0</v>
      </c>
      <c r="H39" s="13"/>
      <c r="I39" s="106"/>
    </row>
    <row r="40" spans="1:13" ht="15">
      <c r="A40" s="107" t="s">
        <v>63</v>
      </c>
      <c r="B40" s="108"/>
      <c r="C40" s="108"/>
      <c r="D40" s="109"/>
      <c r="E40" s="96"/>
      <c r="F40" s="96"/>
      <c r="G40" s="102"/>
    </row>
    <row r="41" spans="1:13" ht="38.25">
      <c r="A41" s="103" t="s">
        <v>64</v>
      </c>
      <c r="B41" s="110" t="s">
        <v>26</v>
      </c>
      <c r="C41" s="71">
        <v>1</v>
      </c>
      <c r="D41" s="105">
        <v>12112000</v>
      </c>
      <c r="E41" s="28">
        <f t="shared" si="9"/>
        <v>12112000</v>
      </c>
      <c r="F41" s="28">
        <f>E41/6</f>
        <v>2018666.6666666667</v>
      </c>
      <c r="G41" s="29">
        <v>0</v>
      </c>
      <c r="I41" s="13"/>
    </row>
    <row r="42" spans="1:13" ht="15">
      <c r="A42" s="180" t="s">
        <v>65</v>
      </c>
      <c r="B42" s="181"/>
      <c r="C42" s="181"/>
      <c r="D42" s="182"/>
      <c r="E42" s="111">
        <f>SUM(E33:E41)</f>
        <v>80317880</v>
      </c>
      <c r="F42" s="111">
        <f>SUM(F33:F41)</f>
        <v>17050146.666666668</v>
      </c>
      <c r="G42" s="102">
        <f>SUM(G33+G35+G37+G39+G41)</f>
        <v>3517280</v>
      </c>
    </row>
    <row r="43" spans="1:13" ht="15">
      <c r="A43" s="183"/>
      <c r="B43" s="184"/>
      <c r="C43" s="184"/>
      <c r="D43" s="184"/>
      <c r="E43" s="112"/>
      <c r="F43" s="112"/>
      <c r="G43" s="113"/>
    </row>
    <row r="44" spans="1:13" ht="14.45" customHeight="1">
      <c r="A44" s="185" t="s">
        <v>66</v>
      </c>
      <c r="B44" s="186"/>
      <c r="C44" s="186"/>
      <c r="D44" s="187"/>
      <c r="E44" s="111">
        <f>SUM(E29+E42)</f>
        <v>322087986</v>
      </c>
      <c r="F44" s="111">
        <f>SUM(F29+F42)</f>
        <v>300877348.06666666</v>
      </c>
      <c r="G44" s="102">
        <f>SUM(G29+G42)</f>
        <v>231039841.12</v>
      </c>
      <c r="H44" s="114"/>
      <c r="I44" s="19"/>
    </row>
    <row r="45" spans="1:13" ht="15">
      <c r="A45" s="115"/>
      <c r="B45" s="13"/>
      <c r="C45" s="13"/>
      <c r="D45" s="13"/>
      <c r="E45" s="13"/>
      <c r="F45" s="13"/>
      <c r="G45" s="116"/>
    </row>
    <row r="46" spans="1:13" ht="15">
      <c r="A46" s="115"/>
      <c r="B46" s="13"/>
      <c r="C46" s="13"/>
      <c r="D46" s="13"/>
      <c r="E46" s="13"/>
      <c r="F46" s="13"/>
      <c r="G46" s="116"/>
      <c r="H46" s="13"/>
    </row>
    <row r="47" spans="1:13" ht="15">
      <c r="A47" s="115"/>
      <c r="B47" s="13"/>
      <c r="C47" s="13"/>
      <c r="D47" s="13"/>
      <c r="E47" s="13"/>
      <c r="F47" s="13"/>
      <c r="G47" s="116"/>
    </row>
    <row r="48" spans="1:13" ht="15">
      <c r="A48" s="35" t="s">
        <v>67</v>
      </c>
    </row>
    <row r="49" spans="1:7" ht="15">
      <c r="A49" s="35"/>
    </row>
    <row r="50" spans="1:7" ht="32.1" customHeight="1">
      <c r="A50" s="174" t="s">
        <v>68</v>
      </c>
      <c r="B50" s="175"/>
      <c r="C50" s="175"/>
      <c r="D50" s="175"/>
      <c r="E50" s="175"/>
      <c r="F50" s="175"/>
      <c r="G50" s="175"/>
    </row>
    <row r="51" spans="1:7" ht="15">
      <c r="A51" s="35"/>
    </row>
    <row r="52" spans="1:7" ht="17.100000000000001">
      <c r="A52" s="118" t="s">
        <v>69</v>
      </c>
      <c r="B52" s="119"/>
    </row>
    <row r="53" spans="1:7" ht="15">
      <c r="A53" s="35"/>
    </row>
    <row r="54" spans="1:7" ht="15.95">
      <c r="A54" s="120"/>
    </row>
    <row r="55" spans="1:7" ht="15.75">
      <c r="A55" s="121" t="s">
        <v>70</v>
      </c>
    </row>
    <row r="56" spans="1:7" ht="15.95">
      <c r="A56" s="121" t="s">
        <v>71</v>
      </c>
    </row>
    <row r="57" spans="1:7">
      <c r="A57" s="122" t="s">
        <v>72</v>
      </c>
    </row>
    <row r="58" spans="1:7" ht="16.5" thickBot="1">
      <c r="A58" s="123" t="s">
        <v>73</v>
      </c>
      <c r="B58" s="124"/>
      <c r="C58" s="124"/>
      <c r="D58" s="124"/>
      <c r="E58" s="124"/>
      <c r="F58" s="124"/>
      <c r="G58" s="125"/>
    </row>
  </sheetData>
  <mergeCells count="6">
    <mergeCell ref="A50:G50"/>
    <mergeCell ref="A1:G1"/>
    <mergeCell ref="A2:G2"/>
    <mergeCell ref="A42:D42"/>
    <mergeCell ref="A43:D43"/>
    <mergeCell ref="A44:D44"/>
  </mergeCells>
  <hyperlinks>
    <hyperlink ref="A57" r:id="rId1" display="mailto:asociacionciudadfuturo@gmail.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4"/>
  <sheetViews>
    <sheetView topLeftCell="A4" zoomScale="87" workbookViewId="0">
      <selection activeCell="C18" sqref="C18"/>
    </sheetView>
  </sheetViews>
  <sheetFormatPr baseColWidth="10" defaultRowHeight="14.25"/>
  <cols>
    <col min="3" max="3" width="34.5" customWidth="1"/>
    <col min="4" max="4" width="16" customWidth="1"/>
    <col min="5" max="6" width="15.875" customWidth="1"/>
    <col min="7" max="7" width="6.5" customWidth="1"/>
    <col min="8" max="8" width="14.875" customWidth="1"/>
  </cols>
  <sheetData>
    <row r="1" spans="2:10" ht="15.95" thickBot="1">
      <c r="H1" t="str">
        <f>'[1]OFERTA ECONOMICA CIUDAD FUTURO'!A32</f>
        <v>ITEM 6 DOTACION VESTUARIO ADULTOS MAYORES</v>
      </c>
    </row>
    <row r="2" spans="2:10" ht="15.95" thickBot="1">
      <c r="B2" s="188" t="s">
        <v>95</v>
      </c>
      <c r="C2" s="189"/>
      <c r="D2" s="189"/>
      <c r="E2" s="189"/>
      <c r="F2" s="190"/>
    </row>
    <row r="3" spans="2:10" ht="33" thickBot="1">
      <c r="B3" s="191" t="s">
        <v>74</v>
      </c>
      <c r="C3" s="192"/>
      <c r="D3" s="127" t="s">
        <v>91</v>
      </c>
      <c r="E3" s="126" t="s">
        <v>75</v>
      </c>
      <c r="F3" s="128" t="s">
        <v>76</v>
      </c>
    </row>
    <row r="4" spans="2:10" ht="15">
      <c r="B4" s="129" t="str">
        <f>'[1]OFERTA ECONOMICA CIUDAD FUTURO'!A4</f>
        <v>ITEM 1- PERSONAL</v>
      </c>
      <c r="C4" s="130"/>
      <c r="D4" s="131">
        <f>'OFERTA ECONOMICA CIUDAD FUTURO'!G21</f>
        <v>98309761.120000005</v>
      </c>
      <c r="E4" s="131">
        <f>D4*83%</f>
        <v>81597101.729599997</v>
      </c>
      <c r="F4" s="132">
        <f>D4*17%</f>
        <v>16712659.390400002</v>
      </c>
      <c r="G4" t="s">
        <v>77</v>
      </c>
      <c r="H4" s="13">
        <f>SUM(E4:F4)</f>
        <v>98309761.120000005</v>
      </c>
    </row>
    <row r="5" spans="2:10" ht="15">
      <c r="B5" s="133" t="str">
        <f>'[1]OFERTA ECONOMICA CIUDAD FUTURO'!A22</f>
        <v>ITEM 2 ALIMENTACIÓN</v>
      </c>
      <c r="C5" s="44"/>
      <c r="D5" s="131">
        <f>'OFERTA ECONOMICA CIUDAD FUTURO'!G23</f>
        <v>86028800</v>
      </c>
      <c r="E5" s="131">
        <f t="shared" ref="E5:E8" si="0">D5*83%</f>
        <v>71403904</v>
      </c>
      <c r="F5" s="132">
        <f t="shared" ref="F5:F13" si="1">D5*17%</f>
        <v>14624896.000000002</v>
      </c>
      <c r="G5" t="s">
        <v>77</v>
      </c>
      <c r="H5" s="13">
        <f t="shared" ref="H5:H13" si="2">SUM(E5:F5)</f>
        <v>86028800</v>
      </c>
    </row>
    <row r="6" spans="2:10" ht="15">
      <c r="B6" s="133" t="str">
        <f>'[1]OFERTA ECONOMICA CIUDAD FUTURO'!A24</f>
        <v>ITEM 3 SEGURO EXEQUIAL</v>
      </c>
      <c r="C6" s="44"/>
      <c r="D6" s="131">
        <f>'OFERTA ECONOMICA CIUDAD FUTURO'!G25</f>
        <v>2304000</v>
      </c>
      <c r="E6" s="131">
        <f t="shared" si="0"/>
        <v>1912320</v>
      </c>
      <c r="F6" s="132">
        <f t="shared" si="1"/>
        <v>391680</v>
      </c>
      <c r="G6" t="s">
        <v>77</v>
      </c>
      <c r="H6" s="13">
        <f t="shared" si="2"/>
        <v>2304000</v>
      </c>
    </row>
    <row r="7" spans="2:10" ht="15">
      <c r="B7" s="133" t="str">
        <f>'[1]OFERTA ECONOMICA CIUDAD FUTURO'!A26</f>
        <v xml:space="preserve">ITEM 4 Y 5 - TRANSPORTE </v>
      </c>
      <c r="C7" s="44"/>
      <c r="D7" s="131">
        <f>'OFERTA ECONOMICA CIUDAD FUTURO'!G27</f>
        <v>35840000</v>
      </c>
      <c r="E7" s="131">
        <f t="shared" si="0"/>
        <v>29747200</v>
      </c>
      <c r="F7" s="132">
        <f t="shared" si="1"/>
        <v>6092800</v>
      </c>
      <c r="G7" t="s">
        <v>77</v>
      </c>
      <c r="H7" s="13">
        <f t="shared" si="2"/>
        <v>35840000</v>
      </c>
    </row>
    <row r="8" spans="2:10" ht="15">
      <c r="B8" s="133" t="str">
        <f>'[1]OFERTA ECONOMICA CIUDAD FUTURO'!A26</f>
        <v xml:space="preserve">ITEM 4 Y 5 - TRANSPORTE </v>
      </c>
      <c r="C8" s="44"/>
      <c r="D8" s="131">
        <f>'OFERTA ECONOMICA CIUDAD FUTURO'!G28</f>
        <v>5040000</v>
      </c>
      <c r="E8" s="131">
        <f t="shared" si="0"/>
        <v>4183200</v>
      </c>
      <c r="F8" s="132">
        <f t="shared" si="1"/>
        <v>856800.00000000012</v>
      </c>
      <c r="G8" t="s">
        <v>77</v>
      </c>
      <c r="H8" s="13">
        <f t="shared" si="2"/>
        <v>5040000</v>
      </c>
    </row>
    <row r="9" spans="2:10" ht="15">
      <c r="B9" s="133" t="str">
        <f>'[1]OFERTA ECONOMICA CIUDAD FUTURO'!A32</f>
        <v>ITEM 6 DOTACION VESTUARIO ADULTOS MAYORES</v>
      </c>
      <c r="C9" s="44"/>
      <c r="D9" s="131">
        <f>'[1]OFERTA ECONOMICA CIUDAD FUTURO'!G33</f>
        <v>0</v>
      </c>
      <c r="E9" s="131">
        <v>0</v>
      </c>
      <c r="F9" s="132">
        <f t="shared" si="1"/>
        <v>0</v>
      </c>
      <c r="G9" t="s">
        <v>78</v>
      </c>
      <c r="H9" s="13">
        <f t="shared" si="2"/>
        <v>0</v>
      </c>
    </row>
    <row r="10" spans="2:10" ht="15">
      <c r="B10" s="133" t="str">
        <f>'[1]OFERTA ECONOMICA CIUDAD FUTURO'!A34</f>
        <v>ITEM 7 INSUMOS ASEO INSTALACIONES CENTRO VIDA</v>
      </c>
      <c r="C10" s="44"/>
      <c r="D10" s="131">
        <f>'OFERTA ECONOMICA CIUDAD FUTURO'!G35</f>
        <v>3517280</v>
      </c>
      <c r="E10" s="131">
        <f>D10*83%</f>
        <v>2919342.4</v>
      </c>
      <c r="F10" s="132">
        <f t="shared" si="1"/>
        <v>597937.60000000009</v>
      </c>
      <c r="G10" t="s">
        <v>77</v>
      </c>
      <c r="H10" s="13">
        <f t="shared" si="2"/>
        <v>3517280</v>
      </c>
    </row>
    <row r="11" spans="2:10" ht="15">
      <c r="B11" s="133" t="str">
        <f>'[1]OFERTA ECONOMICA CIUDAD FUTURO'!A36</f>
        <v>ITEM 8- BOTIQUIN</v>
      </c>
      <c r="C11" s="44"/>
      <c r="D11" s="131">
        <f>'[1]OFERTA ECONOMICA CIUDAD FUTURO'!G37</f>
        <v>0</v>
      </c>
      <c r="E11" s="131">
        <v>0</v>
      </c>
      <c r="F11" s="132">
        <f t="shared" si="1"/>
        <v>0</v>
      </c>
      <c r="G11" t="s">
        <v>78</v>
      </c>
      <c r="H11" s="13">
        <f t="shared" si="2"/>
        <v>0</v>
      </c>
    </row>
    <row r="12" spans="2:10" ht="15">
      <c r="B12" s="133" t="str">
        <f>'[1]OFERTA ECONOMICA CIUDAD FUTURO'!A38</f>
        <v>ITEM 9-DOTACION PARA ACTIVIDADES CULTURALES</v>
      </c>
      <c r="C12" s="44"/>
      <c r="D12" s="131">
        <f>'[1]OFERTA ECONOMICA CIUDAD FUTURO'!G39</f>
        <v>0</v>
      </c>
      <c r="E12" s="131">
        <v>0</v>
      </c>
      <c r="F12" s="132">
        <f t="shared" si="1"/>
        <v>0</v>
      </c>
      <c r="G12" t="s">
        <v>78</v>
      </c>
      <c r="H12" s="13">
        <f t="shared" si="2"/>
        <v>0</v>
      </c>
    </row>
    <row r="13" spans="2:10" ht="15.95" thickBot="1">
      <c r="B13" s="134" t="str">
        <f>'[1]OFERTA ECONOMICA CIUDAD FUTURO'!A40</f>
        <v>ITEM 10- INSUMOS ACTIVIDADES PRODUCTIVAS</v>
      </c>
      <c r="C13" s="135"/>
      <c r="D13" s="136">
        <f>'[1]OFERTA ECONOMICA CIUDAD FUTURO'!G41</f>
        <v>0</v>
      </c>
      <c r="E13" s="136">
        <v>0</v>
      </c>
      <c r="F13" s="171">
        <f t="shared" si="1"/>
        <v>0</v>
      </c>
      <c r="G13" t="s">
        <v>78</v>
      </c>
      <c r="H13" s="13">
        <f t="shared" si="2"/>
        <v>0</v>
      </c>
    </row>
    <row r="14" spans="2:10" ht="15.95" thickBot="1">
      <c r="B14" s="137" t="s">
        <v>79</v>
      </c>
      <c r="C14" s="173"/>
      <c r="D14" s="138">
        <f>SUM(D4:D13)</f>
        <v>231039841.12</v>
      </c>
      <c r="E14" s="138">
        <f>SUM(E4:E13)</f>
        <v>191763068.12960002</v>
      </c>
      <c r="F14" s="138">
        <f>SUM(F4:F13)</f>
        <v>39276772.990400009</v>
      </c>
      <c r="H14" s="106">
        <f>SUM(H4:H13)</f>
        <v>231039841.12</v>
      </c>
    </row>
    <row r="15" spans="2:10" ht="15" hidden="1">
      <c r="B15" s="35"/>
      <c r="D15" s="160" t="s">
        <v>80</v>
      </c>
      <c r="E15" s="172">
        <v>192990214.96000004</v>
      </c>
      <c r="F15" s="172">
        <v>39416219</v>
      </c>
      <c r="H15" s="138">
        <f>SUM(E15:G15)</f>
        <v>232406433.96000004</v>
      </c>
      <c r="J15" s="159">
        <f>F15/H15</f>
        <v>0.16960037778809517</v>
      </c>
    </row>
    <row r="16" spans="2:10" ht="15">
      <c r="B16" s="35"/>
      <c r="F16" s="139"/>
      <c r="G16" t="s">
        <v>81</v>
      </c>
      <c r="H16" s="106"/>
    </row>
    <row r="17" spans="2:8" ht="15.95" thickBot="1">
      <c r="B17" s="35"/>
      <c r="F17" s="139"/>
      <c r="H17" s="13"/>
    </row>
    <row r="18" spans="2:8" ht="15.95" thickBot="1">
      <c r="B18" s="35"/>
      <c r="C18" s="140" t="s">
        <v>96</v>
      </c>
      <c r="D18" s="141" t="s">
        <v>82</v>
      </c>
      <c r="H18" s="13"/>
    </row>
    <row r="19" spans="2:8" ht="15.95" thickBot="1">
      <c r="B19" s="35"/>
      <c r="C19" s="142" t="s">
        <v>83</v>
      </c>
      <c r="D19" s="143">
        <f>E14/D14</f>
        <v>0.83000000000000007</v>
      </c>
      <c r="F19" s="139"/>
      <c r="G19" s="144"/>
      <c r="H19" s="13"/>
    </row>
    <row r="20" spans="2:8" ht="15.95" thickBot="1">
      <c r="B20" s="35"/>
      <c r="C20" s="142" t="s">
        <v>84</v>
      </c>
      <c r="D20" s="143">
        <f>F14/D14</f>
        <v>0.17000000000000004</v>
      </c>
      <c r="F20" s="139"/>
      <c r="H20" s="13"/>
    </row>
    <row r="21" spans="2:8" ht="15">
      <c r="B21" s="35"/>
      <c r="C21" s="145" t="s">
        <v>85</v>
      </c>
      <c r="D21" s="146">
        <v>1</v>
      </c>
      <c r="F21" s="139"/>
    </row>
    <row r="22" spans="2:8" ht="15.95" thickBot="1">
      <c r="B22" s="35"/>
      <c r="C22" s="147"/>
      <c r="D22" s="148"/>
      <c r="F22" s="139"/>
    </row>
    <row r="23" spans="2:8" ht="15">
      <c r="B23" s="35"/>
      <c r="E23" s="13"/>
      <c r="F23" s="139"/>
    </row>
    <row r="24" spans="2:8" ht="15">
      <c r="B24" s="35"/>
      <c r="F24" s="139"/>
    </row>
    <row r="25" spans="2:8" ht="15">
      <c r="B25" s="35"/>
      <c r="C25" s="144"/>
      <c r="F25" s="139"/>
    </row>
    <row r="26" spans="2:8" ht="15">
      <c r="B26" s="35"/>
      <c r="F26" s="139"/>
    </row>
    <row r="27" spans="2:8" ht="17.100000000000001">
      <c r="B27" s="149"/>
      <c r="F27" s="139"/>
    </row>
    <row r="28" spans="2:8" ht="16.5">
      <c r="B28" s="193" t="s">
        <v>69</v>
      </c>
      <c r="C28" s="194"/>
      <c r="F28" s="139"/>
    </row>
    <row r="29" spans="2:8">
      <c r="B29" s="35"/>
      <c r="F29" s="139"/>
    </row>
    <row r="30" spans="2:8" ht="15.75">
      <c r="B30" s="120"/>
      <c r="F30" s="139"/>
    </row>
    <row r="31" spans="2:8" ht="15.75">
      <c r="B31" s="121" t="s">
        <v>70</v>
      </c>
      <c r="F31" s="139"/>
    </row>
    <row r="32" spans="2:8" ht="15.75">
      <c r="B32" s="121" t="s">
        <v>71</v>
      </c>
      <c r="F32" s="139"/>
    </row>
    <row r="33" spans="2:6">
      <c r="B33" s="122" t="s">
        <v>72</v>
      </c>
      <c r="F33" s="139"/>
    </row>
    <row r="34" spans="2:6" ht="16.5" thickBot="1">
      <c r="B34" s="123" t="s">
        <v>73</v>
      </c>
      <c r="C34" s="124"/>
      <c r="D34" s="124"/>
      <c r="E34" s="124"/>
      <c r="F34" s="150"/>
    </row>
  </sheetData>
  <mergeCells count="3">
    <mergeCell ref="B2:F2"/>
    <mergeCell ref="B3:C3"/>
    <mergeCell ref="B28:C28"/>
  </mergeCells>
  <hyperlinks>
    <hyperlink ref="B33" r:id="rId1" display="mailto:asociacionciudadfuturo@gmail.com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0"/>
  <sheetViews>
    <sheetView tabSelected="1" zoomScale="108" workbookViewId="0">
      <selection activeCell="A16" sqref="A16:D16"/>
    </sheetView>
  </sheetViews>
  <sheetFormatPr baseColWidth="10" defaultColWidth="11" defaultRowHeight="14.25"/>
  <cols>
    <col min="1" max="1" width="22.5" style="2" customWidth="1"/>
    <col min="2" max="2" width="19.125" style="3" customWidth="1"/>
    <col min="3" max="3" width="16.5" style="3" customWidth="1"/>
    <col min="4" max="4" width="14.5" style="3" customWidth="1"/>
    <col min="5" max="5" width="14.875" style="3" customWidth="1"/>
    <col min="6" max="6" width="10.625" style="3" customWidth="1"/>
    <col min="7" max="7" width="16.375" style="3" bestFit="1" customWidth="1"/>
    <col min="8" max="8" width="14.625" style="3" bestFit="1" customWidth="1"/>
    <col min="9" max="9" width="11.125" style="3" bestFit="1" customWidth="1"/>
    <col min="10" max="10" width="12.125" style="3" bestFit="1" customWidth="1"/>
    <col min="11" max="16384" width="11" style="3"/>
  </cols>
  <sheetData>
    <row r="3" spans="1:10" ht="15">
      <c r="A3" s="199" t="s">
        <v>88</v>
      </c>
      <c r="B3" s="200"/>
      <c r="C3" s="200"/>
      <c r="D3" s="200"/>
    </row>
    <row r="4" spans="1:10" ht="15">
      <c r="A4" s="197" t="s">
        <v>86</v>
      </c>
      <c r="B4" s="198"/>
      <c r="C4" s="11" t="s">
        <v>87</v>
      </c>
      <c r="E4" s="11" t="s">
        <v>89</v>
      </c>
    </row>
    <row r="6" spans="1:10" ht="42">
      <c r="A6" s="4" t="s">
        <v>8</v>
      </c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7</v>
      </c>
    </row>
    <row r="7" spans="1:10" ht="15">
      <c r="A7" s="201" t="s">
        <v>6</v>
      </c>
      <c r="B7" s="202"/>
      <c r="C7" s="202"/>
      <c r="D7" s="202"/>
      <c r="E7" s="153">
        <v>1624764760</v>
      </c>
      <c r="F7" s="154">
        <v>180499328</v>
      </c>
      <c r="G7" s="151">
        <f>SUM(E7:F7)</f>
        <v>1805264088</v>
      </c>
    </row>
    <row r="8" spans="1:10" ht="15">
      <c r="A8" s="5" t="s">
        <v>9</v>
      </c>
      <c r="B8" s="155">
        <v>230508899.03999999</v>
      </c>
      <c r="C8" s="6">
        <v>28627613</v>
      </c>
      <c r="D8" s="6">
        <f>SUM(B8:C8)</f>
        <v>259136512.03999999</v>
      </c>
      <c r="E8" s="6">
        <f>E7-B8</f>
        <v>1394255860.96</v>
      </c>
      <c r="F8" s="7">
        <f>+F7-C8</f>
        <v>151871715</v>
      </c>
      <c r="G8" s="7"/>
      <c r="J8" s="3" t="s">
        <v>15</v>
      </c>
    </row>
    <row r="9" spans="1:10" ht="15">
      <c r="A9" s="5" t="s">
        <v>10</v>
      </c>
      <c r="B9" s="155">
        <v>230557414</v>
      </c>
      <c r="C9" s="6">
        <v>21493327</v>
      </c>
      <c r="D9" s="6">
        <f t="shared" ref="D9:D13" si="0">SUM(B9:C9)</f>
        <v>252050741</v>
      </c>
      <c r="E9" s="6">
        <f>E8-B9</f>
        <v>1163698446.96</v>
      </c>
      <c r="F9" s="7">
        <f t="shared" ref="F9:F13" si="1">+F8-C9</f>
        <v>130378388</v>
      </c>
      <c r="G9" s="8"/>
    </row>
    <row r="10" spans="1:10" ht="15">
      <c r="A10" s="5" t="s">
        <v>11</v>
      </c>
      <c r="B10" s="155">
        <v>230667929</v>
      </c>
      <c r="C10" s="6">
        <v>20297906</v>
      </c>
      <c r="D10" s="6">
        <f t="shared" si="0"/>
        <v>250965835</v>
      </c>
      <c r="E10" s="6">
        <f>E9-B10</f>
        <v>933030517.96000004</v>
      </c>
      <c r="F10" s="7">
        <f t="shared" si="1"/>
        <v>110080482</v>
      </c>
      <c r="G10" s="8"/>
    </row>
    <row r="11" spans="1:10" ht="15">
      <c r="A11" s="5" t="s">
        <v>12</v>
      </c>
      <c r="B11" s="156">
        <v>233046726</v>
      </c>
      <c r="C11" s="6">
        <v>22532836</v>
      </c>
      <c r="D11" s="6">
        <f t="shared" si="0"/>
        <v>255579562</v>
      </c>
      <c r="E11" s="6">
        <f t="shared" ref="E11:E12" si="2">E10-B11</f>
        <v>699983791.96000004</v>
      </c>
      <c r="F11" s="7">
        <f t="shared" si="1"/>
        <v>87547646</v>
      </c>
      <c r="G11" s="8"/>
    </row>
    <row r="12" spans="1:10" ht="15">
      <c r="A12" s="5" t="s">
        <v>13</v>
      </c>
      <c r="B12" s="155">
        <v>224946851</v>
      </c>
      <c r="C12" s="6">
        <v>19926755</v>
      </c>
      <c r="D12" s="6">
        <f t="shared" si="0"/>
        <v>244873606</v>
      </c>
      <c r="E12" s="6">
        <f t="shared" si="2"/>
        <v>475036940.96000004</v>
      </c>
      <c r="F12" s="7">
        <f t="shared" si="1"/>
        <v>67620891</v>
      </c>
      <c r="G12" s="8"/>
    </row>
    <row r="13" spans="1:10" ht="20.45" customHeight="1">
      <c r="A13" s="5" t="s">
        <v>14</v>
      </c>
      <c r="B13" s="155">
        <v>282046726</v>
      </c>
      <c r="C13" s="6">
        <v>28204672</v>
      </c>
      <c r="D13" s="6">
        <f t="shared" si="0"/>
        <v>310251398</v>
      </c>
      <c r="E13" s="6">
        <f>E12-B13</f>
        <v>192990214.96000004</v>
      </c>
      <c r="F13" s="7">
        <f t="shared" si="1"/>
        <v>39416219</v>
      </c>
      <c r="G13" s="8"/>
    </row>
    <row r="14" spans="1:10" ht="42.6" customHeight="1">
      <c r="A14" s="1" t="s">
        <v>5</v>
      </c>
      <c r="B14" s="9">
        <f>SUM(B8:B13)</f>
        <v>1431774545.04</v>
      </c>
      <c r="C14" s="10">
        <f>SUM(C8:C13)</f>
        <v>141083109</v>
      </c>
      <c r="D14" s="9">
        <f>SUM(D8:D13)</f>
        <v>1572857654.04</v>
      </c>
      <c r="E14" s="9">
        <f>E13</f>
        <v>192990214.96000004</v>
      </c>
      <c r="F14" s="9">
        <f>F13</f>
        <v>39416219</v>
      </c>
      <c r="G14" s="152">
        <f>SUM(E14:F14)</f>
        <v>232406433.96000004</v>
      </c>
      <c r="H14" s="158"/>
      <c r="I14" s="158"/>
    </row>
    <row r="15" spans="1:10" ht="15.95" thickBot="1">
      <c r="A15" s="3"/>
      <c r="E15" s="195" t="s">
        <v>90</v>
      </c>
      <c r="F15" s="196"/>
      <c r="G15" s="157">
        <f>G14</f>
        <v>232406433.96000004</v>
      </c>
    </row>
    <row r="16" spans="1:10" ht="15.75" thickBot="1">
      <c r="A16" s="203" t="s">
        <v>92</v>
      </c>
      <c r="B16" s="204"/>
      <c r="C16" s="204"/>
      <c r="D16" s="205"/>
      <c r="E16" s="169"/>
      <c r="F16" s="170"/>
      <c r="G16" s="157"/>
    </row>
    <row r="17" spans="1:7" ht="14.1" customHeight="1" thickBot="1">
      <c r="A17" s="162" t="s">
        <v>93</v>
      </c>
      <c r="B17" s="163">
        <f>'PROYECCION DE LA EJECUCION'!E14</f>
        <v>191763068.12960002</v>
      </c>
      <c r="C17" s="163">
        <f>'PROYECCION DE LA EJECUCION'!F14</f>
        <v>39276772.990400009</v>
      </c>
      <c r="D17" s="164">
        <f>SUM(B17:C17)</f>
        <v>231039841.12000003</v>
      </c>
      <c r="F17" s="165"/>
      <c r="G17" s="161">
        <f>G15-D17</f>
        <v>1366592.8400000036</v>
      </c>
    </row>
    <row r="19" spans="1:7" ht="15.95" thickBot="1"/>
    <row r="20" spans="1:7" ht="15.95" thickBot="1">
      <c r="A20" s="166" t="s">
        <v>94</v>
      </c>
      <c r="B20" s="167">
        <f>B14+B17</f>
        <v>1623537613.1696</v>
      </c>
      <c r="C20" s="167">
        <f>C14+C17</f>
        <v>180359881.99040002</v>
      </c>
      <c r="D20" s="168">
        <f>D14+D17</f>
        <v>1803897495.1600001</v>
      </c>
    </row>
  </sheetData>
  <mergeCells count="5">
    <mergeCell ref="E15:F15"/>
    <mergeCell ref="A4:B4"/>
    <mergeCell ref="A3:D3"/>
    <mergeCell ref="A7:D7"/>
    <mergeCell ref="A16:D1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OFERTA ECONOMICA CIUDAD FUTURO</vt:lpstr>
      <vt:lpstr>PROYECCION DE LA EJECUCION</vt:lpstr>
      <vt:lpstr>PROYECCION PRORROGA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marlin gonzalez</dc:creator>
  <cp:lastModifiedBy>Claudia Marcela Londoño</cp:lastModifiedBy>
  <dcterms:created xsi:type="dcterms:W3CDTF">2024-10-02T20:46:55Z</dcterms:created>
  <dcterms:modified xsi:type="dcterms:W3CDTF">2024-10-31T21:34:39Z</dcterms:modified>
</cp:coreProperties>
</file>