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CONTRATACION 2024\ARRENDAMIENTOS NOVIEMBRE 48\"/>
    </mc:Choice>
  </mc:AlternateContent>
  <xr:revisionPtr revIDLastSave="0" documentId="8_{2F1E1E6F-E2F7-4548-BC2D-99962E0A42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riendos 202-2026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1" i="1" l="1"/>
  <c r="R71" i="1"/>
  <c r="M85" i="1"/>
  <c r="L100" i="1"/>
  <c r="I107" i="1"/>
  <c r="G282" i="1"/>
  <c r="F282" i="1"/>
  <c r="E282" i="1"/>
  <c r="I275" i="1"/>
  <c r="H275" i="1"/>
  <c r="E275" i="1"/>
  <c r="I274" i="1"/>
  <c r="H274" i="1"/>
  <c r="F267" i="1"/>
  <c r="G267" i="1" s="1"/>
  <c r="I98" i="1"/>
  <c r="H98" i="1"/>
  <c r="M235" i="1"/>
  <c r="M2" i="1"/>
  <c r="M1127" i="1"/>
  <c r="E1141" i="1"/>
  <c r="R1141" i="1"/>
  <c r="G1141" i="1"/>
  <c r="G1204" i="1"/>
  <c r="G1152" i="1"/>
  <c r="J854" i="1"/>
  <c r="J855" i="1"/>
  <c r="H620" i="1"/>
  <c r="F605" i="1"/>
  <c r="G605" i="1" s="1"/>
  <c r="H1141" i="1" l="1"/>
  <c r="I1141" i="1" s="1"/>
  <c r="K1141" i="1" s="1"/>
  <c r="L1141" i="1" s="1"/>
  <c r="L1142" i="1" s="1"/>
  <c r="S1141" i="1"/>
  <c r="T1141" i="1" s="1"/>
  <c r="J248" i="1"/>
  <c r="J249" i="1" s="1"/>
  <c r="G117" i="1"/>
  <c r="E1211" i="1" l="1"/>
  <c r="G1211" i="1" s="1"/>
  <c r="Q1207" i="1"/>
  <c r="R1207" i="1" s="1"/>
  <c r="I1204" i="1"/>
  <c r="I1205" i="1" s="1"/>
  <c r="B1204" i="1"/>
  <c r="B1211" i="1" s="1"/>
  <c r="B1219" i="1" s="1"/>
  <c r="A1198" i="1"/>
  <c r="C1204" i="1" s="1"/>
  <c r="C1211" i="1" s="1"/>
  <c r="C1219" i="1" s="1"/>
  <c r="E1185" i="1"/>
  <c r="Q1184" i="1"/>
  <c r="R1184" i="1" s="1"/>
  <c r="T1184" i="1" s="1"/>
  <c r="G1178" i="1"/>
  <c r="I1178" i="1" s="1"/>
  <c r="I1179" i="1" s="1"/>
  <c r="B1178" i="1"/>
  <c r="B1185" i="1" s="1"/>
  <c r="B1193" i="1" s="1"/>
  <c r="A1172" i="1"/>
  <c r="C1178" i="1" s="1"/>
  <c r="C1185" i="1" s="1"/>
  <c r="C1193" i="1" s="1"/>
  <c r="H1167" i="1"/>
  <c r="R1160" i="1"/>
  <c r="S1160" i="1" s="1"/>
  <c r="T1160" i="1" s="1"/>
  <c r="E1159" i="1"/>
  <c r="I1159" i="1" s="1"/>
  <c r="I1152" i="1"/>
  <c r="I1153" i="1" s="1"/>
  <c r="B1152" i="1"/>
  <c r="B1159" i="1" s="1"/>
  <c r="B1167" i="1" s="1"/>
  <c r="A1146" i="1"/>
  <c r="C1152" i="1" s="1"/>
  <c r="C1159" i="1" s="1"/>
  <c r="C1167" i="1" s="1"/>
  <c r="E1140" i="1"/>
  <c r="Q1135" i="1"/>
  <c r="R1135" i="1" s="1"/>
  <c r="F1133" i="1"/>
  <c r="G1133" i="1" s="1"/>
  <c r="I1133" i="1" s="1"/>
  <c r="I1134" i="1" s="1"/>
  <c r="B1133" i="1"/>
  <c r="B1140" i="1" s="1"/>
  <c r="A1127" i="1"/>
  <c r="C1133" i="1" s="1"/>
  <c r="C1140" i="1" s="1"/>
  <c r="H1122" i="1"/>
  <c r="Q1115" i="1"/>
  <c r="R1115" i="1" s="1"/>
  <c r="E1114" i="1"/>
  <c r="G1114" i="1" s="1"/>
  <c r="F1107" i="1"/>
  <c r="G1107" i="1" s="1"/>
  <c r="I1107" i="1" s="1"/>
  <c r="I1108" i="1" s="1"/>
  <c r="B1107" i="1"/>
  <c r="B1114" i="1" s="1"/>
  <c r="B1122" i="1" s="1"/>
  <c r="A1101" i="1"/>
  <c r="C1107" i="1" s="1"/>
  <c r="C1114" i="1" s="1"/>
  <c r="C1122" i="1" s="1"/>
  <c r="J1088" i="1"/>
  <c r="E1088" i="1"/>
  <c r="E1089" i="1" s="1"/>
  <c r="R1086" i="1"/>
  <c r="F1081" i="1"/>
  <c r="G1081" i="1" s="1"/>
  <c r="I1081" i="1" s="1"/>
  <c r="I1082" i="1" s="1"/>
  <c r="B1081" i="1"/>
  <c r="B1088" i="1" s="1"/>
  <c r="B1096" i="1" s="1"/>
  <c r="A1075" i="1"/>
  <c r="C1081" i="1" s="1"/>
  <c r="C1088" i="1" s="1"/>
  <c r="C1096" i="1" s="1"/>
  <c r="E1062" i="1"/>
  <c r="G1062" i="1" s="1"/>
  <c r="I1062" i="1" s="1"/>
  <c r="K1062" i="1" s="1"/>
  <c r="L1062" i="1" s="1"/>
  <c r="R1061" i="1"/>
  <c r="G1055" i="1"/>
  <c r="I1055" i="1" s="1"/>
  <c r="I1056" i="1" s="1"/>
  <c r="B1055" i="1"/>
  <c r="B1062" i="1" s="1"/>
  <c r="B1070" i="1" s="1"/>
  <c r="A1049" i="1"/>
  <c r="C1055" i="1" s="1"/>
  <c r="C1062" i="1" s="1"/>
  <c r="C1070" i="1" s="1"/>
  <c r="H1044" i="1"/>
  <c r="E1036" i="1"/>
  <c r="R1033" i="1"/>
  <c r="S1033" i="1" s="1"/>
  <c r="T1033" i="1" s="1"/>
  <c r="F1029" i="1"/>
  <c r="G1029" i="1" s="1"/>
  <c r="I1029" i="1" s="1"/>
  <c r="I1030" i="1" s="1"/>
  <c r="B1029" i="1"/>
  <c r="B1036" i="1" s="1"/>
  <c r="B1044" i="1" s="1"/>
  <c r="A1023" i="1"/>
  <c r="C1029" i="1" s="1"/>
  <c r="C1036" i="1" s="1"/>
  <c r="C1044" i="1" s="1"/>
  <c r="E1010" i="1"/>
  <c r="Q1009" i="1"/>
  <c r="R1009" i="1" s="1"/>
  <c r="T1009" i="1" s="1"/>
  <c r="G1003" i="1"/>
  <c r="I1003" i="1" s="1"/>
  <c r="I1004" i="1" s="1"/>
  <c r="B1003" i="1"/>
  <c r="B1010" i="1" s="1"/>
  <c r="B1018" i="1" s="1"/>
  <c r="A997" i="1"/>
  <c r="C1003" i="1" s="1"/>
  <c r="C1010" i="1" s="1"/>
  <c r="C1018" i="1" s="1"/>
  <c r="H992" i="1"/>
  <c r="Q985" i="1"/>
  <c r="R985" i="1" s="1"/>
  <c r="S985" i="1" s="1"/>
  <c r="E984" i="1"/>
  <c r="G984" i="1" s="1"/>
  <c r="F977" i="1"/>
  <c r="G977" i="1" s="1"/>
  <c r="I977" i="1" s="1"/>
  <c r="I978" i="1" s="1"/>
  <c r="B977" i="1"/>
  <c r="B984" i="1" s="1"/>
  <c r="B992" i="1" s="1"/>
  <c r="A971" i="1"/>
  <c r="C977" i="1" s="1"/>
  <c r="C984" i="1" s="1"/>
  <c r="C992" i="1" s="1"/>
  <c r="H966" i="1"/>
  <c r="R958" i="1"/>
  <c r="T958" i="1" s="1"/>
  <c r="E958" i="1"/>
  <c r="F951" i="1"/>
  <c r="G951" i="1" s="1"/>
  <c r="I951" i="1" s="1"/>
  <c r="I952" i="1" s="1"/>
  <c r="B951" i="1"/>
  <c r="B958" i="1" s="1"/>
  <c r="B966" i="1" s="1"/>
  <c r="A945" i="1"/>
  <c r="C951" i="1" s="1"/>
  <c r="C958" i="1" s="1"/>
  <c r="C966" i="1" s="1"/>
  <c r="R932" i="1"/>
  <c r="T932" i="1" s="1"/>
  <c r="H925" i="1"/>
  <c r="G925" i="1"/>
  <c r="I925" i="1" s="1"/>
  <c r="B925" i="1"/>
  <c r="B932" i="1" s="1"/>
  <c r="B940" i="1" s="1"/>
  <c r="A919" i="1"/>
  <c r="C925" i="1" s="1"/>
  <c r="C932" i="1" s="1"/>
  <c r="C940" i="1" s="1"/>
  <c r="H914" i="1"/>
  <c r="E906" i="1"/>
  <c r="E907" i="1" s="1"/>
  <c r="R901" i="1"/>
  <c r="F899" i="1"/>
  <c r="G899" i="1" s="1"/>
  <c r="I899" i="1" s="1"/>
  <c r="I900" i="1" s="1"/>
  <c r="B899" i="1"/>
  <c r="B906" i="1" s="1"/>
  <c r="B914" i="1" s="1"/>
  <c r="A893" i="1"/>
  <c r="C899" i="1" s="1"/>
  <c r="C906" i="1" s="1"/>
  <c r="C914" i="1" s="1"/>
  <c r="J880" i="1"/>
  <c r="J881" i="1" s="1"/>
  <c r="H888" i="1" s="1"/>
  <c r="R873" i="1"/>
  <c r="U873" i="1" s="1"/>
  <c r="G873" i="1"/>
  <c r="B873" i="1"/>
  <c r="B880" i="1" s="1"/>
  <c r="B888" i="1" s="1"/>
  <c r="A867" i="1"/>
  <c r="C873" i="1" s="1"/>
  <c r="C880" i="1" s="1"/>
  <c r="C888" i="1" s="1"/>
  <c r="H862" i="1"/>
  <c r="E854" i="1"/>
  <c r="G854" i="1" s="1"/>
  <c r="E855" i="1" s="1"/>
  <c r="Q853" i="1"/>
  <c r="R853" i="1" s="1"/>
  <c r="F847" i="1"/>
  <c r="G847" i="1" s="1"/>
  <c r="I847" i="1" s="1"/>
  <c r="I848" i="1" s="1"/>
  <c r="B847" i="1"/>
  <c r="B854" i="1" s="1"/>
  <c r="B862" i="1" s="1"/>
  <c r="A841" i="1"/>
  <c r="C847" i="1" s="1"/>
  <c r="C854" i="1" s="1"/>
  <c r="C862" i="1" s="1"/>
  <c r="E828" i="1"/>
  <c r="R827" i="1"/>
  <c r="T827" i="1" s="1"/>
  <c r="G821" i="1"/>
  <c r="I821" i="1" s="1"/>
  <c r="I822" i="1" s="1"/>
  <c r="B821" i="1"/>
  <c r="B828" i="1" s="1"/>
  <c r="B836" i="1" s="1"/>
  <c r="A815" i="1"/>
  <c r="C821" i="1" s="1"/>
  <c r="C828" i="1" s="1"/>
  <c r="C836" i="1" s="1"/>
  <c r="J809" i="1"/>
  <c r="K809" i="1" s="1"/>
  <c r="E809" i="1"/>
  <c r="G809" i="1" s="1"/>
  <c r="H809" i="1" s="1"/>
  <c r="L809" i="1" s="1"/>
  <c r="L810" i="1" s="1"/>
  <c r="I803" i="1"/>
  <c r="J803" i="1" s="1"/>
  <c r="F803" i="1"/>
  <c r="G803" i="1" s="1"/>
  <c r="K803" i="1" s="1"/>
  <c r="K804" i="1" s="1"/>
  <c r="M797" i="1" s="1"/>
  <c r="B803" i="1"/>
  <c r="B809" i="1" s="1"/>
  <c r="A797" i="1"/>
  <c r="C803" i="1" s="1"/>
  <c r="C809" i="1" s="1"/>
  <c r="Q785" i="1"/>
  <c r="R785" i="1" s="1"/>
  <c r="T785" i="1" s="1"/>
  <c r="E785" i="1"/>
  <c r="G778" i="1"/>
  <c r="I778" i="1" s="1"/>
  <c r="I779" i="1" s="1"/>
  <c r="B778" i="1"/>
  <c r="B785" i="1" s="1"/>
  <c r="A772" i="1"/>
  <c r="C778" i="1" s="1"/>
  <c r="C785" i="1" s="1"/>
  <c r="E760" i="1"/>
  <c r="Q759" i="1"/>
  <c r="R759" i="1" s="1"/>
  <c r="T759" i="1" s="1"/>
  <c r="G753" i="1"/>
  <c r="I753" i="1" s="1"/>
  <c r="I754" i="1" s="1"/>
  <c r="B753" i="1"/>
  <c r="B760" i="1" s="1"/>
  <c r="A747" i="1"/>
  <c r="C753" i="1" s="1"/>
  <c r="C760" i="1" s="1"/>
  <c r="E734" i="1"/>
  <c r="E735" i="1" s="1"/>
  <c r="R730" i="1"/>
  <c r="F727" i="1"/>
  <c r="G727" i="1" s="1"/>
  <c r="B727" i="1"/>
  <c r="B734" i="1" s="1"/>
  <c r="B742" i="1" s="1"/>
  <c r="A722" i="1"/>
  <c r="C727" i="1" s="1"/>
  <c r="C734" i="1" s="1"/>
  <c r="C742" i="1" s="1"/>
  <c r="E709" i="1"/>
  <c r="R708" i="1"/>
  <c r="T708" i="1" s="1"/>
  <c r="G702" i="1"/>
  <c r="I702" i="1" s="1"/>
  <c r="I703" i="1" s="1"/>
  <c r="B702" i="1"/>
  <c r="B709" i="1" s="1"/>
  <c r="B717" i="1" s="1"/>
  <c r="A696" i="1"/>
  <c r="C702" i="1" s="1"/>
  <c r="C709" i="1" s="1"/>
  <c r="C717" i="1" s="1"/>
  <c r="Q683" i="1"/>
  <c r="R683" i="1" s="1"/>
  <c r="T683" i="1" s="1"/>
  <c r="E683" i="1"/>
  <c r="G683" i="1" s="1"/>
  <c r="G676" i="1"/>
  <c r="I676" i="1" s="1"/>
  <c r="I677" i="1" s="1"/>
  <c r="B676" i="1"/>
  <c r="B683" i="1" s="1"/>
  <c r="B691" i="1" s="1"/>
  <c r="A670" i="1"/>
  <c r="C676" i="1" s="1"/>
  <c r="C683" i="1" s="1"/>
  <c r="C691" i="1" s="1"/>
  <c r="Q658" i="1"/>
  <c r="R658" i="1" s="1"/>
  <c r="T658" i="1" s="1"/>
  <c r="E657" i="1"/>
  <c r="G650" i="1"/>
  <c r="I650" i="1" s="1"/>
  <c r="I651" i="1" s="1"/>
  <c r="B650" i="1"/>
  <c r="B657" i="1" s="1"/>
  <c r="B665" i="1" s="1"/>
  <c r="A644" i="1"/>
  <c r="C650" i="1" s="1"/>
  <c r="C657" i="1" s="1"/>
  <c r="C665" i="1" s="1"/>
  <c r="E638" i="1"/>
  <c r="Q636" i="1"/>
  <c r="R636" i="1" s="1"/>
  <c r="T636" i="1" s="1"/>
  <c r="G631" i="1"/>
  <c r="I631" i="1" s="1"/>
  <c r="I632" i="1" s="1"/>
  <c r="B631" i="1"/>
  <c r="B638" i="1" s="1"/>
  <c r="A625" i="1"/>
  <c r="C631" i="1" s="1"/>
  <c r="C638" i="1" s="1"/>
  <c r="E612" i="1"/>
  <c r="I605" i="1"/>
  <c r="I606" i="1" s="1"/>
  <c r="B605" i="1"/>
  <c r="B612" i="1" s="1"/>
  <c r="B620" i="1" s="1"/>
  <c r="Q604" i="1"/>
  <c r="R604" i="1" s="1"/>
  <c r="A599" i="1"/>
  <c r="C605" i="1" s="1"/>
  <c r="C612" i="1" s="1"/>
  <c r="C620" i="1" s="1"/>
  <c r="E586" i="1"/>
  <c r="Q585" i="1"/>
  <c r="R585" i="1" s="1"/>
  <c r="T585" i="1" s="1"/>
  <c r="G579" i="1"/>
  <c r="I579" i="1" s="1"/>
  <c r="I580" i="1" s="1"/>
  <c r="B579" i="1"/>
  <c r="B586" i="1" s="1"/>
  <c r="B594" i="1" s="1"/>
  <c r="A573" i="1"/>
  <c r="C579" i="1" s="1"/>
  <c r="C586" i="1" s="1"/>
  <c r="C594" i="1" s="1"/>
  <c r="Q560" i="1"/>
  <c r="R560" i="1" s="1"/>
  <c r="E560" i="1"/>
  <c r="G560" i="1" s="1"/>
  <c r="F553" i="1"/>
  <c r="G553" i="1" s="1"/>
  <c r="I553" i="1" s="1"/>
  <c r="I554" i="1" s="1"/>
  <c r="B553" i="1"/>
  <c r="B560" i="1" s="1"/>
  <c r="B568" i="1" s="1"/>
  <c r="A547" i="1"/>
  <c r="C553" i="1" s="1"/>
  <c r="C560" i="1" s="1"/>
  <c r="C568" i="1" s="1"/>
  <c r="E534" i="1"/>
  <c r="Q533" i="1"/>
  <c r="R533" i="1" s="1"/>
  <c r="F527" i="1"/>
  <c r="G527" i="1" s="1"/>
  <c r="I527" i="1" s="1"/>
  <c r="I528" i="1" s="1"/>
  <c r="B527" i="1"/>
  <c r="B534" i="1" s="1"/>
  <c r="B542" i="1" s="1"/>
  <c r="A521" i="1"/>
  <c r="C527" i="1" s="1"/>
  <c r="C534" i="1" s="1"/>
  <c r="C542" i="1" s="1"/>
  <c r="E509" i="1"/>
  <c r="R508" i="1"/>
  <c r="S508" i="1" s="1"/>
  <c r="T508" i="1" s="1"/>
  <c r="E508" i="1"/>
  <c r="F501" i="1"/>
  <c r="G501" i="1" s="1"/>
  <c r="I501" i="1" s="1"/>
  <c r="I502" i="1" s="1"/>
  <c r="B501" i="1"/>
  <c r="B508" i="1" s="1"/>
  <c r="B516" i="1" s="1"/>
  <c r="A495" i="1"/>
  <c r="C501" i="1" s="1"/>
  <c r="C508" i="1" s="1"/>
  <c r="C516" i="1" s="1"/>
  <c r="E482" i="1"/>
  <c r="Q481" i="1"/>
  <c r="R481" i="1" s="1"/>
  <c r="F475" i="1"/>
  <c r="G475" i="1" s="1"/>
  <c r="I475" i="1" s="1"/>
  <c r="I476" i="1" s="1"/>
  <c r="B475" i="1"/>
  <c r="B482" i="1" s="1"/>
  <c r="B490" i="1" s="1"/>
  <c r="A469" i="1"/>
  <c r="C475" i="1" s="1"/>
  <c r="C482" i="1" s="1"/>
  <c r="C490" i="1" s="1"/>
  <c r="Q456" i="1"/>
  <c r="R456" i="1" s="1"/>
  <c r="T456" i="1" s="1"/>
  <c r="E456" i="1"/>
  <c r="G449" i="1"/>
  <c r="I449" i="1" s="1"/>
  <c r="I450" i="1" s="1"/>
  <c r="B449" i="1"/>
  <c r="B456" i="1" s="1"/>
  <c r="B464" i="1" s="1"/>
  <c r="A443" i="1"/>
  <c r="C449" i="1" s="1"/>
  <c r="C456" i="1" s="1"/>
  <c r="C464" i="1" s="1"/>
  <c r="R430" i="1"/>
  <c r="S430" i="1" s="1"/>
  <c r="T430" i="1" s="1"/>
  <c r="E430" i="1"/>
  <c r="F423" i="1"/>
  <c r="G423" i="1" s="1"/>
  <c r="I423" i="1" s="1"/>
  <c r="I424" i="1" s="1"/>
  <c r="B423" i="1"/>
  <c r="B430" i="1" s="1"/>
  <c r="B438" i="1" s="1"/>
  <c r="A417" i="1"/>
  <c r="C423" i="1" s="1"/>
  <c r="C430" i="1" s="1"/>
  <c r="C438" i="1" s="1"/>
  <c r="E404" i="1"/>
  <c r="Q403" i="1"/>
  <c r="R403" i="1" s="1"/>
  <c r="T403" i="1" s="1"/>
  <c r="G397" i="1"/>
  <c r="I397" i="1" s="1"/>
  <c r="I398" i="1" s="1"/>
  <c r="B397" i="1"/>
  <c r="B404" i="1" s="1"/>
  <c r="B412" i="1" s="1"/>
  <c r="A391" i="1"/>
  <c r="C397" i="1" s="1"/>
  <c r="C404" i="1" s="1"/>
  <c r="C412" i="1" s="1"/>
  <c r="R379" i="1"/>
  <c r="T379" i="1" s="1"/>
  <c r="G371" i="1"/>
  <c r="I371" i="1" s="1"/>
  <c r="I372" i="1" s="1"/>
  <c r="B371" i="1"/>
  <c r="B378" i="1" s="1"/>
  <c r="B386" i="1" s="1"/>
  <c r="A365" i="1"/>
  <c r="C371" i="1" s="1"/>
  <c r="C378" i="1" s="1"/>
  <c r="C386" i="1" s="1"/>
  <c r="Q352" i="1"/>
  <c r="R352" i="1" s="1"/>
  <c r="E352" i="1"/>
  <c r="F345" i="1"/>
  <c r="G345" i="1" s="1"/>
  <c r="I345" i="1" s="1"/>
  <c r="I346" i="1" s="1"/>
  <c r="B345" i="1"/>
  <c r="B352" i="1" s="1"/>
  <c r="B360" i="1" s="1"/>
  <c r="A339" i="1"/>
  <c r="C345" i="1" s="1"/>
  <c r="C352" i="1" s="1"/>
  <c r="C360" i="1" s="1"/>
  <c r="E326" i="1"/>
  <c r="G326" i="1" s="1"/>
  <c r="Q325" i="1"/>
  <c r="R325" i="1" s="1"/>
  <c r="T325" i="1" s="1"/>
  <c r="G319" i="1"/>
  <c r="I319" i="1" s="1"/>
  <c r="I320" i="1" s="1"/>
  <c r="B319" i="1"/>
  <c r="B326" i="1" s="1"/>
  <c r="B334" i="1" s="1"/>
  <c r="A313" i="1"/>
  <c r="C319" i="1" s="1"/>
  <c r="C326" i="1" s="1"/>
  <c r="C334" i="1" s="1"/>
  <c r="E300" i="1"/>
  <c r="G300" i="1" s="1"/>
  <c r="E301" i="1" s="1"/>
  <c r="Q298" i="1"/>
  <c r="R298" i="1" s="1"/>
  <c r="F293" i="1"/>
  <c r="G293" i="1" s="1"/>
  <c r="I293" i="1" s="1"/>
  <c r="I294" i="1" s="1"/>
  <c r="B293" i="1"/>
  <c r="B300" i="1" s="1"/>
  <c r="B308" i="1" s="1"/>
  <c r="A287" i="1"/>
  <c r="C293" i="1" s="1"/>
  <c r="C300" i="1" s="1"/>
  <c r="C308" i="1" s="1"/>
  <c r="E274" i="1"/>
  <c r="I267" i="1"/>
  <c r="I268" i="1" s="1"/>
  <c r="B267" i="1"/>
  <c r="B274" i="1" s="1"/>
  <c r="B282" i="1" s="1"/>
  <c r="A261" i="1"/>
  <c r="C267" i="1" s="1"/>
  <c r="C274" i="1" s="1"/>
  <c r="C282" i="1" s="1"/>
  <c r="H256" i="1"/>
  <c r="E248" i="1"/>
  <c r="Q247" i="1"/>
  <c r="R247" i="1" s="1"/>
  <c r="U247" i="1" s="1"/>
  <c r="F241" i="1"/>
  <c r="G241" i="1" s="1"/>
  <c r="I241" i="1" s="1"/>
  <c r="I242" i="1" s="1"/>
  <c r="B241" i="1"/>
  <c r="B248" i="1" s="1"/>
  <c r="B256" i="1" s="1"/>
  <c r="A235" i="1"/>
  <c r="C241" i="1" s="1"/>
  <c r="C248" i="1" s="1"/>
  <c r="C256" i="1" s="1"/>
  <c r="E222" i="1"/>
  <c r="G222" i="1" s="1"/>
  <c r="E223" i="1" s="1"/>
  <c r="Q220" i="1"/>
  <c r="R220" i="1" s="1"/>
  <c r="T220" i="1" s="1"/>
  <c r="G215" i="1"/>
  <c r="I215" i="1" s="1"/>
  <c r="I216" i="1" s="1"/>
  <c r="B215" i="1"/>
  <c r="B222" i="1" s="1"/>
  <c r="B230" i="1" s="1"/>
  <c r="A209" i="1"/>
  <c r="C215" i="1" s="1"/>
  <c r="C222" i="1" s="1"/>
  <c r="C230" i="1" s="1"/>
  <c r="E203" i="1"/>
  <c r="G203" i="1" s="1"/>
  <c r="H203" i="1" s="1"/>
  <c r="Q196" i="1"/>
  <c r="R196" i="1" s="1"/>
  <c r="F196" i="1"/>
  <c r="G196" i="1" s="1"/>
  <c r="I196" i="1" s="1"/>
  <c r="I197" i="1" s="1"/>
  <c r="B196" i="1"/>
  <c r="B203" i="1" s="1"/>
  <c r="A190" i="1"/>
  <c r="C196" i="1" s="1"/>
  <c r="C203" i="1" s="1"/>
  <c r="E177" i="1"/>
  <c r="Q176" i="1"/>
  <c r="R176" i="1" s="1"/>
  <c r="F170" i="1"/>
  <c r="G170" i="1" s="1"/>
  <c r="I170" i="1" s="1"/>
  <c r="I171" i="1" s="1"/>
  <c r="B170" i="1"/>
  <c r="B177" i="1" s="1"/>
  <c r="B185" i="1" s="1"/>
  <c r="A164" i="1"/>
  <c r="C170" i="1" s="1"/>
  <c r="C177" i="1" s="1"/>
  <c r="C185" i="1" s="1"/>
  <c r="E151" i="1"/>
  <c r="G151" i="1" s="1"/>
  <c r="H151" i="1" s="1"/>
  <c r="I151" i="1" s="1"/>
  <c r="K151" i="1" s="1"/>
  <c r="L151" i="1" s="1"/>
  <c r="Q150" i="1"/>
  <c r="R150" i="1" s="1"/>
  <c r="F144" i="1"/>
  <c r="G144" i="1" s="1"/>
  <c r="I144" i="1" s="1"/>
  <c r="I145" i="1" s="1"/>
  <c r="B144" i="1"/>
  <c r="B151" i="1" s="1"/>
  <c r="B159" i="1" s="1"/>
  <c r="A138" i="1"/>
  <c r="C144" i="1" s="1"/>
  <c r="C151" i="1" s="1"/>
  <c r="C159" i="1" s="1"/>
  <c r="Q125" i="1"/>
  <c r="R125" i="1" s="1"/>
  <c r="E125" i="1"/>
  <c r="I117" i="1"/>
  <c r="I118" i="1" s="1"/>
  <c r="B117" i="1"/>
  <c r="B125" i="1" s="1"/>
  <c r="B133" i="1" s="1"/>
  <c r="A111" i="1"/>
  <c r="C117" i="1" s="1"/>
  <c r="C125" i="1" s="1"/>
  <c r="C133" i="1" s="1"/>
  <c r="E98" i="1"/>
  <c r="B98" i="1"/>
  <c r="B106" i="1" s="1"/>
  <c r="Q96" i="1"/>
  <c r="R96" i="1" s="1"/>
  <c r="S96" i="1" s="1"/>
  <c r="F91" i="1"/>
  <c r="G91" i="1" s="1"/>
  <c r="I91" i="1" s="1"/>
  <c r="I92" i="1" s="1"/>
  <c r="B91" i="1"/>
  <c r="A85" i="1"/>
  <c r="C91" i="1" s="1"/>
  <c r="C98" i="1" s="1"/>
  <c r="C106" i="1" s="1"/>
  <c r="H72" i="1"/>
  <c r="E72" i="1"/>
  <c r="B72" i="1"/>
  <c r="B80" i="1" s="1"/>
  <c r="T71" i="1"/>
  <c r="G65" i="1"/>
  <c r="I65" i="1" s="1"/>
  <c r="I66" i="1" s="1"/>
  <c r="A59" i="1"/>
  <c r="C65" i="1" s="1"/>
  <c r="E46" i="1"/>
  <c r="Q45" i="1"/>
  <c r="R45" i="1" s="1"/>
  <c r="S45" i="1" s="1"/>
  <c r="T45" i="1" s="1"/>
  <c r="F39" i="1"/>
  <c r="G39" i="1" s="1"/>
  <c r="I39" i="1" s="1"/>
  <c r="C39" i="1"/>
  <c r="B39" i="1"/>
  <c r="A33" i="1"/>
  <c r="Q15" i="1"/>
  <c r="R15" i="1" s="1"/>
  <c r="T15" i="1" s="1"/>
  <c r="G8" i="1"/>
  <c r="I8" i="1" s="1"/>
  <c r="C8" i="1"/>
  <c r="B8" i="1"/>
  <c r="A2" i="1"/>
  <c r="G27" i="1" l="1"/>
  <c r="G28" i="1"/>
  <c r="E15" i="1"/>
  <c r="I9" i="1"/>
  <c r="G404" i="1"/>
  <c r="E405" i="1"/>
  <c r="G509" i="1"/>
  <c r="H509" i="1" s="1"/>
  <c r="I509" i="1" s="1"/>
  <c r="K509" i="1" s="1"/>
  <c r="L509" i="1" s="1"/>
  <c r="E516" i="1"/>
  <c r="G657" i="1"/>
  <c r="E658" i="1"/>
  <c r="I657" i="1"/>
  <c r="K657" i="1" s="1"/>
  <c r="L657" i="1" s="1"/>
  <c r="I709" i="1"/>
  <c r="K709" i="1" s="1"/>
  <c r="L709" i="1" s="1"/>
  <c r="E710" i="1"/>
  <c r="G785" i="1"/>
  <c r="I785" i="1" s="1"/>
  <c r="K785" i="1" s="1"/>
  <c r="L785" i="1" s="1"/>
  <c r="I828" i="1"/>
  <c r="K828" i="1" s="1"/>
  <c r="L828" i="1" s="1"/>
  <c r="E829" i="1"/>
  <c r="G1010" i="1"/>
  <c r="H984" i="1"/>
  <c r="I984" i="1" s="1"/>
  <c r="K984" i="1" s="1"/>
  <c r="L984" i="1" s="1"/>
  <c r="E985" i="1"/>
  <c r="G985" i="1" s="1"/>
  <c r="H985" i="1" s="1"/>
  <c r="I72" i="1"/>
  <c r="E73" i="1"/>
  <c r="I683" i="1"/>
  <c r="K683" i="1" s="1"/>
  <c r="L683" i="1" s="1"/>
  <c r="I727" i="1"/>
  <c r="I728" i="1" s="1"/>
  <c r="G248" i="1"/>
  <c r="H248" i="1"/>
  <c r="E152" i="1"/>
  <c r="G152" i="1" s="1"/>
  <c r="H177" i="1"/>
  <c r="I177" i="1" s="1"/>
  <c r="E178" i="1"/>
  <c r="E613" i="1"/>
  <c r="G613" i="1" s="1"/>
  <c r="E620" i="1" s="1"/>
  <c r="F620" i="1" s="1"/>
  <c r="G620" i="1" s="1"/>
  <c r="I620" i="1" s="1"/>
  <c r="H612" i="1"/>
  <c r="I612" i="1" s="1"/>
  <c r="K612" i="1" s="1"/>
  <c r="L612" i="1" s="1"/>
  <c r="E327" i="1"/>
  <c r="E378" i="1"/>
  <c r="I378" i="1" s="1"/>
  <c r="K378" i="1" s="1"/>
  <c r="L378" i="1" s="1"/>
  <c r="H1114" i="1"/>
  <c r="E1212" i="1"/>
  <c r="I1211" i="1"/>
  <c r="S901" i="1"/>
  <c r="T901" i="1" s="1"/>
  <c r="S1135" i="1"/>
  <c r="T1135" i="1" s="1"/>
  <c r="S125" i="1"/>
  <c r="T125" i="1" s="1"/>
  <c r="K177" i="1"/>
  <c r="L177" i="1" s="1"/>
  <c r="I222" i="1"/>
  <c r="K222" i="1" s="1"/>
  <c r="L222" i="1" s="1"/>
  <c r="G29" i="1"/>
  <c r="G30" i="1" s="1"/>
  <c r="T96" i="1"/>
  <c r="G15" i="1"/>
  <c r="E16" i="1" s="1"/>
  <c r="S176" i="1"/>
  <c r="T176" i="1" s="1"/>
  <c r="G223" i="1"/>
  <c r="E230" i="1" s="1"/>
  <c r="G230" i="1" s="1"/>
  <c r="I230" i="1" s="1"/>
  <c r="I231" i="1" s="1"/>
  <c r="H1036" i="1"/>
  <c r="I1036" i="1" s="1"/>
  <c r="K1036" i="1" s="1"/>
  <c r="L1036" i="1" s="1"/>
  <c r="E1037" i="1"/>
  <c r="F516" i="1"/>
  <c r="G516" i="1" s="1"/>
  <c r="I516" i="1" s="1"/>
  <c r="I517" i="1" s="1"/>
  <c r="H430" i="1"/>
  <c r="I430" i="1" s="1"/>
  <c r="K430" i="1" s="1"/>
  <c r="L430" i="1" s="1"/>
  <c r="S481" i="1"/>
  <c r="T481" i="1" s="1"/>
  <c r="E431" i="1"/>
  <c r="I40" i="1"/>
  <c r="G125" i="1"/>
  <c r="S298" i="1"/>
  <c r="T298" i="1" s="1"/>
  <c r="G352" i="1"/>
  <c r="E353" i="1" s="1"/>
  <c r="S1115" i="1"/>
  <c r="T1115" i="1" s="1"/>
  <c r="G405" i="1"/>
  <c r="E412" i="1" s="1"/>
  <c r="G412" i="1" s="1"/>
  <c r="I412" i="1" s="1"/>
  <c r="I413" i="1" s="1"/>
  <c r="L786" i="1"/>
  <c r="G1212" i="1"/>
  <c r="G456" i="1"/>
  <c r="E457" i="1" s="1"/>
  <c r="S196" i="1"/>
  <c r="T196" i="1" s="1"/>
  <c r="G907" i="1"/>
  <c r="G46" i="1"/>
  <c r="E47" i="1" s="1"/>
  <c r="G301" i="1"/>
  <c r="S604" i="1"/>
  <c r="U604" i="1" s="1"/>
  <c r="G760" i="1"/>
  <c r="H906" i="1"/>
  <c r="H46" i="1"/>
  <c r="I46" i="1" s="1"/>
  <c r="K46" i="1" s="1"/>
  <c r="L46" i="1" s="1"/>
  <c r="I203" i="1"/>
  <c r="K203" i="1" s="1"/>
  <c r="H300" i="1"/>
  <c r="I300" i="1" s="1"/>
  <c r="K300" i="1" s="1"/>
  <c r="L300" i="1" s="1"/>
  <c r="I906" i="1"/>
  <c r="K906" i="1" s="1"/>
  <c r="L906" i="1" s="1"/>
  <c r="E1115" i="1"/>
  <c r="I1114" i="1"/>
  <c r="K1114" i="1" s="1"/>
  <c r="L1114" i="1" s="1"/>
  <c r="S1086" i="1"/>
  <c r="U1086" i="1" s="1"/>
  <c r="S730" i="1"/>
  <c r="S731" i="1" s="1"/>
  <c r="S352" i="1"/>
  <c r="T352" i="1" s="1"/>
  <c r="S853" i="1"/>
  <c r="T853" i="1" s="1"/>
  <c r="S150" i="1"/>
  <c r="T150" i="1" s="1"/>
  <c r="I734" i="1"/>
  <c r="K734" i="1" s="1"/>
  <c r="L734" i="1" s="1"/>
  <c r="G855" i="1"/>
  <c r="H855" i="1" s="1"/>
  <c r="I855" i="1" s="1"/>
  <c r="K855" i="1" s="1"/>
  <c r="L855" i="1" s="1"/>
  <c r="H854" i="1"/>
  <c r="I854" i="1" s="1"/>
  <c r="K854" i="1" s="1"/>
  <c r="L854" i="1" s="1"/>
  <c r="S1207" i="1"/>
  <c r="T1207" i="1" s="1"/>
  <c r="S533" i="1"/>
  <c r="T533" i="1" s="1"/>
  <c r="G735" i="1"/>
  <c r="E932" i="1"/>
  <c r="J926" i="1"/>
  <c r="G586" i="1"/>
  <c r="E587" i="1" s="1"/>
  <c r="G1089" i="1"/>
  <c r="K1211" i="1"/>
  <c r="L1211" i="1" s="1"/>
  <c r="S276" i="1"/>
  <c r="T276" i="1" s="1"/>
  <c r="I586" i="1"/>
  <c r="K586" i="1" s="1"/>
  <c r="L586" i="1" s="1"/>
  <c r="J925" i="1"/>
  <c r="S1061" i="1"/>
  <c r="T1061" i="1" s="1"/>
  <c r="H1088" i="1"/>
  <c r="I1088" i="1" s="1"/>
  <c r="K1088" i="1" s="1"/>
  <c r="L1088" i="1" s="1"/>
  <c r="G534" i="1"/>
  <c r="E535" i="1" s="1"/>
  <c r="T985" i="1"/>
  <c r="E1160" i="1"/>
  <c r="G710" i="1"/>
  <c r="E717" i="1" s="1"/>
  <c r="G717" i="1" s="1"/>
  <c r="I717" i="1" s="1"/>
  <c r="I718" i="1" s="1"/>
  <c r="G829" i="1"/>
  <c r="I829" i="1" s="1"/>
  <c r="K829" i="1" s="1"/>
  <c r="L829" i="1" s="1"/>
  <c r="L830" i="1" s="1"/>
  <c r="K1159" i="1"/>
  <c r="L1159" i="1" s="1"/>
  <c r="E684" i="1"/>
  <c r="I873" i="1"/>
  <c r="I874" i="1" s="1"/>
  <c r="E880" i="1"/>
  <c r="E1063" i="1"/>
  <c r="G658" i="1"/>
  <c r="G327" i="1"/>
  <c r="E334" i="1" s="1"/>
  <c r="G334" i="1" s="1"/>
  <c r="I334" i="1" s="1"/>
  <c r="I335" i="1" s="1"/>
  <c r="I404" i="1"/>
  <c r="K404" i="1" s="1"/>
  <c r="L404" i="1" s="1"/>
  <c r="G482" i="1"/>
  <c r="E483" i="1" s="1"/>
  <c r="G958" i="1"/>
  <c r="E959" i="1" s="1"/>
  <c r="I327" i="1"/>
  <c r="K327" i="1" s="1"/>
  <c r="L327" i="1" s="1"/>
  <c r="E992" i="1"/>
  <c r="I985" i="1"/>
  <c r="K985" i="1" s="1"/>
  <c r="L985" i="1" s="1"/>
  <c r="L986" i="1" s="1"/>
  <c r="H508" i="1"/>
  <c r="I508" i="1" s="1"/>
  <c r="K508" i="1" s="1"/>
  <c r="L508" i="1" s="1"/>
  <c r="L510" i="1" s="1"/>
  <c r="M495" i="1" s="1"/>
  <c r="G638" i="1"/>
  <c r="I638" i="1" s="1"/>
  <c r="K638" i="1" s="1"/>
  <c r="L638" i="1" s="1"/>
  <c r="H734" i="1"/>
  <c r="G1185" i="1"/>
  <c r="E1186" i="1" s="1"/>
  <c r="S560" i="1"/>
  <c r="T560" i="1" s="1"/>
  <c r="I326" i="1"/>
  <c r="K326" i="1" s="1"/>
  <c r="L326" i="1" s="1"/>
  <c r="G1140" i="1"/>
  <c r="E665" i="1" l="1"/>
  <c r="G665" i="1" s="1"/>
  <c r="I665" i="1" s="1"/>
  <c r="I666" i="1" s="1"/>
  <c r="I658" i="1"/>
  <c r="K658" i="1" s="1"/>
  <c r="L658" i="1" s="1"/>
  <c r="L659" i="1" s="1"/>
  <c r="M644" i="1" s="1"/>
  <c r="H735" i="1"/>
  <c r="I735" i="1" s="1"/>
  <c r="K735" i="1" s="1"/>
  <c r="L735" i="1" s="1"/>
  <c r="E742" i="1"/>
  <c r="I248" i="1"/>
  <c r="K248" i="1" s="1"/>
  <c r="L248" i="1" s="1"/>
  <c r="I1010" i="1"/>
  <c r="K1010" i="1" s="1"/>
  <c r="L1010" i="1" s="1"/>
  <c r="E1011" i="1"/>
  <c r="G1011" i="1" s="1"/>
  <c r="E1018" i="1" s="1"/>
  <c r="G1018" i="1" s="1"/>
  <c r="I1018" i="1" s="1"/>
  <c r="I1019" i="1" s="1"/>
  <c r="L203" i="1"/>
  <c r="L204" i="1" s="1"/>
  <c r="M190" i="1" s="1"/>
  <c r="I223" i="1"/>
  <c r="K223" i="1" s="1"/>
  <c r="L223" i="1" s="1"/>
  <c r="E379" i="1"/>
  <c r="E159" i="1"/>
  <c r="K274" i="1"/>
  <c r="L274" i="1" s="1"/>
  <c r="E1219" i="1"/>
  <c r="G1219" i="1" s="1"/>
  <c r="I1219" i="1" s="1"/>
  <c r="I1220" i="1" s="1"/>
  <c r="I1212" i="1"/>
  <c r="L639" i="1"/>
  <c r="M625" i="1" s="1"/>
  <c r="H482" i="1"/>
  <c r="I482" i="1" s="1"/>
  <c r="K482" i="1" s="1"/>
  <c r="L482" i="1" s="1"/>
  <c r="E126" i="1"/>
  <c r="I125" i="1"/>
  <c r="K125" i="1" s="1"/>
  <c r="L125" i="1" s="1"/>
  <c r="E249" i="1"/>
  <c r="E862" i="1"/>
  <c r="F862" i="1" s="1"/>
  <c r="G862" i="1" s="1"/>
  <c r="I862" i="1" s="1"/>
  <c r="I863" i="1" s="1"/>
  <c r="H352" i="1"/>
  <c r="I352" i="1" s="1"/>
  <c r="K352" i="1" s="1"/>
  <c r="L352" i="1" s="1"/>
  <c r="K98" i="1"/>
  <c r="L98" i="1" s="1"/>
  <c r="E99" i="1"/>
  <c r="G99" i="1" s="1"/>
  <c r="E106" i="1" s="1"/>
  <c r="G16" i="1"/>
  <c r="I16" i="1" s="1"/>
  <c r="K16" i="1"/>
  <c r="G126" i="1"/>
  <c r="I126" i="1" s="1"/>
  <c r="K126" i="1" s="1"/>
  <c r="L126" i="1" s="1"/>
  <c r="L127" i="1" s="1"/>
  <c r="G457" i="1"/>
  <c r="I457" i="1" s="1"/>
  <c r="K457" i="1" s="1"/>
  <c r="L457" i="1" s="1"/>
  <c r="E464" i="1"/>
  <c r="G464" i="1" s="1"/>
  <c r="I464" i="1" s="1"/>
  <c r="I465" i="1" s="1"/>
  <c r="G587" i="1"/>
  <c r="I587" i="1" s="1"/>
  <c r="K587" i="1" s="1"/>
  <c r="L587" i="1" s="1"/>
  <c r="L588" i="1" s="1"/>
  <c r="E594" i="1"/>
  <c r="G594" i="1" s="1"/>
  <c r="I594" i="1" s="1"/>
  <c r="I595" i="1" s="1"/>
  <c r="G275" i="1"/>
  <c r="I621" i="1"/>
  <c r="F742" i="1"/>
  <c r="G742" i="1" s="1"/>
  <c r="I742" i="1" s="1"/>
  <c r="I743" i="1" s="1"/>
  <c r="G353" i="1"/>
  <c r="E360" i="1" s="1"/>
  <c r="E836" i="1"/>
  <c r="G836" i="1" s="1"/>
  <c r="I836" i="1" s="1"/>
  <c r="I837" i="1" s="1"/>
  <c r="M815" i="1" s="1"/>
  <c r="E914" i="1"/>
  <c r="G1115" i="1"/>
  <c r="E1122" i="1" s="1"/>
  <c r="H907" i="1"/>
  <c r="I907" i="1" s="1"/>
  <c r="K907" i="1" s="1"/>
  <c r="L907" i="1" s="1"/>
  <c r="L908" i="1" s="1"/>
  <c r="G535" i="1"/>
  <c r="L736" i="1"/>
  <c r="M722" i="1" s="1"/>
  <c r="G1063" i="1"/>
  <c r="I1063" i="1" s="1"/>
  <c r="K1063" i="1" s="1"/>
  <c r="L1063" i="1" s="1"/>
  <c r="L1064" i="1" s="1"/>
  <c r="E1070" i="1"/>
  <c r="G1070" i="1" s="1"/>
  <c r="I1070" i="1" s="1"/>
  <c r="I1071" i="1" s="1"/>
  <c r="I932" i="1"/>
  <c r="K932" i="1" s="1"/>
  <c r="L932" i="1" s="1"/>
  <c r="E933" i="1"/>
  <c r="G684" i="1"/>
  <c r="E691" i="1" s="1"/>
  <c r="G691" i="1" s="1"/>
  <c r="I691" i="1" s="1"/>
  <c r="I692" i="1" s="1"/>
  <c r="I684" i="1"/>
  <c r="K684" i="1" s="1"/>
  <c r="L684" i="1" s="1"/>
  <c r="L685" i="1" s="1"/>
  <c r="F159" i="1"/>
  <c r="G159" i="1" s="1"/>
  <c r="I159" i="1" s="1"/>
  <c r="I160" i="1" s="1"/>
  <c r="F992" i="1"/>
  <c r="G992" i="1"/>
  <c r="I992" i="1" s="1"/>
  <c r="I993" i="1" s="1"/>
  <c r="M971" i="1" s="1"/>
  <c r="G73" i="1"/>
  <c r="I73" i="1" s="1"/>
  <c r="K73" i="1" s="1"/>
  <c r="H613" i="1"/>
  <c r="I613" i="1" s="1"/>
  <c r="K613" i="1" s="1"/>
  <c r="L613" i="1" s="1"/>
  <c r="L614" i="1" s="1"/>
  <c r="I1185" i="1"/>
  <c r="K1185" i="1" s="1"/>
  <c r="L1185" i="1" s="1"/>
  <c r="I456" i="1"/>
  <c r="K456" i="1" s="1"/>
  <c r="L456" i="1" s="1"/>
  <c r="M772" i="1"/>
  <c r="G178" i="1"/>
  <c r="E185" i="1" s="1"/>
  <c r="K72" i="1"/>
  <c r="L72" i="1" s="1"/>
  <c r="I405" i="1"/>
  <c r="K405" i="1" s="1"/>
  <c r="L405" i="1" s="1"/>
  <c r="G379" i="1"/>
  <c r="I379" i="1" s="1"/>
  <c r="K379" i="1" s="1"/>
  <c r="L379" i="1" s="1"/>
  <c r="L380" i="1" s="1"/>
  <c r="G431" i="1"/>
  <c r="E561" i="1"/>
  <c r="G959" i="1"/>
  <c r="H959" i="1" s="1"/>
  <c r="E966" i="1"/>
  <c r="I760" i="1"/>
  <c r="K760" i="1" s="1"/>
  <c r="L760" i="1" s="1"/>
  <c r="I710" i="1"/>
  <c r="U730" i="1"/>
  <c r="L406" i="1"/>
  <c r="M391" i="1" s="1"/>
  <c r="H560" i="1"/>
  <c r="I560" i="1" s="1"/>
  <c r="K560" i="1" s="1"/>
  <c r="L560" i="1" s="1"/>
  <c r="K1212" i="1"/>
  <c r="L1212" i="1" s="1"/>
  <c r="L1213" i="1" s="1"/>
  <c r="L328" i="1"/>
  <c r="M313" i="1" s="1"/>
  <c r="G1160" i="1"/>
  <c r="I1160" i="1" s="1"/>
  <c r="K1160" i="1" s="1"/>
  <c r="L1160" i="1" s="1"/>
  <c r="L1161" i="1" s="1"/>
  <c r="E1096" i="1"/>
  <c r="H301" i="1"/>
  <c r="I301" i="1" s="1"/>
  <c r="K301" i="1" s="1"/>
  <c r="L301" i="1" s="1"/>
  <c r="L302" i="1" s="1"/>
  <c r="H958" i="1"/>
  <c r="H1089" i="1"/>
  <c r="L856" i="1"/>
  <c r="E308" i="1"/>
  <c r="I15" i="1"/>
  <c r="K15" i="1" s="1"/>
  <c r="H1140" i="1"/>
  <c r="I1140" i="1" s="1"/>
  <c r="K1140" i="1" s="1"/>
  <c r="I958" i="1"/>
  <c r="K958" i="1" s="1"/>
  <c r="L958" i="1" s="1"/>
  <c r="G1037" i="1"/>
  <c r="E1044" i="1" s="1"/>
  <c r="G1186" i="1"/>
  <c r="I1186" i="1" s="1"/>
  <c r="K1186" i="1" s="1"/>
  <c r="L1186" i="1" s="1"/>
  <c r="E1193" i="1"/>
  <c r="G1193" i="1" s="1"/>
  <c r="I1193" i="1" s="1"/>
  <c r="I1194" i="1" s="1"/>
  <c r="G483" i="1"/>
  <c r="H534" i="1"/>
  <c r="I534" i="1" s="1"/>
  <c r="K534" i="1" s="1"/>
  <c r="L534" i="1" s="1"/>
  <c r="G47" i="1"/>
  <c r="E881" i="1"/>
  <c r="I880" i="1"/>
  <c r="K880" i="1" s="1"/>
  <c r="L880" i="1" s="1"/>
  <c r="H152" i="1"/>
  <c r="I152" i="1" s="1"/>
  <c r="K152" i="1" s="1"/>
  <c r="L152" i="1" s="1"/>
  <c r="L153" i="1" s="1"/>
  <c r="L224" i="1"/>
  <c r="M209" i="1" s="1"/>
  <c r="I1011" i="1"/>
  <c r="K1011" i="1" s="1"/>
  <c r="L1011" i="1" s="1"/>
  <c r="L1012" i="1" s="1"/>
  <c r="M997" i="1" s="1"/>
  <c r="L1140" i="1" l="1"/>
  <c r="I1089" i="1"/>
  <c r="K1089" i="1" s="1"/>
  <c r="L1089" i="1" s="1"/>
  <c r="L1090" i="1" s="1"/>
  <c r="M1049" i="1"/>
  <c r="E54" i="1"/>
  <c r="F54" i="1" s="1"/>
  <c r="G54" i="1" s="1"/>
  <c r="M573" i="1"/>
  <c r="E133" i="1"/>
  <c r="G133" i="1" s="1"/>
  <c r="H47" i="1"/>
  <c r="I47" i="1" s="1"/>
  <c r="K47" i="1" s="1"/>
  <c r="L47" i="1" s="1"/>
  <c r="L48" i="1" s="1"/>
  <c r="K710" i="1"/>
  <c r="L710" i="1" s="1"/>
  <c r="L711" i="1" s="1"/>
  <c r="M696" i="1" s="1"/>
  <c r="H249" i="1"/>
  <c r="G249" i="1"/>
  <c r="E256" i="1" s="1"/>
  <c r="F256" i="1" s="1"/>
  <c r="G256" i="1" s="1"/>
  <c r="I256" i="1" s="1"/>
  <c r="I257" i="1" s="1"/>
  <c r="E1167" i="1"/>
  <c r="G1167" i="1" s="1"/>
  <c r="M1198" i="1"/>
  <c r="M599" i="1"/>
  <c r="H353" i="1"/>
  <c r="I353" i="1" s="1"/>
  <c r="K353" i="1" s="1"/>
  <c r="L353" i="1" s="1"/>
  <c r="L354" i="1" s="1"/>
  <c r="F360" i="1"/>
  <c r="G360" i="1" s="1"/>
  <c r="I360" i="1" s="1"/>
  <c r="I361" i="1" s="1"/>
  <c r="L73" i="1"/>
  <c r="L74" i="1" s="1"/>
  <c r="E80" i="1"/>
  <c r="G80" i="1" s="1"/>
  <c r="I80" i="1" s="1"/>
  <c r="I81" i="1" s="1"/>
  <c r="M138" i="1"/>
  <c r="F185" i="1"/>
  <c r="G185" i="1" s="1"/>
  <c r="I185" i="1" s="1"/>
  <c r="I186" i="1" s="1"/>
  <c r="F106" i="1"/>
  <c r="G106" i="1" s="1"/>
  <c r="I106" i="1" s="1"/>
  <c r="F1044" i="1"/>
  <c r="G1044" i="1" s="1"/>
  <c r="I1044" i="1" s="1"/>
  <c r="I1045" i="1" s="1"/>
  <c r="F1122" i="1"/>
  <c r="G1122" i="1" s="1"/>
  <c r="I1122" i="1" s="1"/>
  <c r="I1123" i="1" s="1"/>
  <c r="I959" i="1"/>
  <c r="K959" i="1" s="1"/>
  <c r="L959" i="1" s="1"/>
  <c r="L960" i="1" s="1"/>
  <c r="L458" i="1"/>
  <c r="M443" i="1" s="1"/>
  <c r="F966" i="1"/>
  <c r="G966" i="1" s="1"/>
  <c r="I966" i="1" s="1"/>
  <c r="I967" i="1" s="1"/>
  <c r="E542" i="1"/>
  <c r="I54" i="1"/>
  <c r="I55" i="1" s="1"/>
  <c r="H431" i="1"/>
  <c r="I431" i="1" s="1"/>
  <c r="K431" i="1" s="1"/>
  <c r="L431" i="1" s="1"/>
  <c r="L432" i="1" s="1"/>
  <c r="I133" i="1"/>
  <c r="I134" i="1" s="1"/>
  <c r="M111" i="1" s="1"/>
  <c r="E386" i="1"/>
  <c r="G386" i="1" s="1"/>
  <c r="I386" i="1" s="1"/>
  <c r="I387" i="1" s="1"/>
  <c r="M365" i="1" s="1"/>
  <c r="I27" i="1"/>
  <c r="E23" i="1"/>
  <c r="G23" i="1" s="1"/>
  <c r="I23" i="1" s="1"/>
  <c r="L16" i="1"/>
  <c r="I28" i="1"/>
  <c r="I29" i="1" s="1"/>
  <c r="I30" i="1" s="1"/>
  <c r="F308" i="1"/>
  <c r="G308" i="1" s="1"/>
  <c r="I308" i="1" s="1"/>
  <c r="I309" i="1" s="1"/>
  <c r="M287" i="1" s="1"/>
  <c r="H99" i="1"/>
  <c r="G933" i="1"/>
  <c r="I933" i="1" s="1"/>
  <c r="K933" i="1" s="1"/>
  <c r="L933" i="1" s="1"/>
  <c r="L934" i="1" s="1"/>
  <c r="E940" i="1"/>
  <c r="G940" i="1" s="1"/>
  <c r="I940" i="1" s="1"/>
  <c r="I941" i="1" s="1"/>
  <c r="K275" i="1"/>
  <c r="L275" i="1" s="1"/>
  <c r="L276" i="1" s="1"/>
  <c r="E490" i="1"/>
  <c r="M841" i="1"/>
  <c r="I99" i="1"/>
  <c r="K99" i="1" s="1"/>
  <c r="L99" i="1" s="1"/>
  <c r="I1167" i="1"/>
  <c r="I1168" i="1" s="1"/>
  <c r="M1146" i="1" s="1"/>
  <c r="G561" i="1"/>
  <c r="E568" i="1" s="1"/>
  <c r="H1037" i="1"/>
  <c r="H1115" i="1"/>
  <c r="I1115" i="1" s="1"/>
  <c r="K1115" i="1" s="1"/>
  <c r="L1115" i="1" s="1"/>
  <c r="L1116" i="1" s="1"/>
  <c r="I1037" i="1"/>
  <c r="K1037" i="1" s="1"/>
  <c r="L1037" i="1" s="1"/>
  <c r="L1038" i="1" s="1"/>
  <c r="E438" i="1"/>
  <c r="H27" i="1"/>
  <c r="L15" i="1"/>
  <c r="H29" i="1"/>
  <c r="H30" i="1" s="1"/>
  <c r="H28" i="1"/>
  <c r="F914" i="1"/>
  <c r="G914" i="1" s="1"/>
  <c r="I914" i="1" s="1"/>
  <c r="I915" i="1" s="1"/>
  <c r="M893" i="1" s="1"/>
  <c r="H483" i="1"/>
  <c r="I483" i="1" s="1"/>
  <c r="K483" i="1" s="1"/>
  <c r="L483" i="1" s="1"/>
  <c r="L484" i="1" s="1"/>
  <c r="F1096" i="1"/>
  <c r="G1096" i="1" s="1"/>
  <c r="I1096" i="1" s="1"/>
  <c r="I1097" i="1" s="1"/>
  <c r="M1075" i="1" s="1"/>
  <c r="H535" i="1"/>
  <c r="I535" i="1" s="1"/>
  <c r="K535" i="1" s="1"/>
  <c r="L535" i="1" s="1"/>
  <c r="L536" i="1" s="1"/>
  <c r="M670" i="1"/>
  <c r="H178" i="1"/>
  <c r="I178" i="1" s="1"/>
  <c r="K178" i="1" s="1"/>
  <c r="L178" i="1" s="1"/>
  <c r="L179" i="1" s="1"/>
  <c r="L761" i="1"/>
  <c r="L1187" i="1"/>
  <c r="M1172" i="1" s="1"/>
  <c r="G881" i="1"/>
  <c r="E888" i="1" s="1"/>
  <c r="G888" i="1" s="1"/>
  <c r="I888" i="1" s="1"/>
  <c r="I889" i="1" s="1"/>
  <c r="M919" i="1" l="1"/>
  <c r="I249" i="1"/>
  <c r="K249" i="1"/>
  <c r="L249" i="1" s="1"/>
  <c r="L250" i="1" s="1"/>
  <c r="M59" i="1"/>
  <c r="M33" i="1"/>
  <c r="F568" i="1"/>
  <c r="G568" i="1" s="1"/>
  <c r="I568" i="1" s="1"/>
  <c r="I569" i="1" s="1"/>
  <c r="M164" i="1"/>
  <c r="F490" i="1"/>
  <c r="G490" i="1" s="1"/>
  <c r="I490" i="1" s="1"/>
  <c r="I491" i="1" s="1"/>
  <c r="M469" i="1" s="1"/>
  <c r="M1023" i="1"/>
  <c r="H561" i="1"/>
  <c r="I561" i="1" s="1"/>
  <c r="K561" i="1" s="1"/>
  <c r="L561" i="1" s="1"/>
  <c r="L562" i="1" s="1"/>
  <c r="J28" i="1"/>
  <c r="J29" i="1" s="1"/>
  <c r="J30" i="1" s="1"/>
  <c r="I24" i="1"/>
  <c r="J27" i="1"/>
  <c r="M1101" i="1"/>
  <c r="F542" i="1"/>
  <c r="G542" i="1" s="1"/>
  <c r="I542" i="1" s="1"/>
  <c r="I543" i="1" s="1"/>
  <c r="M521" i="1" s="1"/>
  <c r="I881" i="1"/>
  <c r="K881" i="1" s="1"/>
  <c r="L881" i="1" s="1"/>
  <c r="L882" i="1" s="1"/>
  <c r="M867" i="1" s="1"/>
  <c r="I282" i="1"/>
  <c r="I283" i="1" s="1"/>
  <c r="M261" i="1" s="1"/>
  <c r="M1223" i="1"/>
  <c r="L17" i="1"/>
  <c r="M945" i="1"/>
  <c r="F438" i="1"/>
  <c r="G438" i="1" s="1"/>
  <c r="I438" i="1" s="1"/>
  <c r="I439" i="1" s="1"/>
  <c r="M417" i="1" s="1"/>
  <c r="M747" i="1"/>
  <c r="M339" i="1"/>
  <c r="M54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Luisa Fernanda Montes Diaz</author>
  </authors>
  <commentList>
    <comment ref="O3" authorId="0" shapeId="0" xr:uid="{00000000-0006-0000-0000-000001000000}">
      <text>
        <r>
          <rPr>
            <sz val="11"/>
            <color theme="1"/>
            <rFont val="Aptos Narrow"/>
            <family val="2"/>
            <scheme val="minor"/>
          </rPr>
          <t xml:space="preserve">Luisa Fernanda Montes Diaz:
forma de pago a cada propietario por cada año 
</t>
        </r>
      </text>
    </comment>
  </commentList>
</comments>
</file>

<file path=xl/sharedStrings.xml><?xml version="1.0" encoding="utf-8"?>
<sst xmlns="http://schemas.openxmlformats.org/spreadsheetml/2006/main" count="1889" uniqueCount="45">
  <si>
    <t>TOTAL CONTRATO</t>
  </si>
  <si>
    <t>ORIP</t>
  </si>
  <si>
    <t>TIEMPO DE EJECUCIÓN</t>
  </si>
  <si>
    <t>VALOR TOTAL DE LA CONTRATACION 2024</t>
  </si>
  <si>
    <t>CANON MES</t>
  </si>
  <si>
    <t>IVA 19% ARRIENDO</t>
  </si>
  <si>
    <r>
      <t>TOTAL CANON DE ARRENDAMIENTO</t>
    </r>
    <r>
      <rPr>
        <b/>
        <sz val="7"/>
        <color theme="1"/>
        <rFont val="Aptos Narrow"/>
        <family val="2"/>
        <scheme val="minor"/>
      </rPr>
      <t xml:space="preserve"> </t>
    </r>
  </si>
  <si>
    <t xml:space="preserve">ADMINISTRACION </t>
  </si>
  <si>
    <t xml:space="preserve">TOTAL MES </t>
  </si>
  <si>
    <t>N/A</t>
  </si>
  <si>
    <t>VALOR TOTAL DE LA CONTRATACION 2025</t>
  </si>
  <si>
    <t xml:space="preserve">IPC </t>
  </si>
  <si>
    <t xml:space="preserve">TOTAL </t>
  </si>
  <si>
    <t xml:space="preserve">Total </t>
  </si>
  <si>
    <t>IVA</t>
  </si>
  <si>
    <t xml:space="preserve"> ALMACEN GENERAL </t>
  </si>
  <si>
    <t>Enero -Noviembre 2025</t>
  </si>
  <si>
    <t>Valor Vigencia futura 2025</t>
  </si>
  <si>
    <t>VALOR TOTAL DE LA CONTRATACION 2026</t>
  </si>
  <si>
    <t>Enero - julio 2026</t>
  </si>
  <si>
    <t xml:space="preserve">Valor Vigencia Futura 2026 </t>
  </si>
  <si>
    <t>IDENTIFICACION</t>
  </si>
  <si>
    <t>PROPIETARIOS</t>
  </si>
  <si>
    <t>%</t>
  </si>
  <si>
    <t>ENERO-NOVIEMBRE 2025</t>
  </si>
  <si>
    <t>ENERO -JULIIO 2026</t>
  </si>
  <si>
    <t>MARIA MERCEDES PARRA GARCIA</t>
  </si>
  <si>
    <t>MERCEDES GARCIA DE PARRA</t>
  </si>
  <si>
    <t>MIGUEL ADOLFO PARRA GARCIA</t>
  </si>
  <si>
    <t>MARTHA LUCIA PARRA GARCIA</t>
  </si>
  <si>
    <t>IPC</t>
  </si>
  <si>
    <t xml:space="preserve">AGUACHICA </t>
  </si>
  <si>
    <t>Valor Vigencia Futura 2025</t>
  </si>
  <si>
    <t>Enero - julio -2026</t>
  </si>
  <si>
    <t>Diciembre de 2025</t>
  </si>
  <si>
    <t xml:space="preserve">valor vigencia futura 2026 </t>
  </si>
  <si>
    <t>Enero - Diciembre 2025</t>
  </si>
  <si>
    <t xml:space="preserve">administracion </t>
  </si>
  <si>
    <t xml:space="preserve">Valor Vigencia Futura 2026  </t>
  </si>
  <si>
    <t>Enero - Julio -2026</t>
  </si>
  <si>
    <t>adm</t>
  </si>
  <si>
    <t>IVA 19% ADMO</t>
  </si>
  <si>
    <t>TOTAL CANON DE ADMO</t>
  </si>
  <si>
    <t xml:space="preserve">adm </t>
  </si>
  <si>
    <t>TOTAL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</si>
</sst>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_-&quot;$&quot;\ * #,##0_-;\-&quot;$&quot;\ * #,##0_-;_-&quot;$&quot;\ * &quot;-&quot;??_-;_-@_-"/>
    <numFmt numFmtId="167" formatCode="#,##0\ &quot;€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b/>
      <sz val="7"/>
      <color rgb="FF00000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7"/>
      <name val="Aptos Narrow"/>
      <family val="2"/>
      <scheme val="minor"/>
    </font>
    <font>
      <b/>
      <sz val="11"/>
      <name val="Aptos Narrow"/>
      <scheme val="minor"/>
    </font>
    <font>
      <b/>
      <sz val="11"/>
      <color theme="1"/>
      <name val="Aptos Narrow"/>
      <scheme val="minor"/>
    </font>
    <font>
      <b/>
      <sz val="12"/>
      <color rgb="FF000000"/>
      <name val="Calibri"/>
      <family val="2"/>
    </font>
    <font>
      <b/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8" fillId="3" borderId="0" applyNumberFormat="0" applyBorder="0" applyAlignment="0" applyProtection="0"/>
    <xf numFmtId="0" fontId="9" fillId="4" borderId="59" applyNumberFormat="0" applyAlignment="0" applyProtection="0"/>
    <xf numFmtId="9" fontId="1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applyAlignment="1">
      <alignment horizontal="center" vertical="center"/>
    </xf>
    <xf numFmtId="17" fontId="5" fillId="0" borderId="9" xfId="0" applyNumberFormat="1" applyFont="1" applyBorder="1" applyAlignment="1">
      <alignment horizontal="center" vertical="center"/>
    </xf>
    <xf numFmtId="6" fontId="5" fillId="0" borderId="9" xfId="0" applyNumberFormat="1" applyFont="1" applyBorder="1" applyAlignment="1">
      <alignment horizontal="center" vertical="center"/>
    </xf>
    <xf numFmtId="6" fontId="3" fillId="0" borderId="9" xfId="0" applyNumberFormat="1" applyFont="1" applyBorder="1" applyAlignment="1">
      <alignment horizontal="center" vertical="center"/>
    </xf>
    <xf numFmtId="6" fontId="5" fillId="0" borderId="20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9" xfId="2" applyNumberFormat="1" applyFont="1" applyBorder="1" applyAlignment="1">
      <alignment horizontal="center" vertical="center"/>
    </xf>
    <xf numFmtId="166" fontId="3" fillId="0" borderId="9" xfId="2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6" fontId="5" fillId="0" borderId="9" xfId="2" applyNumberFormat="1" applyFont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164" fontId="5" fillId="0" borderId="9" xfId="3" applyNumberFormat="1" applyFont="1" applyFill="1" applyBorder="1" applyAlignment="1">
      <alignment horizontal="center" vertical="center"/>
    </xf>
    <xf numFmtId="6" fontId="5" fillId="0" borderId="9" xfId="3" applyNumberFormat="1" applyFont="1" applyFill="1" applyBorder="1" applyAlignment="1">
      <alignment horizontal="center" vertical="center"/>
    </xf>
    <xf numFmtId="166" fontId="5" fillId="0" borderId="9" xfId="2" applyNumberFormat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17" fontId="5" fillId="0" borderId="35" xfId="0" applyNumberFormat="1" applyFont="1" applyBorder="1" applyAlignment="1">
      <alignment horizontal="center" vertical="center"/>
    </xf>
    <xf numFmtId="6" fontId="5" fillId="0" borderId="35" xfId="0" applyNumberFormat="1" applyFont="1" applyBorder="1" applyAlignment="1">
      <alignment horizontal="center" vertical="center"/>
    </xf>
    <xf numFmtId="6" fontId="3" fillId="0" borderId="12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7" fontId="5" fillId="0" borderId="30" xfId="0" applyNumberFormat="1" applyFont="1" applyBorder="1" applyAlignment="1">
      <alignment horizontal="center" vertical="center"/>
    </xf>
    <xf numFmtId="6" fontId="5" fillId="0" borderId="30" xfId="0" applyNumberFormat="1" applyFont="1" applyBorder="1" applyAlignment="1">
      <alignment horizontal="center" vertical="center"/>
    </xf>
    <xf numFmtId="6" fontId="3" fillId="0" borderId="30" xfId="0" applyNumberFormat="1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7" fontId="5" fillId="0" borderId="13" xfId="0" applyNumberFormat="1" applyFont="1" applyBorder="1" applyAlignment="1">
      <alignment horizontal="center" vertical="center"/>
    </xf>
    <xf numFmtId="6" fontId="5" fillId="0" borderId="13" xfId="0" applyNumberFormat="1" applyFont="1" applyBorder="1" applyAlignment="1">
      <alignment horizontal="center" vertical="center"/>
    </xf>
    <xf numFmtId="6" fontId="5" fillId="0" borderId="13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7" fontId="6" fillId="0" borderId="30" xfId="0" applyNumberFormat="1" applyFont="1" applyBorder="1" applyAlignment="1">
      <alignment horizontal="center" vertical="center" wrapText="1"/>
    </xf>
    <xf numFmtId="164" fontId="7" fillId="0" borderId="30" xfId="0" applyNumberFormat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6" fontId="7" fillId="0" borderId="30" xfId="0" applyNumberFormat="1" applyFont="1" applyBorder="1" applyAlignment="1">
      <alignment horizontal="center" vertical="center" wrapText="1"/>
    </xf>
    <xf numFmtId="10" fontId="5" fillId="0" borderId="9" xfId="0" applyNumberFormat="1" applyFont="1" applyBorder="1" applyAlignment="1">
      <alignment horizontal="center" vertical="center"/>
    </xf>
    <xf numFmtId="166" fontId="3" fillId="0" borderId="0" xfId="2" applyNumberFormat="1" applyFont="1" applyBorder="1" applyAlignment="1">
      <alignment horizontal="center" vertical="center"/>
    </xf>
    <xf numFmtId="165" fontId="5" fillId="0" borderId="9" xfId="3" applyNumberFormat="1" applyFont="1" applyFill="1" applyBorder="1" applyAlignment="1">
      <alignment horizontal="center" vertical="center"/>
    </xf>
    <xf numFmtId="165" fontId="5" fillId="0" borderId="9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5" fillId="0" borderId="3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0" fillId="0" borderId="0" xfId="2" applyNumberFormat="1" applyFont="1" applyFill="1" applyBorder="1" applyAlignment="1">
      <alignment horizontal="center" vertical="center"/>
    </xf>
    <xf numFmtId="166" fontId="0" fillId="0" borderId="0" xfId="2" applyNumberFormat="1" applyFont="1" applyAlignment="1">
      <alignment horizontal="center" vertical="center"/>
    </xf>
    <xf numFmtId="166" fontId="0" fillId="0" borderId="5" xfId="2" applyNumberFormat="1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6" fontId="0" fillId="0" borderId="58" xfId="2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66" fontId="0" fillId="0" borderId="50" xfId="2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6" fontId="0" fillId="0" borderId="53" xfId="2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6" fontId="0" fillId="0" borderId="27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0" fillId="0" borderId="7" xfId="2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6" fontId="0" fillId="0" borderId="24" xfId="2" applyNumberFormat="1" applyFont="1" applyBorder="1" applyAlignment="1">
      <alignment horizontal="center" vertical="center"/>
    </xf>
    <xf numFmtId="0" fontId="0" fillId="0" borderId="28" xfId="3" applyFont="1" applyFill="1" applyBorder="1" applyAlignment="1">
      <alignment horizontal="center" vertical="center"/>
    </xf>
    <xf numFmtId="0" fontId="0" fillId="0" borderId="29" xfId="3" applyFont="1" applyFill="1" applyBorder="1" applyAlignment="1">
      <alignment horizontal="center" vertical="center"/>
    </xf>
    <xf numFmtId="0" fontId="0" fillId="0" borderId="1" xfId="3" applyFont="1" applyFill="1" applyAlignment="1">
      <alignment horizontal="center" vertical="center"/>
    </xf>
    <xf numFmtId="166" fontId="0" fillId="0" borderId="1" xfId="2" applyNumberFormat="1" applyFont="1" applyFill="1" applyBorder="1" applyAlignment="1">
      <alignment horizontal="center" vertical="center"/>
    </xf>
    <xf numFmtId="166" fontId="0" fillId="0" borderId="7" xfId="2" applyNumberFormat="1" applyFont="1" applyFill="1" applyBorder="1" applyAlignment="1">
      <alignment horizontal="center" vertical="center"/>
    </xf>
    <xf numFmtId="166" fontId="0" fillId="0" borderId="46" xfId="2" applyNumberFormat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6" fontId="0" fillId="0" borderId="48" xfId="2" applyNumberFormat="1" applyFon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6" fontId="5" fillId="5" borderId="35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66" fontId="12" fillId="0" borderId="15" xfId="2" applyNumberFormat="1" applyFont="1" applyBorder="1" applyAlignment="1">
      <alignment horizontal="center" vertical="center"/>
    </xf>
    <xf numFmtId="164" fontId="13" fillId="0" borderId="0" xfId="1" applyNumberFormat="1" applyFont="1" applyAlignment="1">
      <alignment vertical="center" wrapText="1"/>
    </xf>
    <xf numFmtId="9" fontId="0" fillId="0" borderId="0" xfId="6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6" borderId="5" xfId="2" applyNumberFormat="1" applyFont="1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6" fontId="0" fillId="6" borderId="27" xfId="2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6" fontId="0" fillId="6" borderId="7" xfId="2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17" fontId="5" fillId="6" borderId="9" xfId="0" applyNumberFormat="1" applyFont="1" applyFill="1" applyBorder="1" applyAlignment="1">
      <alignment horizontal="center" vertical="center"/>
    </xf>
    <xf numFmtId="6" fontId="5" fillId="6" borderId="9" xfId="0" applyNumberFormat="1" applyFont="1" applyFill="1" applyBorder="1" applyAlignment="1">
      <alignment horizontal="center" vertical="center"/>
    </xf>
    <xf numFmtId="6" fontId="3" fillId="6" borderId="9" xfId="0" applyNumberFormat="1" applyFont="1" applyFill="1" applyBorder="1" applyAlignment="1">
      <alignment horizontal="center" vertical="center"/>
    </xf>
    <xf numFmtId="166" fontId="5" fillId="6" borderId="9" xfId="2" applyNumberFormat="1" applyFont="1" applyFill="1" applyBorder="1" applyAlignment="1">
      <alignment horizontal="center" vertical="center"/>
    </xf>
    <xf numFmtId="10" fontId="5" fillId="6" borderId="9" xfId="0" applyNumberFormat="1" applyFont="1" applyFill="1" applyBorder="1" applyAlignment="1">
      <alignment horizontal="center" vertical="center"/>
    </xf>
    <xf numFmtId="165" fontId="5" fillId="6" borderId="9" xfId="2" applyNumberFormat="1" applyFont="1" applyFill="1" applyBorder="1" applyAlignment="1">
      <alignment horizontal="center" vertical="center"/>
    </xf>
    <xf numFmtId="166" fontId="3" fillId="6" borderId="9" xfId="2" applyNumberFormat="1" applyFont="1" applyFill="1" applyBorder="1" applyAlignment="1">
      <alignment horizontal="center" vertical="center"/>
    </xf>
    <xf numFmtId="164" fontId="5" fillId="6" borderId="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166" fontId="0" fillId="6" borderId="24" xfId="2" applyNumberFormat="1" applyFont="1" applyFill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165" fontId="5" fillId="6" borderId="9" xfId="0" applyNumberFormat="1" applyFont="1" applyFill="1" applyBorder="1" applyAlignment="1">
      <alignment horizontal="center" vertical="center"/>
    </xf>
    <xf numFmtId="166" fontId="10" fillId="6" borderId="9" xfId="2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17" fontId="5" fillId="6" borderId="35" xfId="0" applyNumberFormat="1" applyFont="1" applyFill="1" applyBorder="1" applyAlignment="1">
      <alignment horizontal="center" vertical="center"/>
    </xf>
    <xf numFmtId="6" fontId="5" fillId="6" borderId="35" xfId="0" applyNumberFormat="1" applyFont="1" applyFill="1" applyBorder="1" applyAlignment="1">
      <alignment horizontal="center" vertical="center"/>
    </xf>
    <xf numFmtId="6" fontId="5" fillId="6" borderId="20" xfId="0" applyNumberFormat="1" applyFont="1" applyFill="1" applyBorder="1" applyAlignment="1">
      <alignment horizontal="center" vertical="center"/>
    </xf>
    <xf numFmtId="6" fontId="3" fillId="6" borderId="12" xfId="0" applyNumberFormat="1" applyFont="1" applyFill="1" applyBorder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0" xfId="0"/>
    <xf numFmtId="0" fontId="4" fillId="0" borderId="30" xfId="0" applyFont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35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14" fillId="5" borderId="59" xfId="5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5" fillId="6" borderId="10" xfId="0" applyNumberFormat="1" applyFont="1" applyFill="1" applyBorder="1" applyAlignment="1">
      <alignment horizontal="center" vertical="center"/>
    </xf>
    <xf numFmtId="10" fontId="5" fillId="6" borderId="12" xfId="0" applyNumberFormat="1" applyFont="1" applyFill="1" applyBorder="1" applyAlignment="1">
      <alignment horizontal="center" vertical="center"/>
    </xf>
    <xf numFmtId="0" fontId="11" fillId="5" borderId="2" xfId="4" applyFont="1" applyFill="1" applyBorder="1" applyAlignment="1">
      <alignment horizontal="center" vertical="center"/>
    </xf>
    <xf numFmtId="0" fontId="11" fillId="5" borderId="3" xfId="4" applyFont="1" applyFill="1" applyBorder="1" applyAlignment="1">
      <alignment horizontal="center" vertical="center"/>
    </xf>
    <xf numFmtId="0" fontId="11" fillId="5" borderId="5" xfId="4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</cellXfs>
  <cellStyles count="7">
    <cellStyle name="Bueno" xfId="4" builtinId="26"/>
    <cellStyle name="Celda de comprobación" xfId="5" builtinId="23"/>
    <cellStyle name="Millares" xfId="1" builtinId="3"/>
    <cellStyle name="Moneda" xfId="2" builtinId="4"/>
    <cellStyle name="Normal" xfId="0" builtinId="0"/>
    <cellStyle name="Notas" xfId="3" builtinId="10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personal/luisa_montes_supernotariado_gov_co/Documents/Escritorio/Nuevos%20cont%20VG2025/Contratos%202024-2026/VALORES%20CONTRATOS%20DE%20ARRENDAMIENTO%20VIG%20FU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CIOS "/>
      <sheetName val="Valores vf"/>
    </sheetNames>
    <sheetDataSet>
      <sheetData sheetId="0">
        <row r="3">
          <cell r="B3" t="str">
            <v xml:space="preserve"> ALMACEN GENERAL </v>
          </cell>
        </row>
        <row r="4">
          <cell r="A4">
            <v>2</v>
          </cell>
          <cell r="B4" t="str">
            <v xml:space="preserve">AGUACHICA </v>
          </cell>
        </row>
        <row r="5">
          <cell r="B5" t="str">
            <v>AGUADAS</v>
          </cell>
        </row>
        <row r="6">
          <cell r="A6">
            <v>4</v>
          </cell>
          <cell r="B6" t="str">
            <v xml:space="preserve">ANSERMA  </v>
          </cell>
        </row>
        <row r="7">
          <cell r="A7">
            <v>5</v>
          </cell>
          <cell r="B7" t="str">
            <v>APARTADO</v>
          </cell>
        </row>
        <row r="8">
          <cell r="A8">
            <v>6</v>
          </cell>
          <cell r="B8" t="str">
            <v xml:space="preserve">ARMENIA  </v>
          </cell>
        </row>
        <row r="9">
          <cell r="A9">
            <v>7</v>
          </cell>
          <cell r="B9" t="str">
            <v xml:space="preserve">BARRANCABERMEJA  </v>
          </cell>
        </row>
        <row r="10">
          <cell r="A10">
            <v>8</v>
          </cell>
          <cell r="B10" t="str">
            <v xml:space="preserve">BOGOTA ZONA SUR </v>
          </cell>
        </row>
        <row r="11">
          <cell r="A11">
            <v>9</v>
          </cell>
          <cell r="B11" t="str">
            <v>BOLIVAR</v>
          </cell>
        </row>
        <row r="12">
          <cell r="A12">
            <v>10</v>
          </cell>
          <cell r="B12" t="str">
            <v xml:space="preserve">BUANAVENTURA </v>
          </cell>
        </row>
        <row r="13">
          <cell r="A13">
            <v>11</v>
          </cell>
          <cell r="B13" t="str">
            <v xml:space="preserve">CAQUEZA </v>
          </cell>
        </row>
        <row r="14">
          <cell r="A14">
            <v>12</v>
          </cell>
          <cell r="B14" t="str">
            <v xml:space="preserve">DUITAMA </v>
          </cell>
        </row>
        <row r="15">
          <cell r="A15">
            <v>13</v>
          </cell>
          <cell r="B15" t="str">
            <v>FILANDIA</v>
          </cell>
        </row>
        <row r="16">
          <cell r="A16">
            <v>14</v>
          </cell>
          <cell r="B16" t="str">
            <v>FREDONIA</v>
          </cell>
        </row>
        <row r="17">
          <cell r="A17">
            <v>15</v>
          </cell>
          <cell r="B17" t="str">
            <v>GARAGOA</v>
          </cell>
        </row>
        <row r="18">
          <cell r="A18">
            <v>16</v>
          </cell>
          <cell r="B18" t="str">
            <v>GIRARDOTA</v>
          </cell>
        </row>
        <row r="19">
          <cell r="A19">
            <v>17</v>
          </cell>
          <cell r="B19" t="str">
            <v>LA CEJA</v>
          </cell>
        </row>
        <row r="20">
          <cell r="A20">
            <v>18</v>
          </cell>
          <cell r="B20" t="str">
            <v>LA PLATA</v>
          </cell>
        </row>
        <row r="21">
          <cell r="A21">
            <v>19</v>
          </cell>
          <cell r="B21" t="str">
            <v>MALÁGA</v>
          </cell>
        </row>
        <row r="22">
          <cell r="A22">
            <v>20</v>
          </cell>
          <cell r="B22" t="str">
            <v>MANIZALES</v>
          </cell>
        </row>
        <row r="23">
          <cell r="A23">
            <v>21</v>
          </cell>
          <cell r="B23" t="str">
            <v xml:space="preserve">MANZANARES </v>
          </cell>
        </row>
        <row r="24">
          <cell r="A24">
            <v>22</v>
          </cell>
          <cell r="B24" t="str">
            <v xml:space="preserve">MIRAFLORES  </v>
          </cell>
        </row>
        <row r="25">
          <cell r="A25">
            <v>23</v>
          </cell>
          <cell r="B25" t="str">
            <v>MOCOA</v>
          </cell>
        </row>
        <row r="26">
          <cell r="A26">
            <v>24</v>
          </cell>
          <cell r="B26" t="str">
            <v xml:space="preserve">MONTERIA </v>
          </cell>
        </row>
        <row r="27">
          <cell r="A27">
            <v>25</v>
          </cell>
          <cell r="B27" t="str">
            <v>NUQUI</v>
          </cell>
        </row>
        <row r="28">
          <cell r="A28">
            <v>26</v>
          </cell>
          <cell r="B28" t="str">
            <v>PASTO</v>
          </cell>
        </row>
        <row r="29">
          <cell r="A29">
            <v>27</v>
          </cell>
          <cell r="B29" t="str">
            <v>PAZ DE ARIPORO</v>
          </cell>
        </row>
        <row r="30">
          <cell r="A30">
            <v>28</v>
          </cell>
          <cell r="B30" t="str">
            <v>PENSILVANIA</v>
          </cell>
        </row>
        <row r="31">
          <cell r="A31">
            <v>29</v>
          </cell>
          <cell r="B31" t="str">
            <v>PIEDECUESTA</v>
          </cell>
        </row>
        <row r="32">
          <cell r="A32">
            <v>30</v>
          </cell>
          <cell r="B32" t="str">
            <v>PITALITO- ARCHIVO</v>
          </cell>
        </row>
        <row r="33">
          <cell r="A33">
            <v>31</v>
          </cell>
          <cell r="B33" t="str">
            <v>PITALITO- PLANTA</v>
          </cell>
        </row>
        <row r="34">
          <cell r="A34">
            <v>32</v>
          </cell>
          <cell r="B34" t="str">
            <v>TORRE SAN MARTIN</v>
          </cell>
        </row>
        <row r="35">
          <cell r="A35">
            <v>33</v>
          </cell>
          <cell r="B35" t="str">
            <v xml:space="preserve">PUERTO CARREÑO </v>
          </cell>
        </row>
        <row r="36">
          <cell r="A36">
            <v>34</v>
          </cell>
          <cell r="B36" t="str">
            <v xml:space="preserve">PUERTO TEJADA </v>
          </cell>
        </row>
        <row r="37">
          <cell r="A37">
            <v>35</v>
          </cell>
          <cell r="B37" t="str">
            <v>RIONEGRO</v>
          </cell>
        </row>
        <row r="38">
          <cell r="A38">
            <v>36</v>
          </cell>
          <cell r="B38" t="str">
            <v>SABANALARGA</v>
          </cell>
        </row>
        <row r="39">
          <cell r="A39">
            <v>37</v>
          </cell>
          <cell r="B39" t="str">
            <v>SAN ANDRES</v>
          </cell>
        </row>
        <row r="40">
          <cell r="A40">
            <v>38</v>
          </cell>
          <cell r="B40" t="str">
            <v>SANTA BARBARA</v>
          </cell>
        </row>
        <row r="41">
          <cell r="A41">
            <v>39</v>
          </cell>
          <cell r="B41" t="str">
            <v xml:space="preserve">SANTA ROSA DE CABAL </v>
          </cell>
        </row>
        <row r="42">
          <cell r="A42">
            <v>40</v>
          </cell>
          <cell r="B42" t="str">
            <v>SIBUNDOY</v>
          </cell>
        </row>
        <row r="43">
          <cell r="A43">
            <v>41</v>
          </cell>
          <cell r="B43" t="str">
            <v xml:space="preserve">SOACHA </v>
          </cell>
        </row>
        <row r="44">
          <cell r="A44">
            <v>42</v>
          </cell>
          <cell r="B44" t="str">
            <v>SOGAMOSO</v>
          </cell>
        </row>
        <row r="45">
          <cell r="A45">
            <v>43</v>
          </cell>
          <cell r="B45" t="str">
            <v>SOLEDAD</v>
          </cell>
        </row>
        <row r="46">
          <cell r="A46">
            <v>44</v>
          </cell>
          <cell r="B46" t="str">
            <v>TULUÁ</v>
          </cell>
        </row>
        <row r="47">
          <cell r="A47">
            <v>45</v>
          </cell>
          <cell r="B47" t="str">
            <v xml:space="preserve">TUNJA </v>
          </cell>
        </row>
        <row r="48">
          <cell r="A48">
            <v>46</v>
          </cell>
          <cell r="B48" t="str">
            <v>UBATE</v>
          </cell>
        </row>
        <row r="49">
          <cell r="A49">
            <v>47</v>
          </cell>
          <cell r="B49" t="str">
            <v>URRAO</v>
          </cell>
        </row>
        <row r="50">
          <cell r="A50">
            <v>48</v>
          </cell>
          <cell r="B50" t="str">
            <v xml:space="preserve">YOPAL </v>
          </cell>
        </row>
      </sheetData>
      <sheetData sheetId="1"/>
      <sheetData sheetId="2">
        <row r="5">
          <cell r="A5">
            <v>1</v>
          </cell>
          <cell r="B5" t="str">
            <v xml:space="preserve"> ALMACEN GENERAL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36"/>
  <sheetViews>
    <sheetView tabSelected="1" zoomScale="115" zoomScaleNormal="115" workbookViewId="0">
      <selection activeCell="E65" sqref="E65"/>
    </sheetView>
  </sheetViews>
  <sheetFormatPr baseColWidth="10" defaultColWidth="11.42578125" defaultRowHeight="15" x14ac:dyDescent="0.25"/>
  <cols>
    <col min="1" max="1" width="11.42578125" style="1"/>
    <col min="2" max="2" width="4.28515625" style="1" customWidth="1"/>
    <col min="3" max="3" width="11.85546875" style="1" bestFit="1" customWidth="1"/>
    <col min="4" max="4" width="13.42578125" style="1" bestFit="1" customWidth="1"/>
    <col min="5" max="5" width="15.28515625" style="1" customWidth="1"/>
    <col min="6" max="6" width="8.42578125" style="1" customWidth="1"/>
    <col min="7" max="7" width="11" style="1" customWidth="1"/>
    <col min="8" max="8" width="11.42578125" style="1"/>
    <col min="9" max="9" width="15.42578125" style="1" customWidth="1"/>
    <col min="10" max="10" width="12.28515625" style="1" customWidth="1"/>
    <col min="11" max="11" width="11.42578125" style="1"/>
    <col min="12" max="12" width="15.28515625" style="1" customWidth="1"/>
    <col min="13" max="13" width="20.5703125" style="55" customWidth="1"/>
    <col min="14" max="14" width="15.28515625" style="1" bestFit="1" customWidth="1"/>
    <col min="15" max="15" width="21.7109375" style="1" customWidth="1"/>
    <col min="16" max="16" width="4.85546875" style="1" customWidth="1"/>
    <col min="17" max="17" width="15.5703125" style="1" customWidth="1"/>
    <col min="18" max="18" width="17.7109375" style="1" bestFit="1" customWidth="1"/>
    <col min="19" max="19" width="12.28515625" style="1" bestFit="1" customWidth="1"/>
    <col min="20" max="20" width="12.7109375" style="1" customWidth="1"/>
    <col min="21" max="21" width="14.28515625" style="1" customWidth="1"/>
    <col min="22" max="16384" width="11.42578125" style="1"/>
  </cols>
  <sheetData>
    <row r="1" spans="1:20" ht="15" customHeight="1" thickBot="1" x14ac:dyDescent="0.3"/>
    <row r="2" spans="1:20" ht="16.5" thickTop="1" thickBot="1" x14ac:dyDescent="0.3">
      <c r="A2" s="198" t="str">
        <f>+[1]Hoja1!B3</f>
        <v xml:space="preserve"> ALMACEN GENERAL </v>
      </c>
      <c r="B2" s="198"/>
      <c r="C2" s="198"/>
      <c r="D2" s="198"/>
      <c r="E2" s="198"/>
      <c r="F2" s="198"/>
      <c r="G2" s="198"/>
      <c r="H2" s="198"/>
      <c r="I2" s="198"/>
      <c r="J2" s="198"/>
      <c r="K2" s="199" t="s">
        <v>0</v>
      </c>
      <c r="L2" s="199"/>
      <c r="M2" s="56">
        <f>+I9+L17+I24</f>
        <v>336883930.7177344</v>
      </c>
    </row>
    <row r="3" spans="1:20" ht="16.5" thickTop="1" thickBot="1" x14ac:dyDescent="0.3">
      <c r="A3" s="5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58"/>
      <c r="O3" s="59"/>
    </row>
    <row r="4" spans="1:20" x14ac:dyDescent="0.25">
      <c r="A4" s="60"/>
      <c r="M4" s="61"/>
    </row>
    <row r="5" spans="1:20" x14ac:dyDescent="0.25">
      <c r="A5" s="60"/>
      <c r="B5" s="127" t="s">
        <v>1</v>
      </c>
      <c r="C5" s="127"/>
      <c r="D5" s="126" t="s">
        <v>2</v>
      </c>
      <c r="E5" s="128" t="s">
        <v>3</v>
      </c>
      <c r="F5" s="129"/>
      <c r="G5" s="129"/>
      <c r="H5" s="129"/>
      <c r="I5" s="130"/>
      <c r="M5" s="61"/>
    </row>
    <row r="6" spans="1:20" ht="14.45" customHeight="1" x14ac:dyDescent="0.25">
      <c r="A6" s="60"/>
      <c r="B6" s="127"/>
      <c r="C6" s="127"/>
      <c r="D6" s="126"/>
      <c r="E6" s="126" t="s">
        <v>4</v>
      </c>
      <c r="F6" s="140" t="s">
        <v>5</v>
      </c>
      <c r="G6" s="131" t="s">
        <v>6</v>
      </c>
      <c r="H6" s="140" t="s">
        <v>7</v>
      </c>
      <c r="I6" s="126" t="s">
        <v>8</v>
      </c>
      <c r="M6" s="61"/>
    </row>
    <row r="7" spans="1:20" ht="14.45" customHeight="1" x14ac:dyDescent="0.25">
      <c r="A7" s="60"/>
      <c r="B7" s="127"/>
      <c r="C7" s="127"/>
      <c r="D7" s="126"/>
      <c r="E7" s="126"/>
      <c r="F7" s="141"/>
      <c r="G7" s="132"/>
      <c r="H7" s="141"/>
      <c r="I7" s="126"/>
      <c r="M7" s="61"/>
    </row>
    <row r="8" spans="1:20" x14ac:dyDescent="0.25">
      <c r="A8" s="60"/>
      <c r="B8" s="33">
        <f>+'[1]Valores vf'!A5</f>
        <v>1</v>
      </c>
      <c r="C8" s="33" t="str">
        <f>+'[1]Valores vf'!B5</f>
        <v xml:space="preserve"> ALMACEN GENERAL </v>
      </c>
      <c r="D8" s="2">
        <v>45627</v>
      </c>
      <c r="E8" s="3">
        <v>15156827</v>
      </c>
      <c r="F8" s="3" t="s">
        <v>9</v>
      </c>
      <c r="G8" s="3">
        <f>+E8</f>
        <v>15156827</v>
      </c>
      <c r="H8" s="3" t="s">
        <v>9</v>
      </c>
      <c r="I8" s="3">
        <f>+G8</f>
        <v>15156827</v>
      </c>
      <c r="M8" s="61"/>
    </row>
    <row r="9" spans="1:20" x14ac:dyDescent="0.25">
      <c r="A9" s="60"/>
      <c r="B9" s="128" t="s">
        <v>3</v>
      </c>
      <c r="C9" s="129"/>
      <c r="D9" s="129"/>
      <c r="E9" s="129"/>
      <c r="F9" s="129"/>
      <c r="G9" s="129"/>
      <c r="H9" s="130"/>
      <c r="I9" s="4">
        <f>SUM(I8:I8)</f>
        <v>15156827</v>
      </c>
      <c r="M9" s="61"/>
    </row>
    <row r="10" spans="1:20" x14ac:dyDescent="0.25">
      <c r="A10" s="60"/>
      <c r="M10" s="61"/>
    </row>
    <row r="11" spans="1:20" ht="14.25" customHeight="1" x14ac:dyDescent="0.25">
      <c r="A11" s="60"/>
      <c r="M11" s="61"/>
    </row>
    <row r="12" spans="1:20" x14ac:dyDescent="0.25">
      <c r="A12" s="60"/>
      <c r="B12" s="127" t="s">
        <v>1</v>
      </c>
      <c r="C12" s="127"/>
      <c r="D12" s="126" t="s">
        <v>2</v>
      </c>
      <c r="E12" s="127" t="s">
        <v>10</v>
      </c>
      <c r="F12" s="127"/>
      <c r="G12" s="127"/>
      <c r="H12" s="127"/>
      <c r="I12" s="127"/>
      <c r="J12" s="127"/>
      <c r="K12" s="127"/>
      <c r="L12" s="127"/>
      <c r="M12" s="61"/>
    </row>
    <row r="13" spans="1:20" x14ac:dyDescent="0.25">
      <c r="A13" s="60"/>
      <c r="B13" s="127"/>
      <c r="C13" s="127"/>
      <c r="D13" s="126"/>
      <c r="E13" s="126" t="s">
        <v>4</v>
      </c>
      <c r="F13" s="142" t="s">
        <v>11</v>
      </c>
      <c r="G13" s="143"/>
      <c r="H13" s="126" t="s">
        <v>5</v>
      </c>
      <c r="I13" s="146" t="s">
        <v>6</v>
      </c>
      <c r="J13" s="126" t="s">
        <v>7</v>
      </c>
      <c r="K13" s="126" t="s">
        <v>8</v>
      </c>
      <c r="L13" s="126" t="s">
        <v>12</v>
      </c>
      <c r="M13" s="61"/>
    </row>
    <row r="14" spans="1:20" x14ac:dyDescent="0.25">
      <c r="A14" s="60"/>
      <c r="B14" s="127"/>
      <c r="C14" s="127"/>
      <c r="D14" s="126"/>
      <c r="E14" s="126"/>
      <c r="F14" s="144"/>
      <c r="G14" s="145"/>
      <c r="H14" s="126"/>
      <c r="I14" s="146"/>
      <c r="J14" s="126"/>
      <c r="K14" s="126"/>
      <c r="L14" s="126"/>
      <c r="M14" s="61"/>
      <c r="R14" s="1" t="s">
        <v>13</v>
      </c>
      <c r="S14" s="1" t="s">
        <v>14</v>
      </c>
    </row>
    <row r="15" spans="1:20" x14ac:dyDescent="0.25">
      <c r="A15" s="60"/>
      <c r="B15" s="125">
        <v>1</v>
      </c>
      <c r="C15" s="125" t="s">
        <v>15</v>
      </c>
      <c r="D15" s="33" t="s">
        <v>16</v>
      </c>
      <c r="E15" s="3">
        <f>+I8</f>
        <v>15156827</v>
      </c>
      <c r="F15" s="47">
        <v>9.2799999999999994E-2</v>
      </c>
      <c r="G15" s="6">
        <f>+E15*F15</f>
        <v>1406553.5455999998</v>
      </c>
      <c r="H15" s="3" t="s">
        <v>9</v>
      </c>
      <c r="I15" s="3">
        <f>+E15+G15</f>
        <v>16563380.545600001</v>
      </c>
      <c r="J15" s="3" t="s">
        <v>9</v>
      </c>
      <c r="K15" s="3">
        <f>+I15</f>
        <v>16563380.545600001</v>
      </c>
      <c r="L15" s="13">
        <f>+K15*11</f>
        <v>182197186.0016</v>
      </c>
      <c r="M15" s="61"/>
      <c r="O15" s="62"/>
      <c r="Q15" s="63">
        <f>+O15*9.28%</f>
        <v>0</v>
      </c>
      <c r="R15" s="62">
        <f>+O15+Q15</f>
        <v>0</v>
      </c>
      <c r="S15" s="63"/>
      <c r="T15" s="64">
        <f>+R15+S15</f>
        <v>0</v>
      </c>
    </row>
    <row r="16" spans="1:20" x14ac:dyDescent="0.25">
      <c r="A16" s="60"/>
      <c r="B16" s="125"/>
      <c r="C16" s="125"/>
      <c r="D16" s="2">
        <v>45992</v>
      </c>
      <c r="E16" s="3">
        <f>+E15+G15</f>
        <v>16563380.545600001</v>
      </c>
      <c r="F16" s="47">
        <v>5.2999999999999999E-2</v>
      </c>
      <c r="G16" s="7">
        <f>+E16*5.3%</f>
        <v>877859.16891680006</v>
      </c>
      <c r="H16" s="3" t="s">
        <v>9</v>
      </c>
      <c r="I16" s="3">
        <f>G16+E16</f>
        <v>17441239.7145168</v>
      </c>
      <c r="J16" s="3" t="s">
        <v>9</v>
      </c>
      <c r="K16" s="3">
        <f>+I16</f>
        <v>17441239.7145168</v>
      </c>
      <c r="L16" s="13">
        <f>+K16</f>
        <v>17441239.7145168</v>
      </c>
      <c r="M16" s="61"/>
    </row>
    <row r="17" spans="1:18" x14ac:dyDescent="0.25">
      <c r="A17" s="60"/>
      <c r="B17" s="126" t="s">
        <v>17</v>
      </c>
      <c r="C17" s="126"/>
      <c r="D17" s="126"/>
      <c r="E17" s="126"/>
      <c r="F17" s="126"/>
      <c r="G17" s="126"/>
      <c r="H17" s="126"/>
      <c r="I17" s="126"/>
      <c r="J17" s="126"/>
      <c r="K17" s="126"/>
      <c r="L17" s="8">
        <f>SUM(L15:L16)</f>
        <v>199638425.71611679</v>
      </c>
      <c r="M17" s="61"/>
    </row>
    <row r="18" spans="1:18" x14ac:dyDescent="0.25">
      <c r="A18" s="60"/>
      <c r="M18" s="61"/>
    </row>
    <row r="19" spans="1:18" x14ac:dyDescent="0.25">
      <c r="A19" s="60"/>
      <c r="M19" s="61"/>
    </row>
    <row r="20" spans="1:18" x14ac:dyDescent="0.25">
      <c r="A20" s="60"/>
      <c r="B20" s="127" t="s">
        <v>1</v>
      </c>
      <c r="C20" s="127"/>
      <c r="D20" s="133" t="s">
        <v>2</v>
      </c>
      <c r="E20" s="148" t="s">
        <v>18</v>
      </c>
      <c r="F20" s="149"/>
      <c r="G20" s="149"/>
      <c r="H20" s="149"/>
      <c r="I20" s="150"/>
      <c r="M20" s="61"/>
    </row>
    <row r="21" spans="1:18" ht="14.45" customHeight="1" x14ac:dyDescent="0.25">
      <c r="A21" s="60"/>
      <c r="B21" s="127"/>
      <c r="C21" s="127"/>
      <c r="D21" s="126"/>
      <c r="E21" s="141" t="s">
        <v>4</v>
      </c>
      <c r="F21" s="141" t="s">
        <v>5</v>
      </c>
      <c r="G21" s="153" t="s">
        <v>6</v>
      </c>
      <c r="H21" s="141" t="s">
        <v>7</v>
      </c>
      <c r="I21" s="141" t="s">
        <v>8</v>
      </c>
      <c r="M21" s="61"/>
    </row>
    <row r="22" spans="1:18" ht="14.45" customHeight="1" x14ac:dyDescent="0.25">
      <c r="A22" s="60"/>
      <c r="B22" s="127"/>
      <c r="C22" s="127"/>
      <c r="D22" s="126"/>
      <c r="E22" s="126"/>
      <c r="F22" s="126"/>
      <c r="G22" s="132"/>
      <c r="H22" s="126"/>
      <c r="I22" s="126"/>
      <c r="M22" s="61"/>
      <c r="O22" s="65"/>
      <c r="Q22" s="55"/>
      <c r="R22" s="66"/>
    </row>
    <row r="23" spans="1:18" x14ac:dyDescent="0.25">
      <c r="A23" s="60"/>
      <c r="B23" s="33">
        <v>1</v>
      </c>
      <c r="C23" s="33" t="s">
        <v>15</v>
      </c>
      <c r="D23" s="33" t="s">
        <v>19</v>
      </c>
      <c r="E23" s="7">
        <f>+K16</f>
        <v>17441239.7145168</v>
      </c>
      <c r="F23" s="3" t="s">
        <v>9</v>
      </c>
      <c r="G23" s="9">
        <f>+E23</f>
        <v>17441239.7145168</v>
      </c>
      <c r="H23" s="3" t="s">
        <v>9</v>
      </c>
      <c r="I23" s="13">
        <f>+G23</f>
        <v>17441239.7145168</v>
      </c>
      <c r="M23" s="61"/>
      <c r="R23" s="67"/>
    </row>
    <row r="24" spans="1:18" ht="14.45" customHeight="1" x14ac:dyDescent="0.25">
      <c r="A24" s="60"/>
      <c r="B24" s="133" t="s">
        <v>20</v>
      </c>
      <c r="C24" s="134"/>
      <c r="D24" s="134"/>
      <c r="E24" s="134"/>
      <c r="F24" s="134"/>
      <c r="G24" s="134"/>
      <c r="H24" s="134"/>
      <c r="I24" s="8">
        <f>SUM(I23:I23)*7</f>
        <v>122088678.0016176</v>
      </c>
      <c r="M24" s="61"/>
    </row>
    <row r="25" spans="1:18" ht="14.45" customHeight="1" x14ac:dyDescent="0.25">
      <c r="A25" s="60"/>
      <c r="B25" s="41"/>
      <c r="C25" s="41"/>
      <c r="D25" s="41"/>
      <c r="E25" s="41"/>
      <c r="F25" s="41"/>
      <c r="G25" s="41"/>
      <c r="H25" s="41"/>
      <c r="I25" s="48"/>
      <c r="M25" s="61"/>
    </row>
    <row r="26" spans="1:18" ht="24" customHeight="1" x14ac:dyDescent="0.25">
      <c r="A26" s="60"/>
      <c r="B26" s="41"/>
      <c r="C26" s="41"/>
      <c r="D26" s="42" t="s">
        <v>21</v>
      </c>
      <c r="E26" s="42" t="s">
        <v>22</v>
      </c>
      <c r="F26" s="42" t="s">
        <v>23</v>
      </c>
      <c r="G26" s="43">
        <v>45627</v>
      </c>
      <c r="H26" s="42" t="s">
        <v>24</v>
      </c>
      <c r="I26" s="43">
        <v>45992</v>
      </c>
      <c r="J26" s="42" t="s">
        <v>25</v>
      </c>
      <c r="M26" s="61"/>
    </row>
    <row r="27" spans="1:18" ht="24" customHeight="1" x14ac:dyDescent="0.25">
      <c r="A27" s="60"/>
      <c r="B27" s="41"/>
      <c r="C27" s="41"/>
      <c r="D27" s="44">
        <v>51646627</v>
      </c>
      <c r="E27" s="45" t="s">
        <v>26</v>
      </c>
      <c r="F27" s="42">
        <v>40</v>
      </c>
      <c r="G27" s="46">
        <f>I8*0.4</f>
        <v>6062730.8000000007</v>
      </c>
      <c r="H27" s="46">
        <f>K15*0.4</f>
        <v>6625352.2182400003</v>
      </c>
      <c r="I27" s="46">
        <f>K16*0.4</f>
        <v>6976495.8858067207</v>
      </c>
      <c r="J27" s="46">
        <f>I23*0.4</f>
        <v>6976495.8858067207</v>
      </c>
      <c r="M27" s="61"/>
    </row>
    <row r="28" spans="1:18" ht="22.5" customHeight="1" x14ac:dyDescent="0.25">
      <c r="A28" s="60"/>
      <c r="B28" s="41"/>
      <c r="C28" s="41"/>
      <c r="D28" s="44">
        <v>20261926</v>
      </c>
      <c r="E28" s="45" t="s">
        <v>27</v>
      </c>
      <c r="F28" s="42">
        <v>20</v>
      </c>
      <c r="G28" s="46">
        <f>I8*0.2</f>
        <v>3031365.4000000004</v>
      </c>
      <c r="H28" s="46">
        <f>K15*0.2</f>
        <v>3312676.1091200002</v>
      </c>
      <c r="I28" s="46">
        <f>K16*0.2</f>
        <v>3488247.9429033604</v>
      </c>
      <c r="J28" s="46">
        <f>I23*0.2</f>
        <v>3488247.9429033604</v>
      </c>
      <c r="M28" s="61"/>
    </row>
    <row r="29" spans="1:18" ht="20.25" customHeight="1" x14ac:dyDescent="0.25">
      <c r="A29" s="60"/>
      <c r="B29" s="41"/>
      <c r="C29" s="41"/>
      <c r="D29" s="44">
        <v>79779373</v>
      </c>
      <c r="E29" s="45" t="s">
        <v>28</v>
      </c>
      <c r="F29" s="42">
        <v>20</v>
      </c>
      <c r="G29" s="46">
        <f>I9*0.2</f>
        <v>3031365.4000000004</v>
      </c>
      <c r="H29" s="46">
        <f>K15*0.2</f>
        <v>3312676.1091200002</v>
      </c>
      <c r="I29" s="46">
        <f>+I28</f>
        <v>3488247.9429033604</v>
      </c>
      <c r="J29" s="46">
        <f>+J28</f>
        <v>3488247.9429033604</v>
      </c>
      <c r="M29" s="61"/>
    </row>
    <row r="30" spans="1:18" ht="22.5" x14ac:dyDescent="0.25">
      <c r="A30" s="60"/>
      <c r="D30" s="44">
        <v>51706270</v>
      </c>
      <c r="E30" s="45" t="s">
        <v>29</v>
      </c>
      <c r="F30" s="42">
        <v>20</v>
      </c>
      <c r="G30" s="46">
        <f>+G29</f>
        <v>3031365.4000000004</v>
      </c>
      <c r="H30" s="46">
        <f>+H29</f>
        <v>3312676.1091200002</v>
      </c>
      <c r="I30" s="46">
        <f>I29</f>
        <v>3488247.9429033604</v>
      </c>
      <c r="J30" s="46">
        <f>+J29</f>
        <v>3488247.9429033604</v>
      </c>
      <c r="M30" s="61"/>
    </row>
    <row r="31" spans="1:18" ht="15.75" thickBot="1" x14ac:dyDescent="0.3">
      <c r="A31" s="6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69"/>
    </row>
    <row r="32" spans="1:18" ht="15.75" thickBot="1" x14ac:dyDescent="0.3"/>
    <row r="33" spans="1:20" ht="15.75" thickBot="1" x14ac:dyDescent="0.3">
      <c r="A33" s="135" t="str">
        <f>+[1]Hoja1!B4</f>
        <v xml:space="preserve">AGUACHICA </v>
      </c>
      <c r="B33" s="136"/>
      <c r="C33" s="136"/>
      <c r="D33" s="136"/>
      <c r="E33" s="136"/>
      <c r="F33" s="136"/>
      <c r="G33" s="136"/>
      <c r="H33" s="136"/>
      <c r="I33" s="136"/>
      <c r="J33" s="70"/>
      <c r="K33" s="71" t="s">
        <v>0</v>
      </c>
      <c r="L33" s="71"/>
      <c r="M33" s="56">
        <f>+I40+L48+I55</f>
        <v>113329568.36199397</v>
      </c>
    </row>
    <row r="34" spans="1:20" x14ac:dyDescent="0.25">
      <c r="A34" s="7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73"/>
    </row>
    <row r="35" spans="1:20" x14ac:dyDescent="0.25">
      <c r="A35" s="74"/>
      <c r="M35" s="75"/>
    </row>
    <row r="36" spans="1:20" x14ac:dyDescent="0.25">
      <c r="A36" s="74"/>
      <c r="B36" s="127" t="s">
        <v>1</v>
      </c>
      <c r="C36" s="127"/>
      <c r="D36" s="126" t="s">
        <v>2</v>
      </c>
      <c r="E36" s="128" t="s">
        <v>3</v>
      </c>
      <c r="F36" s="129"/>
      <c r="G36" s="129"/>
      <c r="H36" s="129"/>
      <c r="I36" s="130"/>
      <c r="M36" s="75"/>
    </row>
    <row r="37" spans="1:20" ht="14.45" customHeight="1" x14ac:dyDescent="0.25">
      <c r="A37" s="74"/>
      <c r="B37" s="127"/>
      <c r="C37" s="127"/>
      <c r="D37" s="126"/>
      <c r="E37" s="126" t="s">
        <v>4</v>
      </c>
      <c r="F37" s="140" t="s">
        <v>5</v>
      </c>
      <c r="G37" s="131" t="s">
        <v>6</v>
      </c>
      <c r="H37" s="140" t="s">
        <v>7</v>
      </c>
      <c r="I37" s="126" t="s">
        <v>8</v>
      </c>
      <c r="M37" s="75"/>
    </row>
    <row r="38" spans="1:20" ht="14.45" customHeight="1" x14ac:dyDescent="0.25">
      <c r="A38" s="74"/>
      <c r="B38" s="127"/>
      <c r="C38" s="127"/>
      <c r="D38" s="126"/>
      <c r="E38" s="126"/>
      <c r="F38" s="141"/>
      <c r="G38" s="132"/>
      <c r="H38" s="141"/>
      <c r="I38" s="126"/>
      <c r="M38" s="75"/>
    </row>
    <row r="39" spans="1:20" x14ac:dyDescent="0.25">
      <c r="A39" s="74"/>
      <c r="B39" s="33">
        <f>+[1]Hoja1!A4</f>
        <v>2</v>
      </c>
      <c r="C39" s="33" t="str">
        <f>+[1]Hoja1!B4</f>
        <v xml:space="preserve">AGUACHICA </v>
      </c>
      <c r="D39" s="2">
        <v>45627</v>
      </c>
      <c r="E39" s="3">
        <v>4284738</v>
      </c>
      <c r="F39" s="3">
        <f>+E39*19%</f>
        <v>814100.22</v>
      </c>
      <c r="G39" s="3">
        <f>+E39+F39</f>
        <v>5098838.22</v>
      </c>
      <c r="H39" s="3" t="s">
        <v>9</v>
      </c>
      <c r="I39" s="3">
        <f>+G39</f>
        <v>5098838.22</v>
      </c>
      <c r="M39" s="75"/>
    </row>
    <row r="40" spans="1:20" x14ac:dyDescent="0.25">
      <c r="A40" s="74"/>
      <c r="B40" s="128" t="s">
        <v>3</v>
      </c>
      <c r="C40" s="129"/>
      <c r="D40" s="129"/>
      <c r="E40" s="129"/>
      <c r="F40" s="129"/>
      <c r="G40" s="129"/>
      <c r="H40" s="130"/>
      <c r="I40" s="4">
        <f>SUM(I39:I39)</f>
        <v>5098838.22</v>
      </c>
      <c r="M40" s="75"/>
    </row>
    <row r="41" spans="1:20" x14ac:dyDescent="0.25">
      <c r="A41" s="74"/>
      <c r="M41" s="75"/>
    </row>
    <row r="42" spans="1:20" x14ac:dyDescent="0.25">
      <c r="A42" s="74"/>
      <c r="M42" s="75"/>
    </row>
    <row r="43" spans="1:20" x14ac:dyDescent="0.25">
      <c r="A43" s="74"/>
      <c r="B43" s="127" t="s">
        <v>1</v>
      </c>
      <c r="C43" s="127"/>
      <c r="D43" s="126" t="s">
        <v>2</v>
      </c>
      <c r="E43" s="127" t="s">
        <v>10</v>
      </c>
      <c r="F43" s="127"/>
      <c r="G43" s="127"/>
      <c r="H43" s="127"/>
      <c r="I43" s="127"/>
      <c r="J43" s="127"/>
      <c r="K43" s="127"/>
      <c r="L43" s="127"/>
      <c r="M43" s="75"/>
    </row>
    <row r="44" spans="1:20" x14ac:dyDescent="0.25">
      <c r="A44" s="74"/>
      <c r="B44" s="127"/>
      <c r="C44" s="127"/>
      <c r="D44" s="126"/>
      <c r="E44" s="126" t="s">
        <v>4</v>
      </c>
      <c r="F44" s="142" t="s">
        <v>11</v>
      </c>
      <c r="G44" s="143"/>
      <c r="H44" s="126" t="s">
        <v>5</v>
      </c>
      <c r="I44" s="146" t="s">
        <v>6</v>
      </c>
      <c r="J44" s="126" t="s">
        <v>7</v>
      </c>
      <c r="K44" s="126" t="s">
        <v>8</v>
      </c>
      <c r="L44" s="126" t="s">
        <v>12</v>
      </c>
      <c r="M44" s="75"/>
      <c r="Q44" s="1" t="s">
        <v>30</v>
      </c>
      <c r="R44" s="1" t="s">
        <v>13</v>
      </c>
      <c r="S44" s="1" t="s">
        <v>14</v>
      </c>
    </row>
    <row r="45" spans="1:20" x14ac:dyDescent="0.25">
      <c r="A45" s="74"/>
      <c r="B45" s="127"/>
      <c r="C45" s="127"/>
      <c r="D45" s="126"/>
      <c r="E45" s="126"/>
      <c r="F45" s="144"/>
      <c r="G45" s="145"/>
      <c r="H45" s="126"/>
      <c r="I45" s="146"/>
      <c r="J45" s="126"/>
      <c r="K45" s="126"/>
      <c r="L45" s="126"/>
      <c r="M45" s="75"/>
      <c r="O45" s="62"/>
      <c r="Q45" s="63">
        <f>+O45*9.28%</f>
        <v>0</v>
      </c>
      <c r="R45" s="62">
        <f>+O45+Q45</f>
        <v>0</v>
      </c>
      <c r="S45" s="63">
        <f>+R45*19%</f>
        <v>0</v>
      </c>
      <c r="T45" s="64">
        <f>+R45+S45</f>
        <v>0</v>
      </c>
    </row>
    <row r="46" spans="1:20" x14ac:dyDescent="0.25">
      <c r="A46" s="74"/>
      <c r="B46" s="125">
        <v>2</v>
      </c>
      <c r="C46" s="125" t="s">
        <v>31</v>
      </c>
      <c r="D46" s="33" t="s">
        <v>16</v>
      </c>
      <c r="E46" s="3">
        <f>+E39</f>
        <v>4284738</v>
      </c>
      <c r="F46" s="47">
        <v>9.2799999999999994E-2</v>
      </c>
      <c r="G46" s="6">
        <f>+E46*F46</f>
        <v>397623.68639999995</v>
      </c>
      <c r="H46" s="3">
        <f>+(E46+G46)*19%</f>
        <v>889648.720416</v>
      </c>
      <c r="I46" s="3">
        <f>+E46+G46+H46</f>
        <v>5572010.4068160001</v>
      </c>
      <c r="J46" s="3" t="s">
        <v>9</v>
      </c>
      <c r="K46" s="3">
        <f>+I46</f>
        <v>5572010.4068160001</v>
      </c>
      <c r="L46" s="13">
        <f>+K46*11</f>
        <v>61292114.474976003</v>
      </c>
      <c r="M46" s="75"/>
      <c r="O46" s="63"/>
    </row>
    <row r="47" spans="1:20" x14ac:dyDescent="0.25">
      <c r="A47" s="74"/>
      <c r="B47" s="125"/>
      <c r="C47" s="125"/>
      <c r="D47" s="2">
        <v>45992</v>
      </c>
      <c r="E47" s="3">
        <f>+E46+G46</f>
        <v>4682361.6864</v>
      </c>
      <c r="F47" s="47">
        <v>5.2999999999999999E-2</v>
      </c>
      <c r="G47" s="7">
        <f>+E47*F47</f>
        <v>248165.1693792</v>
      </c>
      <c r="H47" s="3">
        <f>+(E47+G47)*19%</f>
        <v>936800.10259804793</v>
      </c>
      <c r="I47" s="3">
        <f>H47+G47+E47</f>
        <v>5867326.9583772477</v>
      </c>
      <c r="J47" s="3" t="s">
        <v>9</v>
      </c>
      <c r="K47" s="3">
        <f>+I47</f>
        <v>5867326.9583772477</v>
      </c>
      <c r="L47" s="13">
        <f>+K47</f>
        <v>5867326.9583772477</v>
      </c>
      <c r="M47" s="75"/>
    </row>
    <row r="48" spans="1:20" x14ac:dyDescent="0.25">
      <c r="A48" s="74"/>
      <c r="B48" s="126" t="s">
        <v>32</v>
      </c>
      <c r="C48" s="126"/>
      <c r="D48" s="126"/>
      <c r="E48" s="126"/>
      <c r="F48" s="126"/>
      <c r="G48" s="126"/>
      <c r="H48" s="126"/>
      <c r="I48" s="126"/>
      <c r="J48" s="126"/>
      <c r="K48" s="126"/>
      <c r="L48" s="8">
        <f>SUM(L46:L47)</f>
        <v>67159441.433353245</v>
      </c>
      <c r="M48" s="75"/>
      <c r="O48" s="64"/>
      <c r="R48" s="64"/>
    </row>
    <row r="49" spans="1:13" x14ac:dyDescent="0.25">
      <c r="A49" s="74"/>
      <c r="M49" s="75"/>
    </row>
    <row r="50" spans="1:13" x14ac:dyDescent="0.25">
      <c r="A50" s="74"/>
      <c r="M50" s="75"/>
    </row>
    <row r="51" spans="1:13" x14ac:dyDescent="0.25">
      <c r="A51" s="74"/>
      <c r="B51" s="127" t="s">
        <v>1</v>
      </c>
      <c r="C51" s="127"/>
      <c r="D51" s="126" t="s">
        <v>2</v>
      </c>
      <c r="E51" s="128" t="s">
        <v>18</v>
      </c>
      <c r="F51" s="129"/>
      <c r="G51" s="129"/>
      <c r="H51" s="129"/>
      <c r="I51" s="130"/>
      <c r="M51" s="75"/>
    </row>
    <row r="52" spans="1:13" ht="14.45" customHeight="1" x14ac:dyDescent="0.25">
      <c r="A52" s="74"/>
      <c r="B52" s="127"/>
      <c r="C52" s="127"/>
      <c r="D52" s="126"/>
      <c r="E52" s="126" t="s">
        <v>4</v>
      </c>
      <c r="F52" s="126" t="s">
        <v>5</v>
      </c>
      <c r="G52" s="131" t="s">
        <v>6</v>
      </c>
      <c r="H52" s="126" t="s">
        <v>7</v>
      </c>
      <c r="I52" s="126" t="s">
        <v>8</v>
      </c>
      <c r="M52" s="75"/>
    </row>
    <row r="53" spans="1:13" ht="14.45" customHeight="1" x14ac:dyDescent="0.25">
      <c r="A53" s="74"/>
      <c r="B53" s="127"/>
      <c r="C53" s="127"/>
      <c r="D53" s="126"/>
      <c r="E53" s="126"/>
      <c r="F53" s="126"/>
      <c r="G53" s="132"/>
      <c r="H53" s="126"/>
      <c r="I53" s="126"/>
      <c r="M53" s="75"/>
    </row>
    <row r="54" spans="1:13" x14ac:dyDescent="0.25">
      <c r="A54" s="74"/>
      <c r="B54" s="33">
        <v>2</v>
      </c>
      <c r="C54" s="33" t="s">
        <v>31</v>
      </c>
      <c r="D54" s="33" t="s">
        <v>33</v>
      </c>
      <c r="E54" s="7">
        <f>+E47+G47</f>
        <v>4930526.8557791999</v>
      </c>
      <c r="F54" s="3">
        <f>+E54*19%</f>
        <v>936800.10259804793</v>
      </c>
      <c r="G54" s="9">
        <f>F54+E54</f>
        <v>5867326.9583772477</v>
      </c>
      <c r="H54" s="3" t="s">
        <v>9</v>
      </c>
      <c r="I54" s="13">
        <f>+G54</f>
        <v>5867326.9583772477</v>
      </c>
      <c r="M54" s="75"/>
    </row>
    <row r="55" spans="1:13" x14ac:dyDescent="0.25">
      <c r="A55" s="74"/>
      <c r="B55" s="133" t="s">
        <v>20</v>
      </c>
      <c r="C55" s="134"/>
      <c r="D55" s="134"/>
      <c r="E55" s="134"/>
      <c r="F55" s="134"/>
      <c r="G55" s="134"/>
      <c r="H55" s="134"/>
      <c r="I55" s="8">
        <f>SUM(I54:I54)*7</f>
        <v>41071288.708640732</v>
      </c>
      <c r="M55" s="75"/>
    </row>
    <row r="56" spans="1:13" x14ac:dyDescent="0.25">
      <c r="A56" s="74"/>
      <c r="M56" s="75"/>
    </row>
    <row r="57" spans="1:13" ht="15.75" thickBot="1" x14ac:dyDescent="0.3">
      <c r="A57" s="76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77"/>
    </row>
    <row r="58" spans="1:13" ht="15.75" thickBot="1" x14ac:dyDescent="0.3"/>
    <row r="59" spans="1:13" ht="15.75" thickBot="1" x14ac:dyDescent="0.3">
      <c r="A59" s="135" t="str">
        <f>+[1]Hoja1!B5</f>
        <v>AGUADAS</v>
      </c>
      <c r="B59" s="136"/>
      <c r="C59" s="136"/>
      <c r="D59" s="136"/>
      <c r="E59" s="136"/>
      <c r="F59" s="136"/>
      <c r="G59" s="136"/>
      <c r="H59" s="136"/>
      <c r="I59" s="136"/>
      <c r="J59" s="137"/>
      <c r="K59" s="138" t="s">
        <v>0</v>
      </c>
      <c r="L59" s="139"/>
      <c r="M59" s="56">
        <f>+I66+L74+I81</f>
        <v>51060000</v>
      </c>
    </row>
    <row r="60" spans="1:13" x14ac:dyDescent="0.25">
      <c r="A60" s="7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73"/>
    </row>
    <row r="61" spans="1:13" x14ac:dyDescent="0.25">
      <c r="A61" s="74"/>
      <c r="M61" s="75"/>
    </row>
    <row r="62" spans="1:13" x14ac:dyDescent="0.25">
      <c r="A62" s="74"/>
      <c r="B62" s="127" t="s">
        <v>1</v>
      </c>
      <c r="C62" s="127"/>
      <c r="D62" s="126" t="s">
        <v>2</v>
      </c>
      <c r="E62" s="128" t="s">
        <v>3</v>
      </c>
      <c r="F62" s="129"/>
      <c r="G62" s="129"/>
      <c r="H62" s="129"/>
      <c r="I62" s="130"/>
      <c r="M62" s="75"/>
    </row>
    <row r="63" spans="1:13" ht="14.45" customHeight="1" x14ac:dyDescent="0.25">
      <c r="A63" s="74"/>
      <c r="B63" s="127"/>
      <c r="C63" s="127"/>
      <c r="D63" s="126"/>
      <c r="E63" s="126" t="s">
        <v>4</v>
      </c>
      <c r="F63" s="140" t="s">
        <v>5</v>
      </c>
      <c r="G63" s="131" t="s">
        <v>6</v>
      </c>
      <c r="H63" s="140" t="s">
        <v>7</v>
      </c>
      <c r="I63" s="126" t="s">
        <v>8</v>
      </c>
      <c r="M63" s="75"/>
    </row>
    <row r="64" spans="1:13" ht="14.45" customHeight="1" x14ac:dyDescent="0.25">
      <c r="A64" s="74"/>
      <c r="B64" s="127"/>
      <c r="C64" s="127"/>
      <c r="D64" s="126"/>
      <c r="E64" s="126"/>
      <c r="F64" s="141"/>
      <c r="G64" s="132"/>
      <c r="H64" s="141"/>
      <c r="I64" s="126"/>
      <c r="M64" s="75"/>
    </row>
    <row r="65" spans="1:20" x14ac:dyDescent="0.25">
      <c r="A65" s="74"/>
      <c r="B65" s="33">
        <v>3</v>
      </c>
      <c r="C65" s="33" t="str">
        <f>+A59</f>
        <v>AGUADAS</v>
      </c>
      <c r="D65" s="2">
        <v>45627</v>
      </c>
      <c r="E65" s="3">
        <v>2500000</v>
      </c>
      <c r="F65" s="3" t="s">
        <v>9</v>
      </c>
      <c r="G65" s="3">
        <f>+E65</f>
        <v>2500000</v>
      </c>
      <c r="H65" s="3" t="s">
        <v>9</v>
      </c>
      <c r="I65" s="3">
        <f>+G65</f>
        <v>2500000</v>
      </c>
      <c r="M65" s="75"/>
    </row>
    <row r="66" spans="1:20" x14ac:dyDescent="0.25">
      <c r="A66" s="74"/>
      <c r="B66" s="128" t="s">
        <v>3</v>
      </c>
      <c r="C66" s="129"/>
      <c r="D66" s="129"/>
      <c r="E66" s="129"/>
      <c r="F66" s="129"/>
      <c r="G66" s="129"/>
      <c r="H66" s="130"/>
      <c r="I66" s="4">
        <f>SUM(I65:I65)</f>
        <v>2500000</v>
      </c>
      <c r="M66" s="75"/>
    </row>
    <row r="67" spans="1:20" x14ac:dyDescent="0.25">
      <c r="A67" s="74"/>
      <c r="M67" s="75"/>
    </row>
    <row r="68" spans="1:20" x14ac:dyDescent="0.25">
      <c r="A68" s="74"/>
      <c r="M68" s="75"/>
    </row>
    <row r="69" spans="1:20" x14ac:dyDescent="0.25">
      <c r="A69" s="74"/>
      <c r="B69" s="127" t="s">
        <v>1</v>
      </c>
      <c r="C69" s="127"/>
      <c r="D69" s="126" t="s">
        <v>2</v>
      </c>
      <c r="E69" s="127" t="s">
        <v>10</v>
      </c>
      <c r="F69" s="127"/>
      <c r="G69" s="127"/>
      <c r="H69" s="127"/>
      <c r="I69" s="127"/>
      <c r="J69" s="127"/>
      <c r="K69" s="127"/>
      <c r="L69" s="127"/>
      <c r="M69" s="75"/>
    </row>
    <row r="70" spans="1:20" x14ac:dyDescent="0.25">
      <c r="A70" s="74"/>
      <c r="B70" s="127"/>
      <c r="C70" s="127"/>
      <c r="D70" s="126"/>
      <c r="E70" s="126" t="s">
        <v>4</v>
      </c>
      <c r="F70" s="142" t="s">
        <v>11</v>
      </c>
      <c r="G70" s="143"/>
      <c r="H70" s="126" t="s">
        <v>5</v>
      </c>
      <c r="I70" s="146" t="s">
        <v>6</v>
      </c>
      <c r="J70" s="126" t="s">
        <v>7</v>
      </c>
      <c r="K70" s="126" t="s">
        <v>8</v>
      </c>
      <c r="L70" s="126" t="s">
        <v>12</v>
      </c>
      <c r="M70" s="75"/>
      <c r="Q70" s="1" t="s">
        <v>30</v>
      </c>
      <c r="R70" s="1" t="s">
        <v>13</v>
      </c>
      <c r="S70" s="1" t="s">
        <v>14</v>
      </c>
    </row>
    <row r="71" spans="1:20" x14ac:dyDescent="0.25">
      <c r="A71" s="74"/>
      <c r="B71" s="127"/>
      <c r="C71" s="127"/>
      <c r="D71" s="126"/>
      <c r="E71" s="126"/>
      <c r="F71" s="144"/>
      <c r="G71" s="145"/>
      <c r="H71" s="126"/>
      <c r="I71" s="146"/>
      <c r="J71" s="126"/>
      <c r="K71" s="126"/>
      <c r="L71" s="126"/>
      <c r="M71" s="75"/>
      <c r="O71" s="62"/>
      <c r="Q71" s="63">
        <f>+O71*9.28%</f>
        <v>0</v>
      </c>
      <c r="R71" s="62">
        <f>+O71+Q71</f>
        <v>0</v>
      </c>
      <c r="S71" s="63"/>
      <c r="T71" s="64">
        <f>+R71+S71</f>
        <v>0</v>
      </c>
    </row>
    <row r="72" spans="1:20" x14ac:dyDescent="0.25">
      <c r="A72" s="74"/>
      <c r="B72" s="125">
        <f>+B65</f>
        <v>3</v>
      </c>
      <c r="C72" s="125" t="s">
        <v>31</v>
      </c>
      <c r="D72" s="33" t="s">
        <v>16</v>
      </c>
      <c r="E72" s="3">
        <f>+E65</f>
        <v>2500000</v>
      </c>
      <c r="F72" s="47">
        <v>9.2799999999999994E-2</v>
      </c>
      <c r="G72" s="6" t="s">
        <v>9</v>
      </c>
      <c r="H72" s="3" t="str">
        <f>+H65</f>
        <v>N/A</v>
      </c>
      <c r="I72" s="3">
        <f>+E72</f>
        <v>2500000</v>
      </c>
      <c r="J72" s="3" t="s">
        <v>9</v>
      </c>
      <c r="K72" s="3">
        <f>+I72</f>
        <v>2500000</v>
      </c>
      <c r="L72" s="13">
        <f>+K72*11</f>
        <v>27500000</v>
      </c>
      <c r="M72" s="75"/>
      <c r="O72" s="63"/>
    </row>
    <row r="73" spans="1:20" x14ac:dyDescent="0.25">
      <c r="A73" s="74"/>
      <c r="B73" s="125"/>
      <c r="C73" s="125"/>
      <c r="D73" s="2" t="s">
        <v>34</v>
      </c>
      <c r="E73" s="3">
        <f>+E72</f>
        <v>2500000</v>
      </c>
      <c r="F73" s="47">
        <v>5.2999999999999999E-2</v>
      </c>
      <c r="G73" s="7">
        <f>+E73*5.3%</f>
        <v>132500</v>
      </c>
      <c r="H73" s="3" t="s">
        <v>9</v>
      </c>
      <c r="I73" s="3">
        <f>+E73+G73</f>
        <v>2632500</v>
      </c>
      <c r="J73" s="3" t="s">
        <v>9</v>
      </c>
      <c r="K73" s="3">
        <f>+I73</f>
        <v>2632500</v>
      </c>
      <c r="L73" s="13">
        <f>+K73</f>
        <v>2632500</v>
      </c>
      <c r="M73" s="75"/>
    </row>
    <row r="74" spans="1:20" x14ac:dyDescent="0.25">
      <c r="A74" s="74"/>
      <c r="B74" s="126" t="s">
        <v>17</v>
      </c>
      <c r="C74" s="126"/>
      <c r="D74" s="126"/>
      <c r="E74" s="126"/>
      <c r="F74" s="126"/>
      <c r="G74" s="126"/>
      <c r="H74" s="126"/>
      <c r="I74" s="126"/>
      <c r="J74" s="126"/>
      <c r="K74" s="126"/>
      <c r="L74" s="8">
        <f>SUM(L72:L73)</f>
        <v>30132500</v>
      </c>
      <c r="M74" s="75"/>
    </row>
    <row r="75" spans="1:20" x14ac:dyDescent="0.25">
      <c r="A75" s="74"/>
      <c r="M75" s="75"/>
    </row>
    <row r="76" spans="1:20" x14ac:dyDescent="0.25">
      <c r="A76" s="74"/>
      <c r="M76" s="75"/>
    </row>
    <row r="77" spans="1:20" x14ac:dyDescent="0.25">
      <c r="A77" s="74"/>
      <c r="B77" s="127" t="s">
        <v>1</v>
      </c>
      <c r="C77" s="127"/>
      <c r="D77" s="126" t="s">
        <v>2</v>
      </c>
      <c r="E77" s="128" t="s">
        <v>18</v>
      </c>
      <c r="F77" s="129"/>
      <c r="G77" s="129"/>
      <c r="H77" s="129"/>
      <c r="I77" s="130"/>
      <c r="M77" s="75"/>
    </row>
    <row r="78" spans="1:20" ht="14.45" customHeight="1" x14ac:dyDescent="0.25">
      <c r="A78" s="74"/>
      <c r="B78" s="127"/>
      <c r="C78" s="127"/>
      <c r="D78" s="126"/>
      <c r="E78" s="126" t="s">
        <v>4</v>
      </c>
      <c r="F78" s="126" t="s">
        <v>5</v>
      </c>
      <c r="G78" s="131" t="s">
        <v>6</v>
      </c>
      <c r="H78" s="126" t="s">
        <v>7</v>
      </c>
      <c r="I78" s="126" t="s">
        <v>8</v>
      </c>
      <c r="M78" s="75"/>
    </row>
    <row r="79" spans="1:20" ht="14.45" customHeight="1" x14ac:dyDescent="0.25">
      <c r="A79" s="74"/>
      <c r="B79" s="127"/>
      <c r="C79" s="127"/>
      <c r="D79" s="126"/>
      <c r="E79" s="126"/>
      <c r="F79" s="126"/>
      <c r="G79" s="132"/>
      <c r="H79" s="126"/>
      <c r="I79" s="126"/>
      <c r="M79" s="75"/>
    </row>
    <row r="80" spans="1:20" x14ac:dyDescent="0.25">
      <c r="A80" s="74"/>
      <c r="B80" s="33">
        <f>+B72</f>
        <v>3</v>
      </c>
      <c r="C80" s="33" t="s">
        <v>31</v>
      </c>
      <c r="D80" s="33" t="s">
        <v>33</v>
      </c>
      <c r="E80" s="7">
        <f>+K73</f>
        <v>2632500</v>
      </c>
      <c r="F80" s="3" t="s">
        <v>9</v>
      </c>
      <c r="G80" s="9">
        <f>+E80</f>
        <v>2632500</v>
      </c>
      <c r="H80" s="3" t="s">
        <v>9</v>
      </c>
      <c r="I80" s="13">
        <f>+G80</f>
        <v>2632500</v>
      </c>
      <c r="M80" s="75"/>
    </row>
    <row r="81" spans="1:20" x14ac:dyDescent="0.25">
      <c r="A81" s="74"/>
      <c r="B81" s="133" t="s">
        <v>20</v>
      </c>
      <c r="C81" s="134"/>
      <c r="D81" s="134"/>
      <c r="E81" s="134"/>
      <c r="F81" s="134"/>
      <c r="G81" s="134"/>
      <c r="H81" s="134"/>
      <c r="I81" s="8">
        <f>SUM(I80:I80)*7</f>
        <v>18427500</v>
      </c>
      <c r="M81" s="75"/>
    </row>
    <row r="82" spans="1:20" x14ac:dyDescent="0.25">
      <c r="A82" s="74"/>
      <c r="M82" s="75"/>
    </row>
    <row r="83" spans="1:20" ht="15.75" thickBot="1" x14ac:dyDescent="0.3">
      <c r="A83" s="76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77"/>
    </row>
    <row r="84" spans="1:20" ht="15.75" thickBot="1" x14ac:dyDescent="0.3"/>
    <row r="85" spans="1:20" ht="15.75" thickBot="1" x14ac:dyDescent="0.3">
      <c r="A85" s="187" t="str">
        <f>+[1]Hoja1!B6</f>
        <v xml:space="preserve">ANSERMA  </v>
      </c>
      <c r="B85" s="188"/>
      <c r="C85" s="188"/>
      <c r="D85" s="188"/>
      <c r="E85" s="188"/>
      <c r="F85" s="188"/>
      <c r="G85" s="188"/>
      <c r="H85" s="188"/>
      <c r="I85" s="188"/>
      <c r="J85" s="189"/>
      <c r="K85" s="190" t="s">
        <v>0</v>
      </c>
      <c r="L85" s="191"/>
      <c r="M85" s="96">
        <f>+I92+L100+I107</f>
        <v>92357328</v>
      </c>
    </row>
    <row r="86" spans="1:20" x14ac:dyDescent="0.25">
      <c r="A86" s="97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9"/>
    </row>
    <row r="87" spans="1:20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2"/>
    </row>
    <row r="88" spans="1:20" x14ac:dyDescent="0.25">
      <c r="A88" s="100"/>
      <c r="B88" s="174" t="s">
        <v>1</v>
      </c>
      <c r="C88" s="174"/>
      <c r="D88" s="175" t="s">
        <v>2</v>
      </c>
      <c r="E88" s="182" t="s">
        <v>3</v>
      </c>
      <c r="F88" s="183"/>
      <c r="G88" s="183"/>
      <c r="H88" s="183"/>
      <c r="I88" s="184"/>
      <c r="J88" s="101"/>
      <c r="K88" s="101"/>
      <c r="L88" s="101"/>
      <c r="M88" s="102"/>
    </row>
    <row r="89" spans="1:20" ht="14.45" customHeight="1" x14ac:dyDescent="0.25">
      <c r="A89" s="100"/>
      <c r="B89" s="174"/>
      <c r="C89" s="174"/>
      <c r="D89" s="175"/>
      <c r="E89" s="175" t="s">
        <v>4</v>
      </c>
      <c r="F89" s="196" t="s">
        <v>5</v>
      </c>
      <c r="G89" s="185" t="s">
        <v>6</v>
      </c>
      <c r="H89" s="196" t="s">
        <v>7</v>
      </c>
      <c r="I89" s="175" t="s">
        <v>8</v>
      </c>
      <c r="J89" s="101"/>
      <c r="K89" s="101"/>
      <c r="L89" s="101"/>
      <c r="M89" s="102"/>
    </row>
    <row r="90" spans="1:20" ht="14.45" customHeight="1" x14ac:dyDescent="0.25">
      <c r="A90" s="100"/>
      <c r="B90" s="174"/>
      <c r="C90" s="174"/>
      <c r="D90" s="175"/>
      <c r="E90" s="175"/>
      <c r="F90" s="197"/>
      <c r="G90" s="186"/>
      <c r="H90" s="197"/>
      <c r="I90" s="175"/>
      <c r="J90" s="101"/>
      <c r="K90" s="101"/>
      <c r="L90" s="101"/>
      <c r="M90" s="102"/>
    </row>
    <row r="91" spans="1:20" x14ac:dyDescent="0.25">
      <c r="A91" s="100"/>
      <c r="B91" s="103">
        <f>+[1]Hoja1!A6</f>
        <v>4</v>
      </c>
      <c r="C91" s="103" t="str">
        <f>+A85</f>
        <v xml:space="preserve">ANSERMA  </v>
      </c>
      <c r="D91" s="104">
        <v>45627</v>
      </c>
      <c r="E91" s="105">
        <v>3800000</v>
      </c>
      <c r="F91" s="105">
        <f>+E91*19%</f>
        <v>722000</v>
      </c>
      <c r="G91" s="105">
        <f>+F91+E91</f>
        <v>4522000</v>
      </c>
      <c r="H91" s="105" t="s">
        <v>9</v>
      </c>
      <c r="I91" s="105">
        <f>+G91</f>
        <v>4522000</v>
      </c>
      <c r="J91" s="101"/>
      <c r="K91" s="101"/>
      <c r="L91" s="101"/>
      <c r="M91" s="102"/>
    </row>
    <row r="92" spans="1:20" x14ac:dyDescent="0.25">
      <c r="A92" s="100"/>
      <c r="B92" s="182" t="s">
        <v>3</v>
      </c>
      <c r="C92" s="183"/>
      <c r="D92" s="183"/>
      <c r="E92" s="183"/>
      <c r="F92" s="183"/>
      <c r="G92" s="183"/>
      <c r="H92" s="184"/>
      <c r="I92" s="106">
        <f>SUM(I91:I91)</f>
        <v>4522000</v>
      </c>
      <c r="J92" s="101"/>
      <c r="K92" s="101"/>
      <c r="L92" s="101"/>
      <c r="M92" s="102"/>
    </row>
    <row r="93" spans="1:20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2"/>
    </row>
    <row r="94" spans="1:20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2"/>
    </row>
    <row r="95" spans="1:20" x14ac:dyDescent="0.25">
      <c r="A95" s="100"/>
      <c r="B95" s="174" t="s">
        <v>1</v>
      </c>
      <c r="C95" s="174"/>
      <c r="D95" s="175" t="s">
        <v>2</v>
      </c>
      <c r="E95" s="174" t="s">
        <v>10</v>
      </c>
      <c r="F95" s="174"/>
      <c r="G95" s="174"/>
      <c r="H95" s="174"/>
      <c r="I95" s="174"/>
      <c r="J95" s="174"/>
      <c r="K95" s="174"/>
      <c r="L95" s="174"/>
      <c r="M95" s="102"/>
      <c r="Q95" s="1" t="s">
        <v>30</v>
      </c>
      <c r="R95" s="1" t="s">
        <v>13</v>
      </c>
      <c r="S95" s="1" t="s">
        <v>14</v>
      </c>
    </row>
    <row r="96" spans="1:20" x14ac:dyDescent="0.25">
      <c r="A96" s="100"/>
      <c r="B96" s="174"/>
      <c r="C96" s="174"/>
      <c r="D96" s="175"/>
      <c r="E96" s="175" t="s">
        <v>4</v>
      </c>
      <c r="F96" s="176" t="s">
        <v>11</v>
      </c>
      <c r="G96" s="177"/>
      <c r="H96" s="175" t="s">
        <v>5</v>
      </c>
      <c r="I96" s="180" t="s">
        <v>6</v>
      </c>
      <c r="J96" s="175" t="s">
        <v>7</v>
      </c>
      <c r="K96" s="175" t="s">
        <v>8</v>
      </c>
      <c r="L96" s="175" t="s">
        <v>12</v>
      </c>
      <c r="M96" s="102"/>
      <c r="O96" s="62"/>
      <c r="Q96" s="63">
        <f>+O96*9.28%</f>
        <v>0</v>
      </c>
      <c r="R96" s="62">
        <f>+O96+Q96</f>
        <v>0</v>
      </c>
      <c r="S96" s="63">
        <f>+R96*19%</f>
        <v>0</v>
      </c>
      <c r="T96" s="64">
        <f>+R96+S96</f>
        <v>0</v>
      </c>
    </row>
    <row r="97" spans="1:16" x14ac:dyDescent="0.25">
      <c r="A97" s="100"/>
      <c r="B97" s="174"/>
      <c r="C97" s="174"/>
      <c r="D97" s="175"/>
      <c r="E97" s="175"/>
      <c r="F97" s="178"/>
      <c r="G97" s="179"/>
      <c r="H97" s="175"/>
      <c r="I97" s="180"/>
      <c r="J97" s="175"/>
      <c r="K97" s="175"/>
      <c r="L97" s="175"/>
      <c r="M97" s="102"/>
    </row>
    <row r="98" spans="1:16" ht="14.25" customHeight="1" x14ac:dyDescent="0.25">
      <c r="A98" s="100"/>
      <c r="B98" s="181">
        <f>+[1]Hoja1!A6</f>
        <v>4</v>
      </c>
      <c r="C98" s="181" t="str">
        <f>+C91</f>
        <v xml:space="preserve">ANSERMA  </v>
      </c>
      <c r="D98" s="103" t="s">
        <v>16</v>
      </c>
      <c r="E98" s="105">
        <f>+E91</f>
        <v>3800000</v>
      </c>
      <c r="F98" s="200" t="s">
        <v>9</v>
      </c>
      <c r="G98" s="201"/>
      <c r="H98" s="105">
        <f>+(E98)*19%</f>
        <v>722000</v>
      </c>
      <c r="I98" s="105">
        <f>+E98+H98</f>
        <v>4522000</v>
      </c>
      <c r="J98" s="105" t="s">
        <v>9</v>
      </c>
      <c r="K98" s="105">
        <f>+I98</f>
        <v>4522000</v>
      </c>
      <c r="L98" s="107">
        <f>+K98*11</f>
        <v>49742000</v>
      </c>
      <c r="M98" s="102"/>
    </row>
    <row r="99" spans="1:16" x14ac:dyDescent="0.25">
      <c r="A99" s="100"/>
      <c r="B99" s="181"/>
      <c r="C99" s="181"/>
      <c r="D99" s="104">
        <v>45992</v>
      </c>
      <c r="E99" s="105">
        <f>E98+G98</f>
        <v>3800000</v>
      </c>
      <c r="F99" s="108">
        <v>5.2999999999999999E-2</v>
      </c>
      <c r="G99" s="109">
        <f>+E99*F99</f>
        <v>201400</v>
      </c>
      <c r="H99" s="105">
        <f>+(E99+G99)*19%</f>
        <v>760266</v>
      </c>
      <c r="I99" s="105">
        <f>+E99+G99+H99</f>
        <v>4761666</v>
      </c>
      <c r="J99" s="105" t="s">
        <v>9</v>
      </c>
      <c r="K99" s="105">
        <f>+I99</f>
        <v>4761666</v>
      </c>
      <c r="L99" s="107">
        <f>+K99</f>
        <v>4761666</v>
      </c>
      <c r="M99" s="102"/>
    </row>
    <row r="100" spans="1:16" x14ac:dyDescent="0.25">
      <c r="A100" s="100"/>
      <c r="B100" s="175" t="s">
        <v>32</v>
      </c>
      <c r="C100" s="175"/>
      <c r="D100" s="175"/>
      <c r="E100" s="175"/>
      <c r="F100" s="175"/>
      <c r="G100" s="175"/>
      <c r="H100" s="175"/>
      <c r="I100" s="175"/>
      <c r="J100" s="175"/>
      <c r="K100" s="175"/>
      <c r="L100" s="110">
        <f>SUM(L98:L99)</f>
        <v>54503666</v>
      </c>
      <c r="M100" s="102"/>
      <c r="O100" s="62"/>
      <c r="P100" s="62"/>
    </row>
    <row r="101" spans="1:16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2"/>
    </row>
    <row r="102" spans="1:16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2"/>
    </row>
    <row r="103" spans="1:16" x14ac:dyDescent="0.25">
      <c r="A103" s="100"/>
      <c r="B103" s="174" t="s">
        <v>1</v>
      </c>
      <c r="C103" s="174"/>
      <c r="D103" s="175" t="s">
        <v>2</v>
      </c>
      <c r="E103" s="182" t="s">
        <v>18</v>
      </c>
      <c r="F103" s="183"/>
      <c r="G103" s="183"/>
      <c r="H103" s="183"/>
      <c r="I103" s="184"/>
      <c r="J103" s="101"/>
      <c r="K103" s="101"/>
      <c r="L103" s="101"/>
      <c r="M103" s="102"/>
    </row>
    <row r="104" spans="1:16" ht="14.45" customHeight="1" x14ac:dyDescent="0.25">
      <c r="A104" s="100"/>
      <c r="B104" s="174"/>
      <c r="C104" s="174"/>
      <c r="D104" s="175"/>
      <c r="E104" s="175" t="s">
        <v>4</v>
      </c>
      <c r="F104" s="175" t="s">
        <v>5</v>
      </c>
      <c r="G104" s="185" t="s">
        <v>6</v>
      </c>
      <c r="H104" s="175" t="s">
        <v>7</v>
      </c>
      <c r="I104" s="175" t="s">
        <v>8</v>
      </c>
      <c r="J104" s="101"/>
      <c r="K104" s="101"/>
      <c r="L104" s="101"/>
      <c r="M104" s="102"/>
    </row>
    <row r="105" spans="1:16" ht="14.45" customHeight="1" x14ac:dyDescent="0.25">
      <c r="A105" s="100"/>
      <c r="B105" s="174"/>
      <c r="C105" s="174"/>
      <c r="D105" s="175"/>
      <c r="E105" s="175"/>
      <c r="F105" s="175"/>
      <c r="G105" s="186"/>
      <c r="H105" s="175"/>
      <c r="I105" s="175"/>
      <c r="J105" s="101"/>
      <c r="K105" s="101"/>
      <c r="L105" s="101"/>
      <c r="M105" s="102"/>
    </row>
    <row r="106" spans="1:16" x14ac:dyDescent="0.25">
      <c r="A106" s="100"/>
      <c r="B106" s="103">
        <f>+B98</f>
        <v>4</v>
      </c>
      <c r="C106" s="103" t="str">
        <f>+C98</f>
        <v xml:space="preserve">ANSERMA  </v>
      </c>
      <c r="D106" s="103" t="s">
        <v>33</v>
      </c>
      <c r="E106" s="109">
        <f>+E99+G99</f>
        <v>4001400</v>
      </c>
      <c r="F106" s="105">
        <f>+E106*19%</f>
        <v>760266</v>
      </c>
      <c r="G106" s="111">
        <f>+E106+F106</f>
        <v>4761666</v>
      </c>
      <c r="H106" s="105" t="s">
        <v>9</v>
      </c>
      <c r="I106" s="107">
        <f>+G106</f>
        <v>4761666</v>
      </c>
      <c r="J106" s="101"/>
      <c r="K106" s="101"/>
      <c r="L106" s="101"/>
      <c r="M106" s="102"/>
    </row>
    <row r="107" spans="1:16" x14ac:dyDescent="0.25">
      <c r="A107" s="100"/>
      <c r="B107" s="194" t="s">
        <v>20</v>
      </c>
      <c r="C107" s="195"/>
      <c r="D107" s="195"/>
      <c r="E107" s="195"/>
      <c r="F107" s="195"/>
      <c r="G107" s="195"/>
      <c r="H107" s="195"/>
      <c r="I107" s="110">
        <f>SUM(I106:I106)*7</f>
        <v>33331662</v>
      </c>
      <c r="J107" s="101"/>
      <c r="K107" s="101"/>
      <c r="L107" s="101"/>
      <c r="M107" s="102"/>
    </row>
    <row r="108" spans="1:16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2"/>
    </row>
    <row r="109" spans="1:16" ht="15.75" thickBot="1" x14ac:dyDescent="0.3">
      <c r="A109" s="112"/>
      <c r="B109" s="113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4"/>
    </row>
    <row r="110" spans="1:16" ht="15.75" thickBot="1" x14ac:dyDescent="0.3"/>
    <row r="111" spans="1:16" ht="15.75" thickBot="1" x14ac:dyDescent="0.3">
      <c r="A111" s="135" t="str">
        <f>+[1]Hoja1!B7</f>
        <v>APARTADO</v>
      </c>
      <c r="B111" s="136"/>
      <c r="C111" s="136"/>
      <c r="D111" s="136"/>
      <c r="E111" s="136"/>
      <c r="F111" s="136"/>
      <c r="G111" s="136"/>
      <c r="H111" s="136"/>
      <c r="I111" s="136"/>
      <c r="J111" s="137"/>
      <c r="K111" s="138" t="s">
        <v>0</v>
      </c>
      <c r="L111" s="139"/>
      <c r="M111" s="56">
        <f>+I118+L127+I134</f>
        <v>87407941.706342414</v>
      </c>
    </row>
    <row r="112" spans="1:16" x14ac:dyDescent="0.25">
      <c r="A112" s="7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73"/>
    </row>
    <row r="113" spans="1:20" x14ac:dyDescent="0.25">
      <c r="A113" s="74"/>
      <c r="M113" s="75"/>
    </row>
    <row r="114" spans="1:20" x14ac:dyDescent="0.25">
      <c r="A114" s="74"/>
      <c r="B114" s="127" t="s">
        <v>1</v>
      </c>
      <c r="C114" s="127"/>
      <c r="D114" s="126" t="s">
        <v>2</v>
      </c>
      <c r="E114" s="128" t="s">
        <v>3</v>
      </c>
      <c r="F114" s="129"/>
      <c r="G114" s="129"/>
      <c r="H114" s="129"/>
      <c r="I114" s="130"/>
      <c r="M114" s="75"/>
    </row>
    <row r="115" spans="1:20" ht="14.45" customHeight="1" x14ac:dyDescent="0.25">
      <c r="A115" s="74"/>
      <c r="B115" s="127"/>
      <c r="C115" s="127"/>
      <c r="D115" s="126"/>
      <c r="E115" s="126" t="s">
        <v>4</v>
      </c>
      <c r="F115" s="140" t="s">
        <v>5</v>
      </c>
      <c r="G115" s="131" t="s">
        <v>6</v>
      </c>
      <c r="H115" s="140" t="s">
        <v>7</v>
      </c>
      <c r="I115" s="126" t="s">
        <v>8</v>
      </c>
      <c r="M115" s="75"/>
    </row>
    <row r="116" spans="1:20" ht="14.45" customHeight="1" x14ac:dyDescent="0.25">
      <c r="A116" s="74"/>
      <c r="B116" s="127"/>
      <c r="C116" s="127"/>
      <c r="D116" s="126"/>
      <c r="E116" s="126"/>
      <c r="F116" s="141"/>
      <c r="G116" s="132"/>
      <c r="H116" s="141"/>
      <c r="I116" s="126"/>
      <c r="M116" s="75"/>
    </row>
    <row r="117" spans="1:20" x14ac:dyDescent="0.25">
      <c r="A117" s="74"/>
      <c r="B117" s="33">
        <f>+[1]Hoja1!A7</f>
        <v>5</v>
      </c>
      <c r="C117" s="33" t="str">
        <f>+A111</f>
        <v>APARTADO</v>
      </c>
      <c r="D117" s="2">
        <v>45627</v>
      </c>
      <c r="E117" s="3">
        <v>3932592</v>
      </c>
      <c r="F117" s="3" t="s">
        <v>9</v>
      </c>
      <c r="G117" s="3">
        <f>+E117</f>
        <v>3932592</v>
      </c>
      <c r="H117" s="3" t="s">
        <v>9</v>
      </c>
      <c r="I117" s="3">
        <f>+G117</f>
        <v>3932592</v>
      </c>
      <c r="M117" s="75"/>
    </row>
    <row r="118" spans="1:20" x14ac:dyDescent="0.25">
      <c r="A118" s="74"/>
      <c r="B118" s="128" t="s">
        <v>3</v>
      </c>
      <c r="C118" s="129"/>
      <c r="D118" s="129"/>
      <c r="E118" s="129"/>
      <c r="F118" s="129"/>
      <c r="G118" s="129"/>
      <c r="H118" s="130"/>
      <c r="I118" s="4">
        <f>SUM(I117:I117)</f>
        <v>3932592</v>
      </c>
      <c r="M118" s="75"/>
    </row>
    <row r="119" spans="1:20" x14ac:dyDescent="0.25">
      <c r="A119" s="74"/>
      <c r="M119" s="75"/>
    </row>
    <row r="120" spans="1:20" x14ac:dyDescent="0.25">
      <c r="A120" s="74"/>
      <c r="M120" s="75"/>
    </row>
    <row r="121" spans="1:20" x14ac:dyDescent="0.25">
      <c r="A121" s="74"/>
      <c r="M121" s="75"/>
    </row>
    <row r="122" spans="1:20" x14ac:dyDescent="0.25">
      <c r="A122" s="74"/>
      <c r="B122" s="127" t="s">
        <v>1</v>
      </c>
      <c r="C122" s="127"/>
      <c r="D122" s="126" t="s">
        <v>2</v>
      </c>
      <c r="E122" s="127" t="s">
        <v>10</v>
      </c>
      <c r="F122" s="127"/>
      <c r="G122" s="127"/>
      <c r="H122" s="127"/>
      <c r="I122" s="127"/>
      <c r="J122" s="127"/>
      <c r="K122" s="127"/>
      <c r="L122" s="127"/>
      <c r="M122" s="75"/>
    </row>
    <row r="123" spans="1:20" x14ac:dyDescent="0.25">
      <c r="A123" s="74"/>
      <c r="B123" s="127"/>
      <c r="C123" s="127"/>
      <c r="D123" s="126"/>
      <c r="E123" s="126" t="s">
        <v>4</v>
      </c>
      <c r="F123" s="142" t="s">
        <v>11</v>
      </c>
      <c r="G123" s="143"/>
      <c r="H123" s="126" t="s">
        <v>5</v>
      </c>
      <c r="I123" s="146" t="s">
        <v>6</v>
      </c>
      <c r="J123" s="126" t="s">
        <v>7</v>
      </c>
      <c r="K123" s="126" t="s">
        <v>8</v>
      </c>
      <c r="L123" s="126" t="s">
        <v>12</v>
      </c>
      <c r="M123" s="75"/>
    </row>
    <row r="124" spans="1:20" x14ac:dyDescent="0.25">
      <c r="A124" s="74"/>
      <c r="B124" s="127"/>
      <c r="C124" s="127"/>
      <c r="D124" s="126"/>
      <c r="E124" s="126"/>
      <c r="F124" s="144"/>
      <c r="G124" s="145"/>
      <c r="H124" s="126"/>
      <c r="I124" s="146"/>
      <c r="J124" s="126"/>
      <c r="K124" s="126"/>
      <c r="L124" s="126"/>
      <c r="M124" s="75"/>
      <c r="Q124" s="1" t="s">
        <v>30</v>
      </c>
      <c r="R124" s="1" t="s">
        <v>13</v>
      </c>
      <c r="S124" s="1" t="s">
        <v>14</v>
      </c>
    </row>
    <row r="125" spans="1:20" x14ac:dyDescent="0.25">
      <c r="A125" s="74"/>
      <c r="B125" s="125">
        <f>+B117</f>
        <v>5</v>
      </c>
      <c r="C125" s="125" t="str">
        <f>+C117</f>
        <v>APARTADO</v>
      </c>
      <c r="D125" s="33" t="s">
        <v>16</v>
      </c>
      <c r="E125" s="3">
        <f>+E117</f>
        <v>3932592</v>
      </c>
      <c r="F125" s="47">
        <v>9.2799999999999994E-2</v>
      </c>
      <c r="G125" s="6">
        <f>+E125*F125</f>
        <v>364944.53759999998</v>
      </c>
      <c r="H125" s="3" t="s">
        <v>9</v>
      </c>
      <c r="I125" s="3">
        <f>+G125+E125</f>
        <v>4297536.5376000004</v>
      </c>
      <c r="J125" s="3" t="s">
        <v>9</v>
      </c>
      <c r="K125" s="3">
        <f>+I125</f>
        <v>4297536.5376000004</v>
      </c>
      <c r="L125" s="13">
        <f>+K125*11</f>
        <v>47272901.913600005</v>
      </c>
      <c r="M125" s="75"/>
      <c r="O125" s="62"/>
      <c r="Q125" s="63">
        <f>+O125*9.28%</f>
        <v>0</v>
      </c>
      <c r="R125" s="62">
        <f>+O125+Q125</f>
        <v>0</v>
      </c>
      <c r="S125" s="63">
        <f>+R125*19%</f>
        <v>0</v>
      </c>
      <c r="T125" s="64">
        <f>+R125+S125</f>
        <v>0</v>
      </c>
    </row>
    <row r="126" spans="1:20" x14ac:dyDescent="0.25">
      <c r="A126" s="74"/>
      <c r="B126" s="125"/>
      <c r="C126" s="125"/>
      <c r="D126" s="2">
        <v>45992</v>
      </c>
      <c r="E126" s="3">
        <f>+E125+G125</f>
        <v>4297536.5376000004</v>
      </c>
      <c r="F126" s="47">
        <v>5.2999999999999999E-2</v>
      </c>
      <c r="G126" s="7">
        <f>+E126*5.3%</f>
        <v>227769.43649280001</v>
      </c>
      <c r="H126" s="3" t="s">
        <v>9</v>
      </c>
      <c r="I126" s="3">
        <f>+G126+E126</f>
        <v>4525305.9740928002</v>
      </c>
      <c r="J126" s="3" t="s">
        <v>9</v>
      </c>
      <c r="K126" s="3">
        <f>+I126</f>
        <v>4525305.9740928002</v>
      </c>
      <c r="L126" s="13">
        <f>+K126</f>
        <v>4525305.9740928002</v>
      </c>
      <c r="M126" s="75"/>
    </row>
    <row r="127" spans="1:20" x14ac:dyDescent="0.25">
      <c r="A127" s="74"/>
      <c r="B127" s="126" t="s">
        <v>32</v>
      </c>
      <c r="C127" s="126"/>
      <c r="D127" s="126"/>
      <c r="E127" s="126"/>
      <c r="F127" s="126"/>
      <c r="G127" s="126"/>
      <c r="H127" s="126"/>
      <c r="I127" s="126"/>
      <c r="J127" s="126"/>
      <c r="K127" s="126"/>
      <c r="L127" s="8">
        <f>SUM(L125:L126)</f>
        <v>51798207.887692809</v>
      </c>
      <c r="M127" s="75"/>
    </row>
    <row r="128" spans="1:20" x14ac:dyDescent="0.25">
      <c r="A128" s="74"/>
      <c r="M128" s="75"/>
    </row>
    <row r="129" spans="1:17" x14ac:dyDescent="0.25">
      <c r="A129" s="74"/>
      <c r="M129" s="75"/>
    </row>
    <row r="130" spans="1:17" x14ac:dyDescent="0.25">
      <c r="A130" s="74"/>
      <c r="B130" s="127" t="s">
        <v>1</v>
      </c>
      <c r="C130" s="127"/>
      <c r="D130" s="126" t="s">
        <v>2</v>
      </c>
      <c r="E130" s="128" t="s">
        <v>18</v>
      </c>
      <c r="F130" s="129"/>
      <c r="G130" s="129"/>
      <c r="H130" s="129"/>
      <c r="I130" s="130"/>
      <c r="M130" s="75"/>
    </row>
    <row r="131" spans="1:17" ht="14.45" customHeight="1" x14ac:dyDescent="0.25">
      <c r="A131" s="74"/>
      <c r="B131" s="127"/>
      <c r="C131" s="127"/>
      <c r="D131" s="126"/>
      <c r="E131" s="126" t="s">
        <v>4</v>
      </c>
      <c r="F131" s="126" t="s">
        <v>5</v>
      </c>
      <c r="G131" s="131" t="s">
        <v>6</v>
      </c>
      <c r="H131" s="126" t="s">
        <v>7</v>
      </c>
      <c r="I131" s="126" t="s">
        <v>8</v>
      </c>
      <c r="M131" s="75"/>
    </row>
    <row r="132" spans="1:17" ht="14.45" customHeight="1" x14ac:dyDescent="0.25">
      <c r="A132" s="74"/>
      <c r="B132" s="127"/>
      <c r="C132" s="127"/>
      <c r="D132" s="126"/>
      <c r="E132" s="126"/>
      <c r="F132" s="126"/>
      <c r="G132" s="132"/>
      <c r="H132" s="126"/>
      <c r="I132" s="126"/>
      <c r="M132" s="75"/>
    </row>
    <row r="133" spans="1:17" x14ac:dyDescent="0.25">
      <c r="A133" s="74"/>
      <c r="B133" s="33">
        <f>+B125</f>
        <v>5</v>
      </c>
      <c r="C133" s="33" t="str">
        <f>+C125</f>
        <v>APARTADO</v>
      </c>
      <c r="D133" s="33" t="s">
        <v>33</v>
      </c>
      <c r="E133" s="7">
        <f>+E126+G126</f>
        <v>4525305.9740928002</v>
      </c>
      <c r="F133" s="3" t="s">
        <v>9</v>
      </c>
      <c r="G133" s="9">
        <f>+E133</f>
        <v>4525305.9740928002</v>
      </c>
      <c r="H133" s="3" t="s">
        <v>9</v>
      </c>
      <c r="I133" s="13">
        <f>+G133</f>
        <v>4525305.9740928002</v>
      </c>
      <c r="M133" s="75"/>
    </row>
    <row r="134" spans="1:17" x14ac:dyDescent="0.25">
      <c r="A134" s="74"/>
      <c r="B134" s="133" t="s">
        <v>20</v>
      </c>
      <c r="C134" s="134"/>
      <c r="D134" s="134"/>
      <c r="E134" s="134"/>
      <c r="F134" s="134"/>
      <c r="G134" s="134"/>
      <c r="H134" s="134"/>
      <c r="I134" s="8">
        <f>SUM(I133:I133)*7</f>
        <v>31677141.818649601</v>
      </c>
      <c r="M134" s="75"/>
    </row>
    <row r="135" spans="1:17" x14ac:dyDescent="0.25">
      <c r="A135" s="74"/>
      <c r="M135" s="75"/>
    </row>
    <row r="136" spans="1:17" ht="15.75" thickBot="1" x14ac:dyDescent="0.3">
      <c r="A136" s="76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77"/>
    </row>
    <row r="137" spans="1:17" ht="15.75" thickBot="1" x14ac:dyDescent="0.3"/>
    <row r="138" spans="1:17" ht="15.75" thickBot="1" x14ac:dyDescent="0.3">
      <c r="A138" s="135" t="str">
        <f>+[1]Hoja1!B8</f>
        <v xml:space="preserve">ARMENIA  </v>
      </c>
      <c r="B138" s="136"/>
      <c r="C138" s="136"/>
      <c r="D138" s="136"/>
      <c r="E138" s="136"/>
      <c r="F138" s="136"/>
      <c r="G138" s="136"/>
      <c r="H138" s="136"/>
      <c r="I138" s="136"/>
      <c r="J138" s="137"/>
      <c r="K138" s="138" t="s">
        <v>0</v>
      </c>
      <c r="L138" s="139"/>
      <c r="M138" s="56">
        <f>+I145+L153+I160</f>
        <v>761950221.16614985</v>
      </c>
    </row>
    <row r="139" spans="1:17" x14ac:dyDescent="0.25">
      <c r="A139" s="7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73"/>
    </row>
    <row r="140" spans="1:17" x14ac:dyDescent="0.25">
      <c r="A140" s="74"/>
      <c r="M140" s="75"/>
    </row>
    <row r="141" spans="1:17" x14ac:dyDescent="0.25">
      <c r="A141" s="74"/>
      <c r="B141" s="127" t="s">
        <v>1</v>
      </c>
      <c r="C141" s="127"/>
      <c r="D141" s="126" t="s">
        <v>2</v>
      </c>
      <c r="E141" s="128" t="s">
        <v>3</v>
      </c>
      <c r="F141" s="129"/>
      <c r="G141" s="129"/>
      <c r="H141" s="129"/>
      <c r="I141" s="130"/>
      <c r="M141" s="75"/>
    </row>
    <row r="142" spans="1:17" ht="15" customHeight="1" x14ac:dyDescent="0.25">
      <c r="A142" s="74"/>
      <c r="B142" s="127"/>
      <c r="C142" s="127"/>
      <c r="D142" s="126"/>
      <c r="E142" s="126" t="s">
        <v>4</v>
      </c>
      <c r="F142" s="140" t="s">
        <v>5</v>
      </c>
      <c r="G142" s="131" t="s">
        <v>6</v>
      </c>
      <c r="H142" s="140" t="s">
        <v>7</v>
      </c>
      <c r="I142" s="126" t="s">
        <v>8</v>
      </c>
      <c r="M142" s="75"/>
    </row>
    <row r="143" spans="1:17" x14ac:dyDescent="0.25">
      <c r="A143" s="74"/>
      <c r="B143" s="127"/>
      <c r="C143" s="127"/>
      <c r="D143" s="126"/>
      <c r="E143" s="126"/>
      <c r="F143" s="141"/>
      <c r="G143" s="132"/>
      <c r="H143" s="141"/>
      <c r="I143" s="126"/>
      <c r="M143" s="75"/>
      <c r="Q143" s="64"/>
    </row>
    <row r="144" spans="1:17" x14ac:dyDescent="0.25">
      <c r="A144" s="74"/>
      <c r="B144" s="33">
        <f>+[1]Hoja1!A8</f>
        <v>6</v>
      </c>
      <c r="C144" s="33" t="str">
        <f>+A138</f>
        <v xml:space="preserve">ARMENIA  </v>
      </c>
      <c r="D144" s="2">
        <v>45627</v>
      </c>
      <c r="E144" s="3">
        <v>28807637</v>
      </c>
      <c r="F144" s="3">
        <f>+E144*19%</f>
        <v>5473451.0300000003</v>
      </c>
      <c r="G144" s="3">
        <f>+E144+F144</f>
        <v>34281088.030000001</v>
      </c>
      <c r="H144" s="3" t="s">
        <v>9</v>
      </c>
      <c r="I144" s="3">
        <f>+G144</f>
        <v>34281088.030000001</v>
      </c>
      <c r="M144" s="75"/>
    </row>
    <row r="145" spans="1:20" x14ac:dyDescent="0.25">
      <c r="A145" s="74"/>
      <c r="B145" s="128" t="s">
        <v>3</v>
      </c>
      <c r="C145" s="129"/>
      <c r="D145" s="129"/>
      <c r="E145" s="129"/>
      <c r="F145" s="129"/>
      <c r="G145" s="129"/>
      <c r="H145" s="130"/>
      <c r="I145" s="4">
        <f>SUM(I144:I144)</f>
        <v>34281088.030000001</v>
      </c>
      <c r="M145" s="75"/>
    </row>
    <row r="146" spans="1:20" x14ac:dyDescent="0.25">
      <c r="A146" s="74"/>
      <c r="M146" s="75"/>
    </row>
    <row r="147" spans="1:20" x14ac:dyDescent="0.25">
      <c r="A147" s="74"/>
      <c r="M147" s="75"/>
    </row>
    <row r="148" spans="1:20" x14ac:dyDescent="0.25">
      <c r="A148" s="74"/>
      <c r="B148" s="127" t="s">
        <v>1</v>
      </c>
      <c r="C148" s="127"/>
      <c r="D148" s="126" t="s">
        <v>2</v>
      </c>
      <c r="E148" s="127" t="s">
        <v>10</v>
      </c>
      <c r="F148" s="127"/>
      <c r="G148" s="127"/>
      <c r="H148" s="127"/>
      <c r="I148" s="127"/>
      <c r="J148" s="127"/>
      <c r="K148" s="127"/>
      <c r="L148" s="127"/>
      <c r="M148" s="75"/>
    </row>
    <row r="149" spans="1:20" x14ac:dyDescent="0.25">
      <c r="A149" s="74"/>
      <c r="B149" s="127"/>
      <c r="C149" s="127"/>
      <c r="D149" s="126"/>
      <c r="E149" s="126" t="s">
        <v>4</v>
      </c>
      <c r="F149" s="142" t="s">
        <v>11</v>
      </c>
      <c r="G149" s="143"/>
      <c r="H149" s="126" t="s">
        <v>5</v>
      </c>
      <c r="I149" s="146" t="s">
        <v>6</v>
      </c>
      <c r="J149" s="126" t="s">
        <v>7</v>
      </c>
      <c r="K149" s="126" t="s">
        <v>8</v>
      </c>
      <c r="L149" s="126" t="s">
        <v>12</v>
      </c>
      <c r="M149" s="75"/>
      <c r="Q149" s="1" t="s">
        <v>30</v>
      </c>
      <c r="R149" s="1" t="s">
        <v>13</v>
      </c>
      <c r="S149" s="1" t="s">
        <v>14</v>
      </c>
    </row>
    <row r="150" spans="1:20" x14ac:dyDescent="0.25">
      <c r="A150" s="74"/>
      <c r="B150" s="127"/>
      <c r="C150" s="127"/>
      <c r="D150" s="126"/>
      <c r="E150" s="126"/>
      <c r="F150" s="144"/>
      <c r="G150" s="145"/>
      <c r="H150" s="126"/>
      <c r="I150" s="146"/>
      <c r="J150" s="126"/>
      <c r="K150" s="126"/>
      <c r="L150" s="126"/>
      <c r="M150" s="75"/>
      <c r="O150" s="62"/>
      <c r="Q150" s="63">
        <f>+O150*9.28%</f>
        <v>0</v>
      </c>
      <c r="R150" s="62">
        <f>+O150+Q150</f>
        <v>0</v>
      </c>
      <c r="S150" s="63">
        <f>+R150*19%</f>
        <v>0</v>
      </c>
      <c r="T150" s="64">
        <f>+R150+S150</f>
        <v>0</v>
      </c>
    </row>
    <row r="151" spans="1:20" x14ac:dyDescent="0.25">
      <c r="A151" s="74"/>
      <c r="B151" s="125">
        <f>+B144</f>
        <v>6</v>
      </c>
      <c r="C151" s="125" t="str">
        <f>+C144</f>
        <v xml:space="preserve">ARMENIA  </v>
      </c>
      <c r="D151" s="33" t="s">
        <v>16</v>
      </c>
      <c r="E151" s="3">
        <f>+E144</f>
        <v>28807637</v>
      </c>
      <c r="F151" s="47">
        <v>9.2799999999999994E-2</v>
      </c>
      <c r="G151" s="6">
        <f>+E151*F151</f>
        <v>2673348.7135999999</v>
      </c>
      <c r="H151" s="3">
        <f>+(E151+G151)*19%</f>
        <v>5981387.2855839999</v>
      </c>
      <c r="I151" s="3">
        <f>+E151+G151+H151</f>
        <v>37462372.999183998</v>
      </c>
      <c r="J151" s="3" t="s">
        <v>9</v>
      </c>
      <c r="K151" s="3">
        <f>+I151</f>
        <v>37462372.999183998</v>
      </c>
      <c r="L151" s="13">
        <f>+K151*11</f>
        <v>412086102.99102396</v>
      </c>
      <c r="M151" s="75"/>
    </row>
    <row r="152" spans="1:20" x14ac:dyDescent="0.25">
      <c r="A152" s="74"/>
      <c r="B152" s="125"/>
      <c r="C152" s="125"/>
      <c r="D152" s="2">
        <v>45992</v>
      </c>
      <c r="E152" s="3">
        <f>+E151+G151</f>
        <v>31480985.713599999</v>
      </c>
      <c r="F152" s="47">
        <v>5.2999999999999999E-2</v>
      </c>
      <c r="G152" s="7">
        <f>+E152*5.3%</f>
        <v>1668492.2428207998</v>
      </c>
      <c r="H152" s="3">
        <f>+(E152+G152)*19%</f>
        <v>6298400.8117199512</v>
      </c>
      <c r="I152" s="3">
        <f>+E152+G152+H152</f>
        <v>39447878.768140748</v>
      </c>
      <c r="J152" s="3" t="s">
        <v>9</v>
      </c>
      <c r="K152" s="3">
        <f>+I152</f>
        <v>39447878.768140748</v>
      </c>
      <c r="L152" s="13">
        <f>+K152</f>
        <v>39447878.768140748</v>
      </c>
      <c r="M152" s="75"/>
    </row>
    <row r="153" spans="1:20" x14ac:dyDescent="0.25">
      <c r="A153" s="74"/>
      <c r="B153" s="126" t="s">
        <v>17</v>
      </c>
      <c r="C153" s="126"/>
      <c r="D153" s="126"/>
      <c r="E153" s="126"/>
      <c r="F153" s="126"/>
      <c r="G153" s="126"/>
      <c r="H153" s="126"/>
      <c r="I153" s="126"/>
      <c r="J153" s="126"/>
      <c r="K153" s="126"/>
      <c r="L153" s="8">
        <f>SUM(L151:L152)</f>
        <v>451533981.75916469</v>
      </c>
      <c r="M153" s="75"/>
    </row>
    <row r="154" spans="1:20" x14ac:dyDescent="0.25">
      <c r="A154" s="74"/>
      <c r="M154" s="75"/>
    </row>
    <row r="155" spans="1:20" x14ac:dyDescent="0.25">
      <c r="A155" s="74"/>
      <c r="M155" s="75"/>
    </row>
    <row r="156" spans="1:20" x14ac:dyDescent="0.25">
      <c r="A156" s="74"/>
      <c r="B156" s="127" t="s">
        <v>1</v>
      </c>
      <c r="C156" s="127"/>
      <c r="D156" s="126" t="s">
        <v>2</v>
      </c>
      <c r="E156" s="128" t="s">
        <v>18</v>
      </c>
      <c r="F156" s="129"/>
      <c r="G156" s="129"/>
      <c r="H156" s="129"/>
      <c r="I156" s="130"/>
      <c r="M156" s="75"/>
    </row>
    <row r="157" spans="1:20" ht="15" customHeight="1" x14ac:dyDescent="0.25">
      <c r="A157" s="74"/>
      <c r="B157" s="127"/>
      <c r="C157" s="127"/>
      <c r="D157" s="126"/>
      <c r="E157" s="126" t="s">
        <v>4</v>
      </c>
      <c r="F157" s="126" t="s">
        <v>5</v>
      </c>
      <c r="G157" s="131" t="s">
        <v>6</v>
      </c>
      <c r="H157" s="126" t="s">
        <v>7</v>
      </c>
      <c r="I157" s="126" t="s">
        <v>8</v>
      </c>
      <c r="M157" s="75"/>
    </row>
    <row r="158" spans="1:20" x14ac:dyDescent="0.25">
      <c r="A158" s="74"/>
      <c r="B158" s="127"/>
      <c r="C158" s="127"/>
      <c r="D158" s="126"/>
      <c r="E158" s="126"/>
      <c r="F158" s="126"/>
      <c r="G158" s="132"/>
      <c r="H158" s="126"/>
      <c r="I158" s="126"/>
      <c r="M158" s="75"/>
    </row>
    <row r="159" spans="1:20" x14ac:dyDescent="0.25">
      <c r="A159" s="74"/>
      <c r="B159" s="33">
        <f>+B151</f>
        <v>6</v>
      </c>
      <c r="C159" s="33" t="str">
        <f>+C151</f>
        <v xml:space="preserve">ARMENIA  </v>
      </c>
      <c r="D159" s="33" t="s">
        <v>33</v>
      </c>
      <c r="E159" s="7">
        <f>+E152+G152</f>
        <v>33149477.956420798</v>
      </c>
      <c r="F159" s="3">
        <f>+E159*19%</f>
        <v>6298400.8117199512</v>
      </c>
      <c r="G159" s="13">
        <f>+E159+F159</f>
        <v>39447878.768140748</v>
      </c>
      <c r="H159" s="3" t="s">
        <v>9</v>
      </c>
      <c r="I159" s="13">
        <f>+G159</f>
        <v>39447878.768140748</v>
      </c>
      <c r="M159" s="75"/>
    </row>
    <row r="160" spans="1:20" x14ac:dyDescent="0.25">
      <c r="A160" s="74"/>
      <c r="B160" s="133" t="s">
        <v>35</v>
      </c>
      <c r="C160" s="134"/>
      <c r="D160" s="134"/>
      <c r="E160" s="134"/>
      <c r="F160" s="134"/>
      <c r="G160" s="134"/>
      <c r="H160" s="134"/>
      <c r="I160" s="8">
        <f>SUM(I159:I159)*7</f>
        <v>276135151.37698525</v>
      </c>
      <c r="M160" s="75"/>
    </row>
    <row r="161" spans="1:20" x14ac:dyDescent="0.25">
      <c r="A161" s="74"/>
      <c r="M161" s="75"/>
    </row>
    <row r="162" spans="1:20" ht="15.75" thickBot="1" x14ac:dyDescent="0.3">
      <c r="A162" s="76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77"/>
    </row>
    <row r="163" spans="1:20" ht="15.75" thickBot="1" x14ac:dyDescent="0.3"/>
    <row r="164" spans="1:20" ht="15.75" thickBot="1" x14ac:dyDescent="0.3">
      <c r="A164" s="135" t="str">
        <f>+[1]Hoja1!B9</f>
        <v xml:space="preserve">BARRANCABERMEJA  </v>
      </c>
      <c r="B164" s="136"/>
      <c r="C164" s="136"/>
      <c r="D164" s="136"/>
      <c r="E164" s="136"/>
      <c r="F164" s="136"/>
      <c r="G164" s="136"/>
      <c r="H164" s="136"/>
      <c r="I164" s="136"/>
      <c r="J164" s="137"/>
      <c r="K164" s="138" t="s">
        <v>0</v>
      </c>
      <c r="L164" s="139"/>
      <c r="M164" s="56">
        <f>+I171+L179+I186</f>
        <v>266401747.45967999</v>
      </c>
    </row>
    <row r="165" spans="1:20" x14ac:dyDescent="0.25">
      <c r="A165" s="7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73"/>
    </row>
    <row r="166" spans="1:20" x14ac:dyDescent="0.25">
      <c r="A166" s="74"/>
      <c r="M166" s="75"/>
    </row>
    <row r="167" spans="1:20" ht="15" customHeight="1" x14ac:dyDescent="0.25">
      <c r="A167" s="74"/>
      <c r="B167" s="127" t="s">
        <v>1</v>
      </c>
      <c r="C167" s="127"/>
      <c r="D167" s="126" t="s">
        <v>2</v>
      </c>
      <c r="E167" s="128" t="s">
        <v>3</v>
      </c>
      <c r="F167" s="129"/>
      <c r="G167" s="129"/>
      <c r="H167" s="129"/>
      <c r="I167" s="130"/>
      <c r="M167" s="75"/>
    </row>
    <row r="168" spans="1:20" ht="15" customHeight="1" x14ac:dyDescent="0.25">
      <c r="A168" s="74"/>
      <c r="B168" s="127"/>
      <c r="C168" s="127"/>
      <c r="D168" s="126"/>
      <c r="E168" s="126" t="s">
        <v>4</v>
      </c>
      <c r="F168" s="140" t="s">
        <v>5</v>
      </c>
      <c r="G168" s="131" t="s">
        <v>6</v>
      </c>
      <c r="H168" s="140" t="s">
        <v>7</v>
      </c>
      <c r="I168" s="126" t="s">
        <v>8</v>
      </c>
      <c r="M168" s="75"/>
    </row>
    <row r="169" spans="1:20" x14ac:dyDescent="0.25">
      <c r="A169" s="74"/>
      <c r="B169" s="127"/>
      <c r="C169" s="127"/>
      <c r="D169" s="126"/>
      <c r="E169" s="126"/>
      <c r="F169" s="141"/>
      <c r="G169" s="132"/>
      <c r="H169" s="141"/>
      <c r="I169" s="126"/>
      <c r="M169" s="75"/>
    </row>
    <row r="170" spans="1:20" x14ac:dyDescent="0.25">
      <c r="A170" s="74"/>
      <c r="B170" s="33">
        <f>+[1]Hoja1!A9</f>
        <v>7</v>
      </c>
      <c r="C170" s="33" t="str">
        <f>+A164</f>
        <v xml:space="preserve">BARRANCABERMEJA  </v>
      </c>
      <c r="D170" s="2">
        <v>45627</v>
      </c>
      <c r="E170" s="3">
        <v>10960978</v>
      </c>
      <c r="F170" s="3">
        <f>+E170*19%</f>
        <v>2082585.82</v>
      </c>
      <c r="G170" s="3">
        <f>+E170+F170</f>
        <v>13043563.82</v>
      </c>
      <c r="H170" s="3" t="s">
        <v>9</v>
      </c>
      <c r="I170" s="3">
        <f>+G170</f>
        <v>13043563.82</v>
      </c>
      <c r="M170" s="75"/>
    </row>
    <row r="171" spans="1:20" x14ac:dyDescent="0.25">
      <c r="A171" s="74"/>
      <c r="B171" s="128" t="s">
        <v>3</v>
      </c>
      <c r="C171" s="129"/>
      <c r="D171" s="129"/>
      <c r="E171" s="129"/>
      <c r="F171" s="129"/>
      <c r="G171" s="129"/>
      <c r="H171" s="130"/>
      <c r="I171" s="4">
        <f>SUM(I170:I170)</f>
        <v>13043563.82</v>
      </c>
      <c r="M171" s="75"/>
    </row>
    <row r="172" spans="1:20" x14ac:dyDescent="0.25">
      <c r="A172" s="74"/>
      <c r="M172" s="75"/>
    </row>
    <row r="173" spans="1:20" x14ac:dyDescent="0.25">
      <c r="A173" s="74"/>
      <c r="M173" s="75"/>
    </row>
    <row r="174" spans="1:20" ht="15" customHeight="1" x14ac:dyDescent="0.25">
      <c r="A174" s="74"/>
      <c r="B174" s="127" t="s">
        <v>1</v>
      </c>
      <c r="C174" s="127"/>
      <c r="D174" s="126" t="s">
        <v>2</v>
      </c>
      <c r="E174" s="127" t="s">
        <v>10</v>
      </c>
      <c r="F174" s="127"/>
      <c r="G174" s="127"/>
      <c r="H174" s="127"/>
      <c r="I174" s="127"/>
      <c r="J174" s="127"/>
      <c r="K174" s="127"/>
      <c r="L174" s="127"/>
      <c r="M174" s="75"/>
    </row>
    <row r="175" spans="1:20" ht="15" customHeight="1" x14ac:dyDescent="0.25">
      <c r="A175" s="74"/>
      <c r="B175" s="127"/>
      <c r="C175" s="127"/>
      <c r="D175" s="126"/>
      <c r="E175" s="126" t="s">
        <v>4</v>
      </c>
      <c r="F175" s="142" t="s">
        <v>11</v>
      </c>
      <c r="G175" s="143"/>
      <c r="H175" s="126" t="s">
        <v>5</v>
      </c>
      <c r="I175" s="146" t="s">
        <v>6</v>
      </c>
      <c r="J175" s="126" t="s">
        <v>7</v>
      </c>
      <c r="K175" s="126" t="s">
        <v>8</v>
      </c>
      <c r="L175" s="126" t="s">
        <v>12</v>
      </c>
      <c r="M175" s="75"/>
      <c r="Q175" s="1" t="s">
        <v>30</v>
      </c>
      <c r="R175" s="1" t="s">
        <v>13</v>
      </c>
      <c r="S175" s="1" t="s">
        <v>14</v>
      </c>
    </row>
    <row r="176" spans="1:20" x14ac:dyDescent="0.25">
      <c r="A176" s="74"/>
      <c r="B176" s="127"/>
      <c r="C176" s="127"/>
      <c r="D176" s="126"/>
      <c r="E176" s="126"/>
      <c r="F176" s="144"/>
      <c r="G176" s="145"/>
      <c r="H176" s="126"/>
      <c r="I176" s="146"/>
      <c r="J176" s="126"/>
      <c r="K176" s="126"/>
      <c r="L176" s="126"/>
      <c r="M176" s="75"/>
      <c r="O176" s="62"/>
      <c r="Q176" s="63">
        <f>+O176*9.28%</f>
        <v>0</v>
      </c>
      <c r="R176" s="62">
        <f>+O176+Q176</f>
        <v>0</v>
      </c>
      <c r="S176" s="63">
        <f>+R176*19%</f>
        <v>0</v>
      </c>
      <c r="T176" s="64">
        <f>+R176+S176</f>
        <v>0</v>
      </c>
    </row>
    <row r="177" spans="1:13" x14ac:dyDescent="0.25">
      <c r="A177" s="74"/>
      <c r="B177" s="125">
        <f>+B170</f>
        <v>7</v>
      </c>
      <c r="C177" s="125" t="str">
        <f>+C170</f>
        <v xml:space="preserve">BARRANCABERMEJA  </v>
      </c>
      <c r="D177" s="33" t="s">
        <v>16</v>
      </c>
      <c r="E177" s="3">
        <f>+E170</f>
        <v>10960978</v>
      </c>
      <c r="F177" s="47">
        <v>9.2799999999999994E-2</v>
      </c>
      <c r="G177" s="6" t="s">
        <v>9</v>
      </c>
      <c r="H177" s="3">
        <f>E177*19%</f>
        <v>2082585.82</v>
      </c>
      <c r="I177" s="3">
        <f>H177+E177</f>
        <v>13043563.82</v>
      </c>
      <c r="J177" s="3" t="s">
        <v>9</v>
      </c>
      <c r="K177" s="3">
        <f>+I177</f>
        <v>13043563.82</v>
      </c>
      <c r="L177" s="13">
        <f>+K177*11</f>
        <v>143479202.02000001</v>
      </c>
      <c r="M177" s="75"/>
    </row>
    <row r="178" spans="1:13" x14ac:dyDescent="0.25">
      <c r="A178" s="74"/>
      <c r="B178" s="125"/>
      <c r="C178" s="125"/>
      <c r="D178" s="2">
        <v>45992</v>
      </c>
      <c r="E178" s="3">
        <f>+E177</f>
        <v>10960978</v>
      </c>
      <c r="F178" s="47">
        <v>5.2999999999999999E-2</v>
      </c>
      <c r="G178" s="7">
        <f>+E178*5.3%</f>
        <v>580931.83400000003</v>
      </c>
      <c r="H178" s="3">
        <f>+(E178+G178)*19%</f>
        <v>2192962.86846</v>
      </c>
      <c r="I178" s="3">
        <f>+E178+G178+H178</f>
        <v>13734872.70246</v>
      </c>
      <c r="J178" s="3" t="s">
        <v>9</v>
      </c>
      <c r="K178" s="3">
        <f>+I178</f>
        <v>13734872.70246</v>
      </c>
      <c r="L178" s="13">
        <f>+K178</f>
        <v>13734872.70246</v>
      </c>
      <c r="M178" s="75"/>
    </row>
    <row r="179" spans="1:13" ht="15" customHeight="1" x14ac:dyDescent="0.25">
      <c r="A179" s="74"/>
      <c r="B179" s="126" t="s">
        <v>32</v>
      </c>
      <c r="C179" s="126"/>
      <c r="D179" s="126"/>
      <c r="E179" s="126"/>
      <c r="F179" s="126"/>
      <c r="G179" s="126"/>
      <c r="H179" s="126"/>
      <c r="I179" s="126"/>
      <c r="J179" s="126"/>
      <c r="K179" s="126"/>
      <c r="L179" s="8">
        <f>SUM(L177:L178)</f>
        <v>157214074.72246</v>
      </c>
      <c r="M179" s="75"/>
    </row>
    <row r="180" spans="1:13" x14ac:dyDescent="0.25">
      <c r="A180" s="74"/>
      <c r="M180" s="75"/>
    </row>
    <row r="181" spans="1:13" x14ac:dyDescent="0.25">
      <c r="A181" s="74"/>
      <c r="M181" s="75"/>
    </row>
    <row r="182" spans="1:13" ht="15" customHeight="1" x14ac:dyDescent="0.25">
      <c r="A182" s="74"/>
      <c r="B182" s="127" t="s">
        <v>1</v>
      </c>
      <c r="C182" s="127"/>
      <c r="D182" s="126" t="s">
        <v>2</v>
      </c>
      <c r="E182" s="128" t="s">
        <v>18</v>
      </c>
      <c r="F182" s="129"/>
      <c r="G182" s="129"/>
      <c r="H182" s="129"/>
      <c r="I182" s="130"/>
      <c r="M182" s="75"/>
    </row>
    <row r="183" spans="1:13" ht="15" customHeight="1" x14ac:dyDescent="0.25">
      <c r="A183" s="74"/>
      <c r="B183" s="127"/>
      <c r="C183" s="127"/>
      <c r="D183" s="126"/>
      <c r="E183" s="126" t="s">
        <v>4</v>
      </c>
      <c r="F183" s="126" t="s">
        <v>5</v>
      </c>
      <c r="G183" s="131" t="s">
        <v>6</v>
      </c>
      <c r="H183" s="126" t="s">
        <v>7</v>
      </c>
      <c r="I183" s="126" t="s">
        <v>8</v>
      </c>
      <c r="M183" s="75"/>
    </row>
    <row r="184" spans="1:13" x14ac:dyDescent="0.25">
      <c r="A184" s="74"/>
      <c r="B184" s="127"/>
      <c r="C184" s="127"/>
      <c r="D184" s="126"/>
      <c r="E184" s="126"/>
      <c r="F184" s="126"/>
      <c r="G184" s="132"/>
      <c r="H184" s="126"/>
      <c r="I184" s="126"/>
      <c r="M184" s="75"/>
    </row>
    <row r="185" spans="1:13" x14ac:dyDescent="0.25">
      <c r="A185" s="74"/>
      <c r="B185" s="33">
        <f>+B177</f>
        <v>7</v>
      </c>
      <c r="C185" s="33" t="str">
        <f>+C177</f>
        <v xml:space="preserve">BARRANCABERMEJA  </v>
      </c>
      <c r="D185" s="33" t="s">
        <v>33</v>
      </c>
      <c r="E185" s="7">
        <f>+E178+G178</f>
        <v>11541909.834000001</v>
      </c>
      <c r="F185" s="3">
        <f>+E185*19%</f>
        <v>2192962.86846</v>
      </c>
      <c r="G185" s="13">
        <f>+E185+F185</f>
        <v>13734872.70246</v>
      </c>
      <c r="H185" s="3" t="s">
        <v>9</v>
      </c>
      <c r="I185" s="13">
        <f>+G185</f>
        <v>13734872.70246</v>
      </c>
      <c r="M185" s="75"/>
    </row>
    <row r="186" spans="1:13" ht="15" customHeight="1" x14ac:dyDescent="0.25">
      <c r="A186" s="74"/>
      <c r="B186" s="133" t="s">
        <v>20</v>
      </c>
      <c r="C186" s="134"/>
      <c r="D186" s="134"/>
      <c r="E186" s="134"/>
      <c r="F186" s="134"/>
      <c r="G186" s="134"/>
      <c r="H186" s="134"/>
      <c r="I186" s="8">
        <f>SUM(I185:I185)*7</f>
        <v>96144108.917219996</v>
      </c>
      <c r="M186" s="75"/>
    </row>
    <row r="187" spans="1:13" x14ac:dyDescent="0.25">
      <c r="A187" s="74"/>
      <c r="M187" s="75"/>
    </row>
    <row r="188" spans="1:13" ht="15.75" thickBot="1" x14ac:dyDescent="0.3">
      <c r="A188" s="76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77"/>
    </row>
    <row r="189" spans="1:13" ht="15.75" thickBot="1" x14ac:dyDescent="0.3"/>
    <row r="190" spans="1:13" ht="15.75" thickBot="1" x14ac:dyDescent="0.3">
      <c r="A190" s="187" t="str">
        <f>+[1]Hoja1!B10</f>
        <v xml:space="preserve">BOGOTA ZONA SUR </v>
      </c>
      <c r="B190" s="188"/>
      <c r="C190" s="188"/>
      <c r="D190" s="188"/>
      <c r="E190" s="188"/>
      <c r="F190" s="188"/>
      <c r="G190" s="188"/>
      <c r="H190" s="188"/>
      <c r="I190" s="188"/>
      <c r="J190" s="189"/>
      <c r="K190" s="190" t="s">
        <v>0</v>
      </c>
      <c r="L190" s="191"/>
      <c r="M190" s="96">
        <f>+I197+L204</f>
        <v>171334776.34683201</v>
      </c>
    </row>
    <row r="191" spans="1:13" x14ac:dyDescent="0.25">
      <c r="A191" s="97"/>
      <c r="B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9"/>
    </row>
    <row r="192" spans="1:13" x14ac:dyDescent="0.25">
      <c r="A192" s="100"/>
      <c r="B192" s="101"/>
      <c r="C192" s="101"/>
      <c r="D192" s="101"/>
      <c r="E192" s="101"/>
      <c r="F192" s="101"/>
      <c r="G192" s="101"/>
      <c r="H192" s="101"/>
      <c r="I192" s="101"/>
      <c r="J192" s="101"/>
      <c r="K192" s="101"/>
      <c r="L192" s="101"/>
      <c r="M192" s="102"/>
    </row>
    <row r="193" spans="1:20" x14ac:dyDescent="0.25">
      <c r="A193" s="100"/>
      <c r="B193" s="174" t="s">
        <v>1</v>
      </c>
      <c r="C193" s="174"/>
      <c r="D193" s="175" t="s">
        <v>2</v>
      </c>
      <c r="E193" s="182" t="s">
        <v>3</v>
      </c>
      <c r="F193" s="183"/>
      <c r="G193" s="183"/>
      <c r="H193" s="183"/>
      <c r="I193" s="184"/>
      <c r="J193" s="101"/>
      <c r="K193" s="101"/>
      <c r="L193" s="101"/>
      <c r="M193" s="102"/>
    </row>
    <row r="194" spans="1:20" x14ac:dyDescent="0.25">
      <c r="A194" s="100"/>
      <c r="B194" s="174"/>
      <c r="C194" s="174"/>
      <c r="D194" s="175"/>
      <c r="E194" s="175" t="s">
        <v>4</v>
      </c>
      <c r="F194" s="196" t="s">
        <v>5</v>
      </c>
      <c r="G194" s="185" t="s">
        <v>6</v>
      </c>
      <c r="H194" s="196" t="s">
        <v>7</v>
      </c>
      <c r="I194" s="175" t="s">
        <v>8</v>
      </c>
      <c r="J194" s="101"/>
      <c r="K194" s="101"/>
      <c r="L194" s="101"/>
      <c r="M194" s="102"/>
    </row>
    <row r="195" spans="1:20" x14ac:dyDescent="0.25">
      <c r="A195" s="100"/>
      <c r="B195" s="174"/>
      <c r="C195" s="174"/>
      <c r="D195" s="175"/>
      <c r="E195" s="175"/>
      <c r="F195" s="197"/>
      <c r="G195" s="186"/>
      <c r="H195" s="197"/>
      <c r="I195" s="175"/>
      <c r="J195" s="101"/>
      <c r="K195" s="101"/>
      <c r="L195" s="101"/>
      <c r="M195" s="102"/>
      <c r="Q195" s="1" t="s">
        <v>30</v>
      </c>
      <c r="R195" s="1" t="s">
        <v>13</v>
      </c>
      <c r="S195" s="1" t="s">
        <v>14</v>
      </c>
    </row>
    <row r="196" spans="1:20" x14ac:dyDescent="0.25">
      <c r="A196" s="100"/>
      <c r="B196" s="103">
        <f>+[1]Hoja1!A10</f>
        <v>8</v>
      </c>
      <c r="C196" s="103" t="str">
        <f>+A190</f>
        <v xml:space="preserve">BOGOTA ZONA SUR </v>
      </c>
      <c r="D196" s="104">
        <v>45627</v>
      </c>
      <c r="E196" s="105">
        <v>10201423</v>
      </c>
      <c r="F196" s="105">
        <f>+E196*19%</f>
        <v>1938270.37</v>
      </c>
      <c r="G196" s="105">
        <f>+E196+F196</f>
        <v>12139693.370000001</v>
      </c>
      <c r="H196" s="105" t="s">
        <v>9</v>
      </c>
      <c r="I196" s="105">
        <f>+G196</f>
        <v>12139693.370000001</v>
      </c>
      <c r="J196" s="101"/>
      <c r="K196" s="101"/>
      <c r="L196" s="101"/>
      <c r="M196" s="102"/>
      <c r="O196" s="62"/>
      <c r="Q196" s="63">
        <f>+O196*9.28%</f>
        <v>0</v>
      </c>
      <c r="R196" s="62">
        <f>+O196+Q196</f>
        <v>0</v>
      </c>
      <c r="S196" s="63">
        <f>+R196*19%</f>
        <v>0</v>
      </c>
      <c r="T196" s="64">
        <f>+R196+S196</f>
        <v>0</v>
      </c>
    </row>
    <row r="197" spans="1:20" x14ac:dyDescent="0.25">
      <c r="A197" s="100"/>
      <c r="B197" s="182" t="s">
        <v>3</v>
      </c>
      <c r="C197" s="183"/>
      <c r="D197" s="183"/>
      <c r="E197" s="183"/>
      <c r="F197" s="183"/>
      <c r="G197" s="183"/>
      <c r="H197" s="184"/>
      <c r="I197" s="106">
        <f>SUM(I196:I196)</f>
        <v>12139693.370000001</v>
      </c>
      <c r="J197" s="101"/>
      <c r="K197" s="101"/>
      <c r="L197" s="101"/>
      <c r="M197" s="102"/>
    </row>
    <row r="198" spans="1:20" x14ac:dyDescent="0.25">
      <c r="A198" s="100"/>
      <c r="B198" s="101"/>
      <c r="C198" s="101"/>
      <c r="D198" s="101"/>
      <c r="E198" s="101"/>
      <c r="F198" s="101"/>
      <c r="G198" s="101"/>
      <c r="H198" s="101"/>
      <c r="I198" s="101"/>
      <c r="J198" s="101"/>
      <c r="K198" s="101"/>
      <c r="L198" s="101"/>
      <c r="M198" s="102"/>
    </row>
    <row r="199" spans="1:20" x14ac:dyDescent="0.25">
      <c r="A199" s="100"/>
      <c r="B199" s="101"/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2"/>
    </row>
    <row r="200" spans="1:20" x14ac:dyDescent="0.25">
      <c r="A200" s="100"/>
      <c r="B200" s="174" t="s">
        <v>1</v>
      </c>
      <c r="C200" s="174"/>
      <c r="D200" s="175" t="s">
        <v>2</v>
      </c>
      <c r="E200" s="174" t="s">
        <v>10</v>
      </c>
      <c r="F200" s="174"/>
      <c r="G200" s="174"/>
      <c r="H200" s="174"/>
      <c r="I200" s="174"/>
      <c r="J200" s="174"/>
      <c r="K200" s="174"/>
      <c r="L200" s="174"/>
      <c r="M200" s="102"/>
    </row>
    <row r="201" spans="1:20" x14ac:dyDescent="0.25">
      <c r="A201" s="100"/>
      <c r="B201" s="174"/>
      <c r="C201" s="174"/>
      <c r="D201" s="175"/>
      <c r="E201" s="175" t="s">
        <v>4</v>
      </c>
      <c r="F201" s="176" t="s">
        <v>11</v>
      </c>
      <c r="G201" s="177"/>
      <c r="H201" s="175" t="s">
        <v>5</v>
      </c>
      <c r="I201" s="180" t="s">
        <v>6</v>
      </c>
      <c r="J201" s="175" t="s">
        <v>7</v>
      </c>
      <c r="K201" s="175" t="s">
        <v>8</v>
      </c>
      <c r="L201" s="175" t="s">
        <v>12</v>
      </c>
      <c r="M201" s="102"/>
    </row>
    <row r="202" spans="1:20" x14ac:dyDescent="0.25">
      <c r="A202" s="100"/>
      <c r="B202" s="174"/>
      <c r="C202" s="174"/>
      <c r="D202" s="175"/>
      <c r="E202" s="175"/>
      <c r="F202" s="178"/>
      <c r="G202" s="179"/>
      <c r="H202" s="175"/>
      <c r="I202" s="180"/>
      <c r="J202" s="175"/>
      <c r="K202" s="175"/>
      <c r="L202" s="175"/>
      <c r="M202" s="102"/>
    </row>
    <row r="203" spans="1:20" x14ac:dyDescent="0.25">
      <c r="A203" s="100"/>
      <c r="B203" s="103">
        <f>+B196</f>
        <v>8</v>
      </c>
      <c r="C203" s="103" t="str">
        <f>+C196</f>
        <v xml:space="preserve">BOGOTA ZONA SUR </v>
      </c>
      <c r="D203" s="103" t="s">
        <v>36</v>
      </c>
      <c r="E203" s="105">
        <f>+E196</f>
        <v>10201423</v>
      </c>
      <c r="F203" s="108">
        <v>9.2799999999999994E-2</v>
      </c>
      <c r="G203" s="116">
        <f>+E203*F203</f>
        <v>946692.05439999991</v>
      </c>
      <c r="H203" s="105">
        <f>+(E203+G203)*19%</f>
        <v>2118141.8603360001</v>
      </c>
      <c r="I203" s="105">
        <f>+E203+G203+H203</f>
        <v>13266256.914736001</v>
      </c>
      <c r="J203" s="105" t="s">
        <v>9</v>
      </c>
      <c r="K203" s="105">
        <f>+I203</f>
        <v>13266256.914736001</v>
      </c>
      <c r="L203" s="117">
        <f>+K203*12</f>
        <v>159195082.976832</v>
      </c>
      <c r="M203" s="102"/>
    </row>
    <row r="204" spans="1:20" x14ac:dyDescent="0.25">
      <c r="A204" s="100"/>
      <c r="B204" s="175" t="s">
        <v>32</v>
      </c>
      <c r="C204" s="175"/>
      <c r="D204" s="175"/>
      <c r="E204" s="175"/>
      <c r="F204" s="175"/>
      <c r="G204" s="175"/>
      <c r="H204" s="175"/>
      <c r="I204" s="175"/>
      <c r="J204" s="175"/>
      <c r="K204" s="175"/>
      <c r="L204" s="110">
        <f>SUM(L203:L203)</f>
        <v>159195082.976832</v>
      </c>
      <c r="M204" s="102"/>
    </row>
    <row r="205" spans="1:20" x14ac:dyDescent="0.25">
      <c r="A205" s="100"/>
      <c r="B205" s="101"/>
      <c r="C205" s="101"/>
      <c r="D205" s="101"/>
      <c r="E205" s="101"/>
      <c r="F205" s="101"/>
      <c r="G205" s="101"/>
      <c r="H205" s="101"/>
      <c r="I205" s="101"/>
      <c r="J205" s="101"/>
      <c r="K205" s="101"/>
      <c r="L205" s="101"/>
      <c r="M205" s="102"/>
    </row>
    <row r="206" spans="1:20" x14ac:dyDescent="0.25">
      <c r="A206" s="100"/>
      <c r="B206" s="101"/>
      <c r="C206" s="101"/>
      <c r="D206" s="101"/>
      <c r="E206" s="101"/>
      <c r="F206" s="101"/>
      <c r="G206" s="101"/>
      <c r="H206" s="101"/>
      <c r="I206" s="101"/>
      <c r="J206" s="101"/>
      <c r="K206" s="101"/>
      <c r="L206" s="101"/>
      <c r="M206" s="102"/>
    </row>
    <row r="207" spans="1:20" x14ac:dyDescent="0.25">
      <c r="A207" s="100"/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2"/>
    </row>
    <row r="208" spans="1:20" ht="15.75" thickBot="1" x14ac:dyDescent="0.3">
      <c r="A208" s="112"/>
      <c r="B208" s="113"/>
      <c r="C208" s="113"/>
      <c r="D208" s="113"/>
      <c r="E208" s="113"/>
      <c r="F208" s="113"/>
      <c r="G208" s="113"/>
      <c r="H208" s="113"/>
      <c r="I208" s="113"/>
      <c r="J208" s="113"/>
      <c r="K208" s="113"/>
      <c r="L208" s="113"/>
      <c r="M208" s="114"/>
    </row>
    <row r="209" spans="1:20" ht="15.75" thickBot="1" x14ac:dyDescent="0.3">
      <c r="A209" s="135" t="str">
        <f>+[1]Hoja1!B11</f>
        <v>BOLIVAR</v>
      </c>
      <c r="B209" s="136"/>
      <c r="C209" s="136"/>
      <c r="D209" s="136"/>
      <c r="E209" s="136"/>
      <c r="F209" s="136"/>
      <c r="G209" s="136"/>
      <c r="H209" s="136"/>
      <c r="I209" s="136"/>
      <c r="J209" s="137"/>
      <c r="K209" s="138" t="s">
        <v>0</v>
      </c>
      <c r="L209" s="139"/>
      <c r="M209" s="56">
        <f>+I216+L224+I231</f>
        <v>63345659.519999996</v>
      </c>
    </row>
    <row r="210" spans="1:20" x14ac:dyDescent="0.25">
      <c r="A210" s="7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73"/>
    </row>
    <row r="211" spans="1:20" x14ac:dyDescent="0.25">
      <c r="A211" s="74"/>
      <c r="M211" s="75"/>
    </row>
    <row r="212" spans="1:20" x14ac:dyDescent="0.25">
      <c r="A212" s="74"/>
      <c r="B212" s="127" t="s">
        <v>1</v>
      </c>
      <c r="C212" s="127"/>
      <c r="D212" s="126" t="s">
        <v>2</v>
      </c>
      <c r="E212" s="128" t="s">
        <v>3</v>
      </c>
      <c r="F212" s="129"/>
      <c r="G212" s="129"/>
      <c r="H212" s="129"/>
      <c r="I212" s="130"/>
      <c r="M212" s="75"/>
    </row>
    <row r="213" spans="1:20" ht="15" customHeight="1" x14ac:dyDescent="0.25">
      <c r="A213" s="74"/>
      <c r="B213" s="127"/>
      <c r="C213" s="127"/>
      <c r="D213" s="126"/>
      <c r="E213" s="126" t="s">
        <v>4</v>
      </c>
      <c r="F213" s="140" t="s">
        <v>5</v>
      </c>
      <c r="G213" s="131" t="s">
        <v>6</v>
      </c>
      <c r="H213" s="140" t="s">
        <v>7</v>
      </c>
      <c r="I213" s="126" t="s">
        <v>8</v>
      </c>
      <c r="M213" s="75"/>
    </row>
    <row r="214" spans="1:20" x14ac:dyDescent="0.25">
      <c r="A214" s="74"/>
      <c r="B214" s="127"/>
      <c r="C214" s="127"/>
      <c r="D214" s="126"/>
      <c r="E214" s="126"/>
      <c r="F214" s="141"/>
      <c r="G214" s="132"/>
      <c r="H214" s="141"/>
      <c r="I214" s="126"/>
      <c r="M214" s="75"/>
    </row>
    <row r="215" spans="1:20" x14ac:dyDescent="0.25">
      <c r="A215" s="74"/>
      <c r="B215" s="33">
        <f>+[1]Hoja1!A11</f>
        <v>9</v>
      </c>
      <c r="C215" s="33" t="str">
        <f>+A209</f>
        <v>BOLIVAR</v>
      </c>
      <c r="D215" s="2">
        <v>45627</v>
      </c>
      <c r="E215" s="3">
        <v>2850000</v>
      </c>
      <c r="F215" s="3" t="s">
        <v>9</v>
      </c>
      <c r="G215" s="3">
        <f>+E215</f>
        <v>2850000</v>
      </c>
      <c r="H215" s="3" t="s">
        <v>9</v>
      </c>
      <c r="I215" s="3">
        <f>+G215</f>
        <v>2850000</v>
      </c>
      <c r="M215" s="75"/>
    </row>
    <row r="216" spans="1:20" x14ac:dyDescent="0.25">
      <c r="A216" s="74"/>
      <c r="B216" s="128" t="s">
        <v>3</v>
      </c>
      <c r="C216" s="129"/>
      <c r="D216" s="129"/>
      <c r="E216" s="129"/>
      <c r="F216" s="129"/>
      <c r="G216" s="129"/>
      <c r="H216" s="130"/>
      <c r="I216" s="4">
        <f>SUM(I215:I215)</f>
        <v>2850000</v>
      </c>
      <c r="M216" s="75"/>
    </row>
    <row r="217" spans="1:20" x14ac:dyDescent="0.25">
      <c r="A217" s="74"/>
      <c r="M217" s="75"/>
    </row>
    <row r="218" spans="1:20" x14ac:dyDescent="0.25">
      <c r="A218" s="74"/>
      <c r="M218" s="75"/>
    </row>
    <row r="219" spans="1:20" x14ac:dyDescent="0.25">
      <c r="A219" s="74"/>
      <c r="B219" s="127" t="s">
        <v>1</v>
      </c>
      <c r="C219" s="127"/>
      <c r="D219" s="126" t="s">
        <v>2</v>
      </c>
      <c r="E219" s="127" t="s">
        <v>10</v>
      </c>
      <c r="F219" s="127"/>
      <c r="G219" s="127"/>
      <c r="H219" s="127"/>
      <c r="I219" s="127"/>
      <c r="J219" s="127"/>
      <c r="K219" s="127"/>
      <c r="L219" s="127"/>
      <c r="M219" s="75"/>
      <c r="Q219" s="1" t="s">
        <v>30</v>
      </c>
      <c r="R219" s="1" t="s">
        <v>13</v>
      </c>
      <c r="S219" s="1" t="s">
        <v>14</v>
      </c>
    </row>
    <row r="220" spans="1:20" x14ac:dyDescent="0.25">
      <c r="A220" s="74"/>
      <c r="B220" s="127"/>
      <c r="C220" s="127"/>
      <c r="D220" s="126"/>
      <c r="E220" s="126" t="s">
        <v>4</v>
      </c>
      <c r="F220" s="142" t="s">
        <v>11</v>
      </c>
      <c r="G220" s="143"/>
      <c r="H220" s="126" t="s">
        <v>5</v>
      </c>
      <c r="I220" s="146" t="s">
        <v>6</v>
      </c>
      <c r="J220" s="126" t="s">
        <v>7</v>
      </c>
      <c r="K220" s="126" t="s">
        <v>8</v>
      </c>
      <c r="L220" s="126" t="s">
        <v>12</v>
      </c>
      <c r="M220" s="75"/>
      <c r="O220" s="62"/>
      <c r="Q220" s="63">
        <f>+O220*9.28%</f>
        <v>0</v>
      </c>
      <c r="R220" s="62">
        <f>+O220+Q220</f>
        <v>0</v>
      </c>
      <c r="S220" s="63"/>
      <c r="T220" s="64">
        <f>+R220+S220</f>
        <v>0</v>
      </c>
    </row>
    <row r="221" spans="1:20" x14ac:dyDescent="0.25">
      <c r="A221" s="74"/>
      <c r="B221" s="127"/>
      <c r="C221" s="127"/>
      <c r="D221" s="126"/>
      <c r="E221" s="126"/>
      <c r="F221" s="144"/>
      <c r="G221" s="145"/>
      <c r="H221" s="126"/>
      <c r="I221" s="146"/>
      <c r="J221" s="126"/>
      <c r="K221" s="126"/>
      <c r="L221" s="126"/>
      <c r="M221" s="75"/>
    </row>
    <row r="222" spans="1:20" x14ac:dyDescent="0.25">
      <c r="A222" s="74"/>
      <c r="B222" s="125">
        <f>+B215</f>
        <v>9</v>
      </c>
      <c r="C222" s="125" t="str">
        <f>+C215</f>
        <v>BOLIVAR</v>
      </c>
      <c r="D222" s="33" t="s">
        <v>16</v>
      </c>
      <c r="E222" s="3">
        <f>+E215</f>
        <v>2850000</v>
      </c>
      <c r="F222" s="47">
        <v>9.2799999999999994E-2</v>
      </c>
      <c r="G222" s="6">
        <f>+E222*F222</f>
        <v>264480</v>
      </c>
      <c r="H222" s="3" t="s">
        <v>9</v>
      </c>
      <c r="I222" s="3">
        <f>+E222+G222</f>
        <v>3114480</v>
      </c>
      <c r="J222" s="3" t="s">
        <v>9</v>
      </c>
      <c r="K222" s="3">
        <f>+I222</f>
        <v>3114480</v>
      </c>
      <c r="L222" s="13">
        <f>+K222*11</f>
        <v>34259280</v>
      </c>
      <c r="M222" s="75"/>
    </row>
    <row r="223" spans="1:20" x14ac:dyDescent="0.25">
      <c r="A223" s="74"/>
      <c r="B223" s="125"/>
      <c r="C223" s="125"/>
      <c r="D223" s="2">
        <v>45992</v>
      </c>
      <c r="E223" s="3">
        <f>+E222+G222</f>
        <v>3114480</v>
      </c>
      <c r="F223" s="47">
        <v>5.2999999999999999E-2</v>
      </c>
      <c r="G223" s="7">
        <f>+E223*5.3%</f>
        <v>165067.44</v>
      </c>
      <c r="H223" s="3" t="s">
        <v>9</v>
      </c>
      <c r="I223" s="3">
        <f>+E223+G223</f>
        <v>3279547.44</v>
      </c>
      <c r="J223" s="3" t="s">
        <v>9</v>
      </c>
      <c r="K223" s="3">
        <f>+I223</f>
        <v>3279547.44</v>
      </c>
      <c r="L223" s="13">
        <f>+K223</f>
        <v>3279547.44</v>
      </c>
      <c r="M223" s="75"/>
    </row>
    <row r="224" spans="1:20" x14ac:dyDescent="0.25">
      <c r="A224" s="74"/>
      <c r="B224" s="126" t="s">
        <v>32</v>
      </c>
      <c r="C224" s="126"/>
      <c r="D224" s="126"/>
      <c r="E224" s="126"/>
      <c r="F224" s="126"/>
      <c r="G224" s="126"/>
      <c r="H224" s="126"/>
      <c r="I224" s="126"/>
      <c r="J224" s="126"/>
      <c r="K224" s="126"/>
      <c r="L224" s="8">
        <f>SUM(L222:L223)</f>
        <v>37538827.439999998</v>
      </c>
      <c r="M224" s="75"/>
    </row>
    <row r="225" spans="1:13" x14ac:dyDescent="0.25">
      <c r="A225" s="74"/>
      <c r="M225" s="75"/>
    </row>
    <row r="226" spans="1:13" x14ac:dyDescent="0.25">
      <c r="A226" s="74"/>
      <c r="M226" s="75"/>
    </row>
    <row r="227" spans="1:13" x14ac:dyDescent="0.25">
      <c r="A227" s="74"/>
      <c r="B227" s="127" t="s">
        <v>1</v>
      </c>
      <c r="C227" s="127"/>
      <c r="D227" s="126" t="s">
        <v>2</v>
      </c>
      <c r="E227" s="128" t="s">
        <v>18</v>
      </c>
      <c r="F227" s="129"/>
      <c r="G227" s="129"/>
      <c r="H227" s="129"/>
      <c r="I227" s="130"/>
      <c r="M227" s="75"/>
    </row>
    <row r="228" spans="1:13" ht="15" customHeight="1" x14ac:dyDescent="0.25">
      <c r="A228" s="74"/>
      <c r="B228" s="127"/>
      <c r="C228" s="127"/>
      <c r="D228" s="126"/>
      <c r="E228" s="126" t="s">
        <v>4</v>
      </c>
      <c r="F228" s="126" t="s">
        <v>5</v>
      </c>
      <c r="G228" s="131" t="s">
        <v>6</v>
      </c>
      <c r="H228" s="126" t="s">
        <v>7</v>
      </c>
      <c r="I228" s="126" t="s">
        <v>8</v>
      </c>
      <c r="M228" s="75"/>
    </row>
    <row r="229" spans="1:13" x14ac:dyDescent="0.25">
      <c r="A229" s="74"/>
      <c r="B229" s="127"/>
      <c r="C229" s="127"/>
      <c r="D229" s="126"/>
      <c r="E229" s="126"/>
      <c r="F229" s="126"/>
      <c r="G229" s="132"/>
      <c r="H229" s="126"/>
      <c r="I229" s="126"/>
      <c r="M229" s="75"/>
    </row>
    <row r="230" spans="1:13" s="80" customFormat="1" x14ac:dyDescent="0.25">
      <c r="A230" s="78"/>
      <c r="B230" s="14">
        <f>+B222</f>
        <v>9</v>
      </c>
      <c r="C230" s="14" t="str">
        <f>+C222</f>
        <v>BOLIVAR</v>
      </c>
      <c r="D230" s="14" t="s">
        <v>33</v>
      </c>
      <c r="E230" s="49">
        <f>+E223+G223</f>
        <v>3279547.44</v>
      </c>
      <c r="F230" s="3" t="s">
        <v>9</v>
      </c>
      <c r="G230" s="15">
        <f>+E230</f>
        <v>3279547.44</v>
      </c>
      <c r="H230" s="16" t="s">
        <v>9</v>
      </c>
      <c r="I230" s="17">
        <f>+G230</f>
        <v>3279547.44</v>
      </c>
      <c r="J230" s="79"/>
      <c r="M230" s="81"/>
    </row>
    <row r="231" spans="1:13" x14ac:dyDescent="0.25">
      <c r="A231" s="74"/>
      <c r="B231" s="133" t="s">
        <v>20</v>
      </c>
      <c r="C231" s="134"/>
      <c r="D231" s="134"/>
      <c r="E231" s="134"/>
      <c r="F231" s="134"/>
      <c r="G231" s="134"/>
      <c r="H231" s="134"/>
      <c r="I231" s="8">
        <f>SUM(I230:I230)*7</f>
        <v>22956832.079999998</v>
      </c>
      <c r="M231" s="75"/>
    </row>
    <row r="232" spans="1:13" x14ac:dyDescent="0.25">
      <c r="A232" s="74"/>
      <c r="M232" s="75"/>
    </row>
    <row r="233" spans="1:13" ht="15.75" thickBot="1" x14ac:dyDescent="0.3">
      <c r="A233" s="76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77"/>
    </row>
    <row r="234" spans="1:13" ht="15.75" thickBot="1" x14ac:dyDescent="0.3"/>
    <row r="235" spans="1:13" ht="15.75" thickBot="1" x14ac:dyDescent="0.3">
      <c r="A235" s="135" t="str">
        <f>+[1]Hoja1!B12</f>
        <v xml:space="preserve">BUANAVENTURA </v>
      </c>
      <c r="B235" s="136"/>
      <c r="C235" s="136"/>
      <c r="D235" s="136"/>
      <c r="E235" s="136"/>
      <c r="F235" s="136"/>
      <c r="G235" s="136"/>
      <c r="H235" s="136"/>
      <c r="I235" s="136"/>
      <c r="J235" s="137"/>
      <c r="K235" s="138" t="s">
        <v>0</v>
      </c>
      <c r="L235" s="139"/>
      <c r="M235" s="56">
        <f>I242+L250+I257</f>
        <v>325670164.87349802</v>
      </c>
    </row>
    <row r="236" spans="1:13" x14ac:dyDescent="0.25">
      <c r="A236" s="7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73"/>
    </row>
    <row r="237" spans="1:13" x14ac:dyDescent="0.25">
      <c r="A237" s="74"/>
      <c r="M237" s="75"/>
    </row>
    <row r="238" spans="1:13" x14ac:dyDescent="0.25">
      <c r="A238" s="74"/>
      <c r="B238" s="127" t="s">
        <v>1</v>
      </c>
      <c r="C238" s="127"/>
      <c r="D238" s="126" t="s">
        <v>2</v>
      </c>
      <c r="E238" s="128" t="s">
        <v>3</v>
      </c>
      <c r="F238" s="129"/>
      <c r="G238" s="129"/>
      <c r="H238" s="129"/>
      <c r="I238" s="130"/>
      <c r="M238" s="75"/>
    </row>
    <row r="239" spans="1:13" ht="15" customHeight="1" x14ac:dyDescent="0.25">
      <c r="A239" s="74"/>
      <c r="B239" s="127"/>
      <c r="C239" s="127"/>
      <c r="D239" s="126"/>
      <c r="E239" s="126" t="s">
        <v>4</v>
      </c>
      <c r="F239" s="140" t="s">
        <v>5</v>
      </c>
      <c r="G239" s="131" t="s">
        <v>6</v>
      </c>
      <c r="H239" s="140" t="s">
        <v>7</v>
      </c>
      <c r="I239" s="126" t="s">
        <v>8</v>
      </c>
      <c r="M239" s="75"/>
    </row>
    <row r="240" spans="1:13" x14ac:dyDescent="0.25">
      <c r="A240" s="74"/>
      <c r="B240" s="127"/>
      <c r="C240" s="127"/>
      <c r="D240" s="126"/>
      <c r="E240" s="126"/>
      <c r="F240" s="141"/>
      <c r="G240" s="132"/>
      <c r="H240" s="141"/>
      <c r="I240" s="126"/>
      <c r="M240" s="75"/>
    </row>
    <row r="241" spans="1:21" x14ac:dyDescent="0.25">
      <c r="A241" s="74"/>
      <c r="B241" s="33">
        <f>+[1]Hoja1!A12</f>
        <v>10</v>
      </c>
      <c r="C241" s="33" t="str">
        <f>+A235</f>
        <v xml:space="preserve">BUANAVENTURA </v>
      </c>
      <c r="D241" s="2">
        <v>45627</v>
      </c>
      <c r="E241" s="3">
        <v>10543426.050000001</v>
      </c>
      <c r="F241" s="3">
        <f>+E241*19%</f>
        <v>2003250.9495000001</v>
      </c>
      <c r="G241" s="3">
        <f>+E241+F241</f>
        <v>12546676.999500001</v>
      </c>
      <c r="H241" s="3">
        <v>2448090</v>
      </c>
      <c r="I241" s="13">
        <f>+G241+H241</f>
        <v>14994766.999500001</v>
      </c>
      <c r="M241" s="75"/>
    </row>
    <row r="242" spans="1:21" x14ac:dyDescent="0.25">
      <c r="A242" s="74"/>
      <c r="B242" s="128" t="s">
        <v>3</v>
      </c>
      <c r="C242" s="129"/>
      <c r="D242" s="129"/>
      <c r="E242" s="129"/>
      <c r="F242" s="129"/>
      <c r="G242" s="129"/>
      <c r="H242" s="130"/>
      <c r="I242" s="8">
        <f>SUM(I241:I241)</f>
        <v>14994766.999500001</v>
      </c>
      <c r="M242" s="75"/>
    </row>
    <row r="243" spans="1:21" x14ac:dyDescent="0.25">
      <c r="A243" s="74"/>
      <c r="M243" s="75"/>
    </row>
    <row r="244" spans="1:21" x14ac:dyDescent="0.25">
      <c r="A244" s="74"/>
      <c r="M244" s="75"/>
    </row>
    <row r="245" spans="1:21" x14ac:dyDescent="0.25">
      <c r="A245" s="74"/>
      <c r="B245" s="127" t="s">
        <v>1</v>
      </c>
      <c r="C245" s="127"/>
      <c r="D245" s="126" t="s">
        <v>2</v>
      </c>
      <c r="E245" s="127" t="s">
        <v>10</v>
      </c>
      <c r="F245" s="127"/>
      <c r="G245" s="127"/>
      <c r="H245" s="127"/>
      <c r="I245" s="127"/>
      <c r="J245" s="127"/>
      <c r="K245" s="127"/>
      <c r="L245" s="127"/>
      <c r="M245" s="75"/>
    </row>
    <row r="246" spans="1:21" x14ac:dyDescent="0.25">
      <c r="A246" s="74"/>
      <c r="B246" s="127"/>
      <c r="C246" s="127"/>
      <c r="D246" s="126"/>
      <c r="E246" s="126" t="s">
        <v>4</v>
      </c>
      <c r="F246" s="142" t="s">
        <v>11</v>
      </c>
      <c r="G246" s="143"/>
      <c r="H246" s="126" t="s">
        <v>5</v>
      </c>
      <c r="I246" s="146" t="s">
        <v>6</v>
      </c>
      <c r="J246" s="126" t="s">
        <v>7</v>
      </c>
      <c r="K246" s="126" t="s">
        <v>8</v>
      </c>
      <c r="L246" s="126" t="s">
        <v>12</v>
      </c>
      <c r="M246" s="75"/>
      <c r="Q246" s="1" t="s">
        <v>30</v>
      </c>
      <c r="R246" s="1" t="s">
        <v>13</v>
      </c>
      <c r="S246" s="1" t="s">
        <v>14</v>
      </c>
      <c r="T246" s="1" t="s">
        <v>37</v>
      </c>
    </row>
    <row r="247" spans="1:21" x14ac:dyDescent="0.25">
      <c r="A247" s="74"/>
      <c r="B247" s="127"/>
      <c r="C247" s="127"/>
      <c r="D247" s="126"/>
      <c r="E247" s="126"/>
      <c r="F247" s="144"/>
      <c r="G247" s="145"/>
      <c r="H247" s="126"/>
      <c r="I247" s="146"/>
      <c r="J247" s="126"/>
      <c r="K247" s="126"/>
      <c r="L247" s="126"/>
      <c r="M247" s="75"/>
      <c r="O247" s="62"/>
      <c r="Q247" s="63">
        <f>+O247*9.28%</f>
        <v>0</v>
      </c>
      <c r="R247" s="62">
        <f>+O247+Q247</f>
        <v>0</v>
      </c>
      <c r="S247" s="63"/>
      <c r="T247" s="64">
        <v>2577839</v>
      </c>
      <c r="U247" s="64">
        <f>+R247+S247+T247</f>
        <v>2577839</v>
      </c>
    </row>
    <row r="248" spans="1:21" x14ac:dyDescent="0.25">
      <c r="A248" s="74"/>
      <c r="B248" s="125">
        <f>+B241</f>
        <v>10</v>
      </c>
      <c r="C248" s="125" t="str">
        <f>+C241</f>
        <v xml:space="preserve">BUANAVENTURA </v>
      </c>
      <c r="D248" s="33" t="s">
        <v>16</v>
      </c>
      <c r="E248" s="3">
        <f>+E241</f>
        <v>10543426.050000001</v>
      </c>
      <c r="F248" s="47">
        <v>9.2799999999999994E-2</v>
      </c>
      <c r="G248" s="6">
        <f>+E248*F248</f>
        <v>978429.93744000001</v>
      </c>
      <c r="H248" s="3">
        <f>E248*19%</f>
        <v>2003250.9495000001</v>
      </c>
      <c r="I248" s="3">
        <f>E248+G248+H248</f>
        <v>13525106.936940001</v>
      </c>
      <c r="J248" s="3">
        <f>+H241</f>
        <v>2448090</v>
      </c>
      <c r="K248" s="3">
        <f>+I248+J248</f>
        <v>15973196.936940001</v>
      </c>
      <c r="L248" s="13">
        <f>+K248*11</f>
        <v>175705166.30634001</v>
      </c>
      <c r="M248" s="75"/>
    </row>
    <row r="249" spans="1:21" x14ac:dyDescent="0.25">
      <c r="A249" s="74"/>
      <c r="B249" s="125"/>
      <c r="C249" s="125"/>
      <c r="D249" s="2">
        <v>45992</v>
      </c>
      <c r="E249" s="3">
        <f>+E248+G248</f>
        <v>11521855.987440001</v>
      </c>
      <c r="F249" s="47">
        <v>5.2999999999999999E-2</v>
      </c>
      <c r="G249" s="7">
        <f>+E249*5.3%</f>
        <v>610658.36733432009</v>
      </c>
      <c r="H249" s="3">
        <f>E249*19%</f>
        <v>2189152.6376136001</v>
      </c>
      <c r="I249" s="3">
        <f>H249+G249+E249</f>
        <v>14321666.992387921</v>
      </c>
      <c r="J249" s="3">
        <f>+J248</f>
        <v>2448090</v>
      </c>
      <c r="K249" s="3">
        <f>+I249+J249</f>
        <v>16769756.992387921</v>
      </c>
      <c r="L249" s="13">
        <f>+K249</f>
        <v>16769756.992387921</v>
      </c>
      <c r="M249" s="75"/>
    </row>
    <row r="250" spans="1:21" x14ac:dyDescent="0.25">
      <c r="A250" s="74"/>
      <c r="B250" s="126" t="s">
        <v>32</v>
      </c>
      <c r="C250" s="126"/>
      <c r="D250" s="126"/>
      <c r="E250" s="126"/>
      <c r="F250" s="126"/>
      <c r="G250" s="126"/>
      <c r="H250" s="126"/>
      <c r="I250" s="126"/>
      <c r="J250" s="126"/>
      <c r="K250" s="126"/>
      <c r="L250" s="8">
        <f>SUM(L248:L249)</f>
        <v>192474923.29872793</v>
      </c>
      <c r="M250" s="75"/>
    </row>
    <row r="251" spans="1:21" x14ac:dyDescent="0.25">
      <c r="A251" s="74"/>
      <c r="M251" s="75"/>
    </row>
    <row r="252" spans="1:21" x14ac:dyDescent="0.25">
      <c r="A252" s="74"/>
      <c r="M252" s="75"/>
    </row>
    <row r="253" spans="1:21" x14ac:dyDescent="0.25">
      <c r="A253" s="74"/>
      <c r="B253" s="127" t="s">
        <v>1</v>
      </c>
      <c r="C253" s="127"/>
      <c r="D253" s="126" t="s">
        <v>2</v>
      </c>
      <c r="E253" s="128" t="s">
        <v>18</v>
      </c>
      <c r="F253" s="129"/>
      <c r="G253" s="129"/>
      <c r="H253" s="129"/>
      <c r="I253" s="130"/>
      <c r="M253" s="75"/>
    </row>
    <row r="254" spans="1:21" ht="15" customHeight="1" x14ac:dyDescent="0.25">
      <c r="A254" s="74"/>
      <c r="B254" s="127"/>
      <c r="C254" s="127"/>
      <c r="D254" s="126"/>
      <c r="E254" s="126" t="s">
        <v>4</v>
      </c>
      <c r="F254" s="126" t="s">
        <v>5</v>
      </c>
      <c r="G254" s="131" t="s">
        <v>6</v>
      </c>
      <c r="H254" s="126" t="s">
        <v>7</v>
      </c>
      <c r="I254" s="126" t="s">
        <v>8</v>
      </c>
      <c r="M254" s="75"/>
    </row>
    <row r="255" spans="1:21" x14ac:dyDescent="0.25">
      <c r="A255" s="74"/>
      <c r="B255" s="127"/>
      <c r="C255" s="127"/>
      <c r="D255" s="126"/>
      <c r="E255" s="126"/>
      <c r="F255" s="126"/>
      <c r="G255" s="132"/>
      <c r="H255" s="126"/>
      <c r="I255" s="126"/>
      <c r="M255" s="75"/>
    </row>
    <row r="256" spans="1:21" x14ac:dyDescent="0.25">
      <c r="A256" s="74"/>
      <c r="B256" s="33">
        <f>+B248</f>
        <v>10</v>
      </c>
      <c r="C256" s="33" t="str">
        <f>+C248</f>
        <v xml:space="preserve">BUANAVENTURA </v>
      </c>
      <c r="D256" s="33" t="s">
        <v>33</v>
      </c>
      <c r="E256" s="50">
        <f>+E249+G249</f>
        <v>12132514.35477432</v>
      </c>
      <c r="F256" s="17">
        <f>+E256*19%</f>
        <v>2305177.7274071211</v>
      </c>
      <c r="G256" s="17">
        <f>+E256+F256</f>
        <v>14437692.082181443</v>
      </c>
      <c r="H256" s="17">
        <f>+J249</f>
        <v>2448090</v>
      </c>
      <c r="I256" s="17">
        <f>+G256+H256</f>
        <v>16885782.082181443</v>
      </c>
      <c r="M256" s="82"/>
    </row>
    <row r="257" spans="1:15" x14ac:dyDescent="0.25">
      <c r="A257" s="74"/>
      <c r="B257" s="133" t="s">
        <v>20</v>
      </c>
      <c r="C257" s="134"/>
      <c r="D257" s="134"/>
      <c r="E257" s="134"/>
      <c r="F257" s="134"/>
      <c r="G257" s="134"/>
      <c r="H257" s="134"/>
      <c r="I257" s="8">
        <f>SUM(I256:I256)*7</f>
        <v>118200474.5752701</v>
      </c>
      <c r="M257" s="75"/>
    </row>
    <row r="258" spans="1:15" x14ac:dyDescent="0.25">
      <c r="A258" s="74"/>
      <c r="M258" s="75"/>
    </row>
    <row r="259" spans="1:15" ht="15.75" thickBot="1" x14ac:dyDescent="0.3">
      <c r="A259" s="76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77"/>
    </row>
    <row r="260" spans="1:15" ht="15.75" thickBot="1" x14ac:dyDescent="0.3"/>
    <row r="261" spans="1:15" ht="15.75" thickBot="1" x14ac:dyDescent="0.3">
      <c r="A261" s="187" t="str">
        <f>+[1]Hoja1!B13</f>
        <v xml:space="preserve">CAQUEZA </v>
      </c>
      <c r="B261" s="188"/>
      <c r="C261" s="188"/>
      <c r="D261" s="188"/>
      <c r="E261" s="188"/>
      <c r="F261" s="188"/>
      <c r="G261" s="188"/>
      <c r="H261" s="188"/>
      <c r="I261" s="188"/>
      <c r="J261" s="189"/>
      <c r="K261" s="190" t="s">
        <v>0</v>
      </c>
      <c r="L261" s="191"/>
      <c r="M261" s="96">
        <f>+I268+L276+I283</f>
        <v>43907536.543080002</v>
      </c>
    </row>
    <row r="262" spans="1:15" x14ac:dyDescent="0.25">
      <c r="A262" s="97"/>
      <c r="B262" s="98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9"/>
    </row>
    <row r="263" spans="1:15" x14ac:dyDescent="0.25">
      <c r="A263" s="100"/>
      <c r="B263" s="101"/>
      <c r="C263" s="101"/>
      <c r="D263" s="101"/>
      <c r="E263" s="101"/>
      <c r="F263" s="101"/>
      <c r="G263" s="101"/>
      <c r="H263" s="101"/>
      <c r="I263" s="101"/>
      <c r="J263" s="101"/>
      <c r="K263" s="101"/>
      <c r="L263" s="101"/>
      <c r="M263" s="102"/>
    </row>
    <row r="264" spans="1:15" x14ac:dyDescent="0.25">
      <c r="A264" s="100"/>
      <c r="B264" s="174" t="s">
        <v>1</v>
      </c>
      <c r="C264" s="174"/>
      <c r="D264" s="175" t="s">
        <v>2</v>
      </c>
      <c r="E264" s="182" t="s">
        <v>3</v>
      </c>
      <c r="F264" s="183"/>
      <c r="G264" s="183"/>
      <c r="H264" s="183"/>
      <c r="I264" s="184"/>
      <c r="J264" s="101"/>
      <c r="K264" s="101"/>
      <c r="L264" s="101"/>
      <c r="M264" s="102"/>
    </row>
    <row r="265" spans="1:15" ht="15" customHeight="1" x14ac:dyDescent="0.25">
      <c r="A265" s="100"/>
      <c r="B265" s="174"/>
      <c r="C265" s="174"/>
      <c r="D265" s="175"/>
      <c r="E265" s="175" t="s">
        <v>4</v>
      </c>
      <c r="F265" s="196" t="s">
        <v>5</v>
      </c>
      <c r="G265" s="185" t="s">
        <v>6</v>
      </c>
      <c r="H265" s="196" t="s">
        <v>7</v>
      </c>
      <c r="I265" s="175" t="s">
        <v>8</v>
      </c>
      <c r="J265" s="101"/>
      <c r="K265" s="101"/>
      <c r="L265" s="101"/>
      <c r="M265" s="102"/>
      <c r="N265" s="95"/>
      <c r="O265" s="94"/>
    </row>
    <row r="266" spans="1:15" x14ac:dyDescent="0.25">
      <c r="A266" s="100"/>
      <c r="B266" s="174"/>
      <c r="C266" s="174"/>
      <c r="D266" s="175"/>
      <c r="E266" s="175"/>
      <c r="F266" s="197"/>
      <c r="G266" s="186"/>
      <c r="H266" s="197"/>
      <c r="I266" s="175"/>
      <c r="J266" s="101"/>
      <c r="K266" s="101"/>
      <c r="L266" s="101"/>
      <c r="M266" s="102"/>
      <c r="N266" s="95"/>
      <c r="O266" s="95"/>
    </row>
    <row r="267" spans="1:15" x14ac:dyDescent="0.25">
      <c r="A267" s="100"/>
      <c r="B267" s="103">
        <f>+[1]Hoja1!A13</f>
        <v>11</v>
      </c>
      <c r="C267" s="103" t="str">
        <f>+A261</f>
        <v xml:space="preserve">CAQUEZA </v>
      </c>
      <c r="D267" s="104">
        <v>45627</v>
      </c>
      <c r="E267" s="105">
        <v>1806555.5</v>
      </c>
      <c r="F267" s="105">
        <f>E267*19%</f>
        <v>343245.54499999998</v>
      </c>
      <c r="G267" s="105">
        <f>E267+F267</f>
        <v>2149801.0449999999</v>
      </c>
      <c r="H267" s="105" t="s">
        <v>9</v>
      </c>
      <c r="I267" s="105">
        <f>+G267</f>
        <v>2149801.0449999999</v>
      </c>
      <c r="J267" s="101"/>
      <c r="K267" s="101"/>
      <c r="L267" s="101"/>
      <c r="M267" s="102"/>
    </row>
    <row r="268" spans="1:15" x14ac:dyDescent="0.25">
      <c r="A268" s="100"/>
      <c r="B268" s="182" t="s">
        <v>3</v>
      </c>
      <c r="C268" s="183"/>
      <c r="D268" s="183"/>
      <c r="E268" s="183"/>
      <c r="F268" s="183"/>
      <c r="G268" s="183"/>
      <c r="H268" s="184"/>
      <c r="I268" s="106">
        <f>SUM(I267:I267)</f>
        <v>2149801.0449999999</v>
      </c>
      <c r="J268" s="101"/>
      <c r="K268" s="101"/>
      <c r="L268" s="101"/>
      <c r="M268" s="102"/>
    </row>
    <row r="269" spans="1:15" x14ac:dyDescent="0.25">
      <c r="A269" s="100"/>
      <c r="B269" s="101"/>
      <c r="C269" s="101"/>
      <c r="D269" s="101"/>
      <c r="E269" s="101"/>
      <c r="F269" s="101"/>
      <c r="G269" s="101"/>
      <c r="H269" s="101"/>
      <c r="I269" s="101"/>
      <c r="J269" s="101"/>
      <c r="K269" s="101"/>
      <c r="L269" s="101"/>
      <c r="M269" s="102"/>
    </row>
    <row r="270" spans="1:15" x14ac:dyDescent="0.25">
      <c r="A270" s="100"/>
      <c r="B270" s="101"/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2"/>
    </row>
    <row r="271" spans="1:15" x14ac:dyDescent="0.25">
      <c r="A271" s="100"/>
      <c r="B271" s="174" t="s">
        <v>1</v>
      </c>
      <c r="C271" s="174"/>
      <c r="D271" s="175" t="s">
        <v>2</v>
      </c>
      <c r="E271" s="174" t="s">
        <v>10</v>
      </c>
      <c r="F271" s="174"/>
      <c r="G271" s="174"/>
      <c r="H271" s="174"/>
      <c r="I271" s="174"/>
      <c r="J271" s="174"/>
      <c r="K271" s="174"/>
      <c r="L271" s="174"/>
      <c r="M271" s="102"/>
    </row>
    <row r="272" spans="1:15" x14ac:dyDescent="0.25">
      <c r="A272" s="100"/>
      <c r="B272" s="174"/>
      <c r="C272" s="174"/>
      <c r="D272" s="175"/>
      <c r="E272" s="175" t="s">
        <v>4</v>
      </c>
      <c r="F272" s="176" t="s">
        <v>11</v>
      </c>
      <c r="G272" s="177"/>
      <c r="H272" s="175" t="s">
        <v>5</v>
      </c>
      <c r="I272" s="180" t="s">
        <v>6</v>
      </c>
      <c r="J272" s="175" t="s">
        <v>7</v>
      </c>
      <c r="K272" s="175" t="s">
        <v>8</v>
      </c>
      <c r="L272" s="175" t="s">
        <v>12</v>
      </c>
      <c r="M272" s="102"/>
    </row>
    <row r="273" spans="1:20" x14ac:dyDescent="0.25">
      <c r="A273" s="100"/>
      <c r="B273" s="174"/>
      <c r="C273" s="174"/>
      <c r="D273" s="175"/>
      <c r="E273" s="175"/>
      <c r="F273" s="178"/>
      <c r="G273" s="179"/>
      <c r="H273" s="175"/>
      <c r="I273" s="180"/>
      <c r="J273" s="175"/>
      <c r="K273" s="175"/>
      <c r="L273" s="175"/>
      <c r="M273" s="102"/>
    </row>
    <row r="274" spans="1:20" x14ac:dyDescent="0.25">
      <c r="A274" s="100"/>
      <c r="B274" s="181">
        <f>+B267</f>
        <v>11</v>
      </c>
      <c r="C274" s="181" t="str">
        <f>+C267</f>
        <v xml:space="preserve">CAQUEZA </v>
      </c>
      <c r="D274" s="103" t="s">
        <v>16</v>
      </c>
      <c r="E274" s="105">
        <f>+E267</f>
        <v>1806555.5</v>
      </c>
      <c r="F274" s="108">
        <v>9.2799999999999994E-2</v>
      </c>
      <c r="G274" s="116" t="s">
        <v>9</v>
      </c>
      <c r="H274" s="105">
        <f>E274*19%</f>
        <v>343245.54499999998</v>
      </c>
      <c r="I274" s="105">
        <f>E274+H274</f>
        <v>2149801.0449999999</v>
      </c>
      <c r="J274" s="105" t="s">
        <v>9</v>
      </c>
      <c r="K274" s="105">
        <f>+I274</f>
        <v>2149801.0449999999</v>
      </c>
      <c r="L274" s="107">
        <f>+K274*11</f>
        <v>23647811.494999997</v>
      </c>
      <c r="M274" s="102"/>
    </row>
    <row r="275" spans="1:20" x14ac:dyDescent="0.25">
      <c r="A275" s="100"/>
      <c r="B275" s="181"/>
      <c r="C275" s="181"/>
      <c r="D275" s="104">
        <v>45992</v>
      </c>
      <c r="E275" s="105">
        <f>E274</f>
        <v>1806555.5</v>
      </c>
      <c r="F275" s="108">
        <v>5.2999999999999999E-2</v>
      </c>
      <c r="G275" s="109">
        <f>+E275*5.3%</f>
        <v>95747.441500000001</v>
      </c>
      <c r="H275" s="105">
        <f>(E275+G275)*19%</f>
        <v>361437.55888500001</v>
      </c>
      <c r="I275" s="105">
        <f>+G275+E275+H275</f>
        <v>2263740.5003849999</v>
      </c>
      <c r="J275" s="105" t="s">
        <v>9</v>
      </c>
      <c r="K275" s="105">
        <f>+I275</f>
        <v>2263740.5003849999</v>
      </c>
      <c r="L275" s="107">
        <f>+K275</f>
        <v>2263740.5003849999</v>
      </c>
      <c r="M275" s="102"/>
      <c r="N275" s="93"/>
      <c r="S275" s="1" t="s">
        <v>14</v>
      </c>
    </row>
    <row r="276" spans="1:20" x14ac:dyDescent="0.25">
      <c r="A276" s="100"/>
      <c r="B276" s="175" t="s">
        <v>17</v>
      </c>
      <c r="C276" s="175"/>
      <c r="D276" s="175"/>
      <c r="E276" s="175"/>
      <c r="F276" s="175"/>
      <c r="G276" s="175"/>
      <c r="H276" s="175"/>
      <c r="I276" s="175"/>
      <c r="J276" s="175"/>
      <c r="K276" s="175"/>
      <c r="L276" s="110">
        <f>SUM(L274:L275)</f>
        <v>25911551.995384999</v>
      </c>
      <c r="M276" s="102"/>
      <c r="O276" s="62"/>
      <c r="Q276" s="63"/>
      <c r="R276" s="62"/>
      <c r="S276" s="63">
        <f>+R276*19%</f>
        <v>0</v>
      </c>
      <c r="T276" s="64">
        <f>+R276+S276</f>
        <v>0</v>
      </c>
    </row>
    <row r="277" spans="1:20" x14ac:dyDescent="0.25">
      <c r="A277" s="100"/>
      <c r="B277" s="101"/>
      <c r="C277" s="101"/>
      <c r="D277" s="101"/>
      <c r="E277" s="101"/>
      <c r="F277" s="101"/>
      <c r="G277" s="101"/>
      <c r="H277" s="101"/>
      <c r="I277" s="101"/>
      <c r="J277" s="101"/>
      <c r="K277" s="101"/>
      <c r="L277" s="101"/>
      <c r="M277" s="102"/>
    </row>
    <row r="278" spans="1:20" x14ac:dyDescent="0.25">
      <c r="A278" s="100"/>
      <c r="B278" s="101"/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2"/>
    </row>
    <row r="279" spans="1:20" x14ac:dyDescent="0.25">
      <c r="A279" s="100"/>
      <c r="B279" s="174" t="s">
        <v>1</v>
      </c>
      <c r="C279" s="174"/>
      <c r="D279" s="175" t="s">
        <v>2</v>
      </c>
      <c r="E279" s="182" t="s">
        <v>18</v>
      </c>
      <c r="F279" s="183"/>
      <c r="G279" s="183"/>
      <c r="H279" s="183"/>
      <c r="I279" s="184"/>
      <c r="J279" s="101"/>
      <c r="K279" s="101"/>
      <c r="L279" s="101"/>
      <c r="M279" s="102"/>
    </row>
    <row r="280" spans="1:20" ht="15" customHeight="1" x14ac:dyDescent="0.25">
      <c r="A280" s="100"/>
      <c r="B280" s="174"/>
      <c r="C280" s="174"/>
      <c r="D280" s="175"/>
      <c r="E280" s="175" t="s">
        <v>4</v>
      </c>
      <c r="F280" s="175" t="s">
        <v>5</v>
      </c>
      <c r="G280" s="185" t="s">
        <v>6</v>
      </c>
      <c r="H280" s="175" t="s">
        <v>7</v>
      </c>
      <c r="I280" s="175" t="s">
        <v>8</v>
      </c>
      <c r="J280" s="101"/>
      <c r="K280" s="101"/>
      <c r="L280" s="101"/>
      <c r="M280" s="102"/>
    </row>
    <row r="281" spans="1:20" x14ac:dyDescent="0.25">
      <c r="A281" s="100"/>
      <c r="B281" s="174"/>
      <c r="C281" s="174"/>
      <c r="D281" s="175"/>
      <c r="E281" s="175"/>
      <c r="F281" s="175"/>
      <c r="G281" s="186"/>
      <c r="H281" s="175"/>
      <c r="I281" s="175"/>
      <c r="J281" s="101"/>
      <c r="K281" s="101"/>
      <c r="L281" s="101"/>
      <c r="M281" s="102"/>
    </row>
    <row r="282" spans="1:20" x14ac:dyDescent="0.25">
      <c r="A282" s="100"/>
      <c r="B282" s="103">
        <f>+B274</f>
        <v>11</v>
      </c>
      <c r="C282" s="103" t="str">
        <f>+C274</f>
        <v xml:space="preserve">CAQUEZA </v>
      </c>
      <c r="D282" s="103" t="s">
        <v>33</v>
      </c>
      <c r="E282" s="109">
        <f>+E275+G275</f>
        <v>1902302.9415</v>
      </c>
      <c r="F282" s="105">
        <f>E282*19%</f>
        <v>361437.55888500001</v>
      </c>
      <c r="G282" s="107">
        <f>F282+E282</f>
        <v>2263740.5003849999</v>
      </c>
      <c r="H282" s="105" t="s">
        <v>9</v>
      </c>
      <c r="I282" s="107">
        <f>+G282</f>
        <v>2263740.5003849999</v>
      </c>
      <c r="J282" s="101"/>
      <c r="K282" s="101"/>
      <c r="L282" s="101"/>
      <c r="M282" s="102"/>
    </row>
    <row r="283" spans="1:20" x14ac:dyDescent="0.25">
      <c r="A283" s="100"/>
      <c r="B283" s="194" t="s">
        <v>20</v>
      </c>
      <c r="C283" s="195"/>
      <c r="D283" s="195"/>
      <c r="E283" s="195"/>
      <c r="F283" s="195"/>
      <c r="G283" s="195"/>
      <c r="H283" s="195"/>
      <c r="I283" s="110">
        <f>SUM(I282:I282)*7</f>
        <v>15846183.502695</v>
      </c>
      <c r="J283" s="101"/>
      <c r="K283" s="101"/>
      <c r="L283" s="101"/>
      <c r="M283" s="102"/>
    </row>
    <row r="284" spans="1:20" x14ac:dyDescent="0.25">
      <c r="A284" s="100"/>
      <c r="B284" s="101"/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02"/>
    </row>
    <row r="285" spans="1:20" ht="15.75" thickBot="1" x14ac:dyDescent="0.3">
      <c r="A285" s="112"/>
      <c r="B285" s="113"/>
      <c r="C285" s="113"/>
      <c r="D285" s="113"/>
      <c r="E285" s="113"/>
      <c r="F285" s="113"/>
      <c r="G285" s="113"/>
      <c r="H285" s="113"/>
      <c r="I285" s="113"/>
      <c r="J285" s="113"/>
      <c r="K285" s="113"/>
      <c r="L285" s="113"/>
      <c r="M285" s="114"/>
    </row>
    <row r="286" spans="1:20" ht="15.75" thickBot="1" x14ac:dyDescent="0.3"/>
    <row r="287" spans="1:20" ht="15.75" thickBot="1" x14ac:dyDescent="0.3">
      <c r="A287" s="135" t="str">
        <f>+[1]Hoja1!B14</f>
        <v xml:space="preserve">DUITAMA </v>
      </c>
      <c r="B287" s="136"/>
      <c r="C287" s="136"/>
      <c r="D287" s="136"/>
      <c r="E287" s="136"/>
      <c r="F287" s="136"/>
      <c r="G287" s="136"/>
      <c r="H287" s="136"/>
      <c r="I287" s="136"/>
      <c r="J287" s="137"/>
      <c r="K287" s="138" t="s">
        <v>0</v>
      </c>
      <c r="L287" s="139"/>
      <c r="M287" s="56">
        <f>+I294+L302+I309</f>
        <v>309208945.54950404</v>
      </c>
    </row>
    <row r="288" spans="1:20" x14ac:dyDescent="0.25">
      <c r="A288" s="7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73"/>
    </row>
    <row r="289" spans="1:20" x14ac:dyDescent="0.25">
      <c r="A289" s="74"/>
      <c r="M289" s="75"/>
    </row>
    <row r="290" spans="1:20" x14ac:dyDescent="0.25">
      <c r="A290" s="74"/>
      <c r="B290" s="127" t="s">
        <v>1</v>
      </c>
      <c r="C290" s="127"/>
      <c r="D290" s="126" t="s">
        <v>2</v>
      </c>
      <c r="E290" s="128" t="s">
        <v>3</v>
      </c>
      <c r="F290" s="129"/>
      <c r="G290" s="129"/>
      <c r="H290" s="129"/>
      <c r="I290" s="130"/>
      <c r="M290" s="75"/>
    </row>
    <row r="291" spans="1:20" ht="15" customHeight="1" x14ac:dyDescent="0.25">
      <c r="A291" s="74"/>
      <c r="B291" s="127"/>
      <c r="C291" s="127"/>
      <c r="D291" s="126"/>
      <c r="E291" s="126" t="s">
        <v>4</v>
      </c>
      <c r="F291" s="140" t="s">
        <v>5</v>
      </c>
      <c r="G291" s="131" t="s">
        <v>6</v>
      </c>
      <c r="H291" s="140" t="s">
        <v>7</v>
      </c>
      <c r="I291" s="126" t="s">
        <v>8</v>
      </c>
      <c r="M291" s="75"/>
    </row>
    <row r="292" spans="1:20" x14ac:dyDescent="0.25">
      <c r="A292" s="74"/>
      <c r="B292" s="127"/>
      <c r="C292" s="127"/>
      <c r="D292" s="126"/>
      <c r="E292" s="126"/>
      <c r="F292" s="141"/>
      <c r="G292" s="132"/>
      <c r="H292" s="141"/>
      <c r="I292" s="126"/>
      <c r="M292" s="75"/>
    </row>
    <row r="293" spans="1:20" x14ac:dyDescent="0.25">
      <c r="A293" s="74"/>
      <c r="B293" s="33">
        <f>+[1]Hoja1!A14</f>
        <v>12</v>
      </c>
      <c r="C293" s="33" t="str">
        <f>+A287</f>
        <v xml:space="preserve">DUITAMA </v>
      </c>
      <c r="D293" s="2">
        <v>45627</v>
      </c>
      <c r="E293" s="3">
        <v>11690500</v>
      </c>
      <c r="F293" s="3">
        <f>+E293*19%</f>
        <v>2221195</v>
      </c>
      <c r="G293" s="3">
        <f>+E293+F293</f>
        <v>13911695</v>
      </c>
      <c r="H293" s="3" t="s">
        <v>9</v>
      </c>
      <c r="I293" s="3">
        <f>+G293</f>
        <v>13911695</v>
      </c>
      <c r="M293" s="75"/>
    </row>
    <row r="294" spans="1:20" x14ac:dyDescent="0.25">
      <c r="A294" s="74"/>
      <c r="B294" s="128" t="s">
        <v>3</v>
      </c>
      <c r="C294" s="129"/>
      <c r="D294" s="129"/>
      <c r="E294" s="129"/>
      <c r="F294" s="129"/>
      <c r="G294" s="129"/>
      <c r="H294" s="130"/>
      <c r="I294" s="4">
        <f>SUM(I293:I293)</f>
        <v>13911695</v>
      </c>
      <c r="M294" s="75"/>
    </row>
    <row r="295" spans="1:20" x14ac:dyDescent="0.25">
      <c r="A295" s="74"/>
      <c r="M295" s="75"/>
    </row>
    <row r="296" spans="1:20" x14ac:dyDescent="0.25">
      <c r="A296" s="74"/>
      <c r="M296" s="75"/>
    </row>
    <row r="297" spans="1:20" x14ac:dyDescent="0.25">
      <c r="A297" s="74"/>
      <c r="B297" s="127" t="s">
        <v>1</v>
      </c>
      <c r="C297" s="127"/>
      <c r="D297" s="126" t="s">
        <v>2</v>
      </c>
      <c r="E297" s="127" t="s">
        <v>10</v>
      </c>
      <c r="F297" s="127"/>
      <c r="G297" s="127"/>
      <c r="H297" s="127"/>
      <c r="I297" s="127"/>
      <c r="J297" s="127"/>
      <c r="K297" s="127"/>
      <c r="L297" s="127"/>
      <c r="M297" s="75"/>
      <c r="Q297" s="1" t="s">
        <v>30</v>
      </c>
      <c r="R297" s="1" t="s">
        <v>13</v>
      </c>
      <c r="S297" s="1" t="s">
        <v>14</v>
      </c>
    </row>
    <row r="298" spans="1:20" x14ac:dyDescent="0.25">
      <c r="A298" s="74"/>
      <c r="B298" s="127"/>
      <c r="C298" s="127"/>
      <c r="D298" s="126"/>
      <c r="E298" s="126" t="s">
        <v>4</v>
      </c>
      <c r="F298" s="142" t="s">
        <v>11</v>
      </c>
      <c r="G298" s="143"/>
      <c r="H298" s="126" t="s">
        <v>5</v>
      </c>
      <c r="I298" s="146" t="s">
        <v>6</v>
      </c>
      <c r="J298" s="126" t="s">
        <v>7</v>
      </c>
      <c r="K298" s="126" t="s">
        <v>8</v>
      </c>
      <c r="L298" s="126" t="s">
        <v>12</v>
      </c>
      <c r="M298" s="75"/>
      <c r="O298" s="62"/>
      <c r="Q298" s="63">
        <f>+O298*9.28%</f>
        <v>0</v>
      </c>
      <c r="R298" s="62">
        <f>+O298+Q298</f>
        <v>0</v>
      </c>
      <c r="S298" s="63">
        <f>+R298*19%</f>
        <v>0</v>
      </c>
      <c r="T298" s="64">
        <f>+R298+S298</f>
        <v>0</v>
      </c>
    </row>
    <row r="299" spans="1:20" x14ac:dyDescent="0.25">
      <c r="A299" s="74"/>
      <c r="B299" s="127"/>
      <c r="C299" s="127"/>
      <c r="D299" s="126"/>
      <c r="E299" s="126"/>
      <c r="F299" s="144"/>
      <c r="G299" s="145"/>
      <c r="H299" s="126"/>
      <c r="I299" s="146"/>
      <c r="J299" s="126"/>
      <c r="K299" s="126"/>
      <c r="L299" s="126"/>
      <c r="M299" s="75"/>
    </row>
    <row r="300" spans="1:20" x14ac:dyDescent="0.25">
      <c r="A300" s="74"/>
      <c r="B300" s="125">
        <f>+B293</f>
        <v>12</v>
      </c>
      <c r="C300" s="125" t="str">
        <f>+C293</f>
        <v xml:space="preserve">DUITAMA </v>
      </c>
      <c r="D300" s="33" t="s">
        <v>16</v>
      </c>
      <c r="E300" s="3">
        <f>+E293</f>
        <v>11690500</v>
      </c>
      <c r="F300" s="47">
        <v>9.2799999999999994E-2</v>
      </c>
      <c r="G300" s="6">
        <f>+E300*F300</f>
        <v>1084878.3999999999</v>
      </c>
      <c r="H300" s="3">
        <f>+(E300+G300)*19%</f>
        <v>2427321.8960000002</v>
      </c>
      <c r="I300" s="3">
        <f>+E300+G300+H300</f>
        <v>15202700.296</v>
      </c>
      <c r="J300" s="3" t="s">
        <v>9</v>
      </c>
      <c r="K300" s="3">
        <f>+I300</f>
        <v>15202700.296</v>
      </c>
      <c r="L300" s="13">
        <f>+K300*11</f>
        <v>167229703.25600001</v>
      </c>
      <c r="M300" s="75"/>
    </row>
    <row r="301" spans="1:20" x14ac:dyDescent="0.25">
      <c r="A301" s="74"/>
      <c r="B301" s="125"/>
      <c r="C301" s="125"/>
      <c r="D301" s="2">
        <v>45992</v>
      </c>
      <c r="E301" s="3">
        <f>+E300+G300</f>
        <v>12775378.4</v>
      </c>
      <c r="F301" s="47">
        <v>5.2999999999999999E-2</v>
      </c>
      <c r="G301" s="7">
        <f>+E301*5.3%</f>
        <v>677095.05519999994</v>
      </c>
      <c r="H301" s="3">
        <f>+(E301+G301)*19%</f>
        <v>2555969.9564879998</v>
      </c>
      <c r="I301" s="3">
        <f>+E301+G301+H301</f>
        <v>16008443.411688</v>
      </c>
      <c r="J301" s="3" t="s">
        <v>9</v>
      </c>
      <c r="K301" s="3">
        <f>+I301</f>
        <v>16008443.411688</v>
      </c>
      <c r="L301" s="13">
        <f>+K301</f>
        <v>16008443.411688</v>
      </c>
      <c r="M301" s="75"/>
    </row>
    <row r="302" spans="1:20" x14ac:dyDescent="0.25">
      <c r="A302" s="74"/>
      <c r="B302" s="126" t="s">
        <v>32</v>
      </c>
      <c r="C302" s="126"/>
      <c r="D302" s="126"/>
      <c r="E302" s="126"/>
      <c r="F302" s="126"/>
      <c r="G302" s="126"/>
      <c r="H302" s="126"/>
      <c r="I302" s="126"/>
      <c r="J302" s="126"/>
      <c r="K302" s="126"/>
      <c r="L302" s="8">
        <f>SUM(L300:L301)</f>
        <v>183238146.66768801</v>
      </c>
      <c r="M302" s="75"/>
    </row>
    <row r="303" spans="1:20" x14ac:dyDescent="0.25">
      <c r="A303" s="74"/>
      <c r="M303" s="75"/>
    </row>
    <row r="304" spans="1:20" x14ac:dyDescent="0.25">
      <c r="A304" s="74"/>
      <c r="M304" s="75"/>
    </row>
    <row r="305" spans="1:13" x14ac:dyDescent="0.25">
      <c r="A305" s="74"/>
      <c r="B305" s="127" t="s">
        <v>1</v>
      </c>
      <c r="C305" s="127"/>
      <c r="D305" s="126" t="s">
        <v>2</v>
      </c>
      <c r="E305" s="128" t="s">
        <v>18</v>
      </c>
      <c r="F305" s="129"/>
      <c r="G305" s="129"/>
      <c r="H305" s="129"/>
      <c r="I305" s="130"/>
      <c r="M305" s="75"/>
    </row>
    <row r="306" spans="1:13" ht="15" customHeight="1" x14ac:dyDescent="0.25">
      <c r="A306" s="74"/>
      <c r="B306" s="127"/>
      <c r="C306" s="127"/>
      <c r="D306" s="126"/>
      <c r="E306" s="126" t="s">
        <v>4</v>
      </c>
      <c r="F306" s="126" t="s">
        <v>5</v>
      </c>
      <c r="G306" s="131" t="s">
        <v>6</v>
      </c>
      <c r="H306" s="126" t="s">
        <v>7</v>
      </c>
      <c r="I306" s="126" t="s">
        <v>8</v>
      </c>
      <c r="M306" s="75"/>
    </row>
    <row r="307" spans="1:13" x14ac:dyDescent="0.25">
      <c r="A307" s="74"/>
      <c r="B307" s="127"/>
      <c r="C307" s="127"/>
      <c r="D307" s="126"/>
      <c r="E307" s="126"/>
      <c r="F307" s="126"/>
      <c r="G307" s="132"/>
      <c r="H307" s="126"/>
      <c r="I307" s="126"/>
      <c r="M307" s="75"/>
    </row>
    <row r="308" spans="1:13" x14ac:dyDescent="0.25">
      <c r="A308" s="74"/>
      <c r="B308" s="33">
        <f>+B300</f>
        <v>12</v>
      </c>
      <c r="C308" s="33" t="str">
        <f>+C300</f>
        <v xml:space="preserve">DUITAMA </v>
      </c>
      <c r="D308" s="33" t="s">
        <v>33</v>
      </c>
      <c r="E308" s="13">
        <f>+E301+G301</f>
        <v>13452473.4552</v>
      </c>
      <c r="F308" s="13">
        <f>+E308*19%</f>
        <v>2555969.9564879998</v>
      </c>
      <c r="G308" s="13">
        <f>+E308+F308</f>
        <v>16008443.411688</v>
      </c>
      <c r="H308" s="3" t="s">
        <v>9</v>
      </c>
      <c r="I308" s="13">
        <f>+G308</f>
        <v>16008443.411688</v>
      </c>
      <c r="M308" s="75"/>
    </row>
    <row r="309" spans="1:13" x14ac:dyDescent="0.25">
      <c r="A309" s="74"/>
      <c r="B309" s="133" t="s">
        <v>20</v>
      </c>
      <c r="C309" s="134"/>
      <c r="D309" s="134"/>
      <c r="E309" s="134"/>
      <c r="F309" s="134"/>
      <c r="G309" s="134"/>
      <c r="H309" s="134"/>
      <c r="I309" s="8">
        <f>SUM(I308:I308)*7</f>
        <v>112059103.881816</v>
      </c>
      <c r="M309" s="75"/>
    </row>
    <row r="310" spans="1:13" x14ac:dyDescent="0.25">
      <c r="A310" s="74"/>
      <c r="M310" s="75"/>
    </row>
    <row r="311" spans="1:13" ht="15.75" thickBot="1" x14ac:dyDescent="0.3">
      <c r="A311" s="76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77"/>
    </row>
    <row r="312" spans="1:13" ht="15.75" thickBot="1" x14ac:dyDescent="0.3"/>
    <row r="313" spans="1:13" ht="15.75" thickBot="1" x14ac:dyDescent="0.3">
      <c r="A313" s="135" t="str">
        <f>+[1]Hoja1!B15</f>
        <v>FILANDIA</v>
      </c>
      <c r="B313" s="136"/>
      <c r="C313" s="136"/>
      <c r="D313" s="136"/>
      <c r="E313" s="136"/>
      <c r="F313" s="136"/>
      <c r="G313" s="136"/>
      <c r="H313" s="136"/>
      <c r="I313" s="136"/>
      <c r="J313" s="137"/>
      <c r="K313" s="138" t="s">
        <v>0</v>
      </c>
      <c r="L313" s="139"/>
      <c r="M313" s="56">
        <f>+I320+L328+I335</f>
        <v>8286412.4209152004</v>
      </c>
    </row>
    <row r="314" spans="1:13" x14ac:dyDescent="0.25">
      <c r="A314" s="7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73"/>
    </row>
    <row r="315" spans="1:13" x14ac:dyDescent="0.25">
      <c r="A315" s="74"/>
      <c r="M315" s="75"/>
    </row>
    <row r="316" spans="1:13" x14ac:dyDescent="0.25">
      <c r="A316" s="74"/>
      <c r="B316" s="127" t="s">
        <v>1</v>
      </c>
      <c r="C316" s="127"/>
      <c r="D316" s="126" t="s">
        <v>2</v>
      </c>
      <c r="E316" s="128" t="s">
        <v>3</v>
      </c>
      <c r="F316" s="129"/>
      <c r="G316" s="129"/>
      <c r="H316" s="129"/>
      <c r="I316" s="130"/>
      <c r="M316" s="75"/>
    </row>
    <row r="317" spans="1:13" ht="15" customHeight="1" x14ac:dyDescent="0.25">
      <c r="A317" s="74"/>
      <c r="B317" s="127"/>
      <c r="C317" s="127"/>
      <c r="D317" s="126"/>
      <c r="E317" s="126" t="s">
        <v>4</v>
      </c>
      <c r="F317" s="140" t="s">
        <v>5</v>
      </c>
      <c r="G317" s="131" t="s">
        <v>6</v>
      </c>
      <c r="H317" s="140" t="s">
        <v>7</v>
      </c>
      <c r="I317" s="126" t="s">
        <v>8</v>
      </c>
      <c r="M317" s="75"/>
    </row>
    <row r="318" spans="1:13" x14ac:dyDescent="0.25">
      <c r="A318" s="74"/>
      <c r="B318" s="127"/>
      <c r="C318" s="127"/>
      <c r="D318" s="126"/>
      <c r="E318" s="126"/>
      <c r="F318" s="141"/>
      <c r="G318" s="132"/>
      <c r="H318" s="141"/>
      <c r="I318" s="126"/>
      <c r="M318" s="75"/>
    </row>
    <row r="319" spans="1:13" x14ac:dyDescent="0.25">
      <c r="A319" s="74"/>
      <c r="B319" s="33">
        <f>+[1]Hoja1!A15</f>
        <v>13</v>
      </c>
      <c r="C319" s="33" t="str">
        <f>+A313</f>
        <v>FILANDIA</v>
      </c>
      <c r="D319" s="2">
        <v>45627</v>
      </c>
      <c r="E319" s="3">
        <v>372816</v>
      </c>
      <c r="F319" s="3" t="s">
        <v>9</v>
      </c>
      <c r="G319" s="3">
        <f>+E319</f>
        <v>372816</v>
      </c>
      <c r="H319" s="3" t="s">
        <v>9</v>
      </c>
      <c r="I319" s="3">
        <f>+G319</f>
        <v>372816</v>
      </c>
      <c r="M319" s="75"/>
    </row>
    <row r="320" spans="1:13" x14ac:dyDescent="0.25">
      <c r="A320" s="74"/>
      <c r="B320" s="128" t="s">
        <v>3</v>
      </c>
      <c r="C320" s="129"/>
      <c r="D320" s="129"/>
      <c r="E320" s="129"/>
      <c r="F320" s="129"/>
      <c r="G320" s="129"/>
      <c r="H320" s="130"/>
      <c r="I320" s="4">
        <f>SUM(I319:I319)</f>
        <v>372816</v>
      </c>
      <c r="M320" s="75"/>
    </row>
    <row r="321" spans="1:20" x14ac:dyDescent="0.25">
      <c r="A321" s="74"/>
      <c r="M321" s="75"/>
    </row>
    <row r="322" spans="1:20" x14ac:dyDescent="0.25">
      <c r="A322" s="74"/>
      <c r="M322" s="75"/>
    </row>
    <row r="323" spans="1:20" x14ac:dyDescent="0.25">
      <c r="A323" s="74"/>
      <c r="B323" s="127" t="s">
        <v>1</v>
      </c>
      <c r="C323" s="127"/>
      <c r="D323" s="126" t="s">
        <v>2</v>
      </c>
      <c r="E323" s="127" t="s">
        <v>10</v>
      </c>
      <c r="F323" s="127"/>
      <c r="G323" s="127"/>
      <c r="H323" s="127"/>
      <c r="I323" s="127"/>
      <c r="J323" s="127"/>
      <c r="K323" s="127"/>
      <c r="L323" s="127"/>
      <c r="M323" s="75"/>
    </row>
    <row r="324" spans="1:20" x14ac:dyDescent="0.25">
      <c r="A324" s="74"/>
      <c r="B324" s="127"/>
      <c r="C324" s="127"/>
      <c r="D324" s="126"/>
      <c r="E324" s="126" t="s">
        <v>4</v>
      </c>
      <c r="F324" s="142" t="s">
        <v>11</v>
      </c>
      <c r="G324" s="143"/>
      <c r="H324" s="126" t="s">
        <v>5</v>
      </c>
      <c r="I324" s="146" t="s">
        <v>6</v>
      </c>
      <c r="J324" s="126" t="s">
        <v>7</v>
      </c>
      <c r="K324" s="126" t="s">
        <v>8</v>
      </c>
      <c r="L324" s="126" t="s">
        <v>12</v>
      </c>
      <c r="M324" s="75"/>
      <c r="Q324" s="1" t="s">
        <v>30</v>
      </c>
      <c r="R324" s="1" t="s">
        <v>13</v>
      </c>
      <c r="S324" s="1" t="s">
        <v>14</v>
      </c>
    </row>
    <row r="325" spans="1:20" x14ac:dyDescent="0.25">
      <c r="A325" s="74"/>
      <c r="B325" s="127"/>
      <c r="C325" s="127"/>
      <c r="D325" s="126"/>
      <c r="E325" s="126"/>
      <c r="F325" s="144"/>
      <c r="G325" s="145"/>
      <c r="H325" s="126"/>
      <c r="I325" s="146"/>
      <c r="J325" s="126"/>
      <c r="K325" s="126"/>
      <c r="L325" s="126"/>
      <c r="M325" s="75"/>
      <c r="O325" s="62"/>
      <c r="Q325" s="63">
        <f>+O325*9.28%</f>
        <v>0</v>
      </c>
      <c r="R325" s="62">
        <f>+O325+Q325</f>
        <v>0</v>
      </c>
      <c r="S325" s="63"/>
      <c r="T325" s="64">
        <f>+R325+S325</f>
        <v>0</v>
      </c>
    </row>
    <row r="326" spans="1:20" x14ac:dyDescent="0.25">
      <c r="A326" s="74"/>
      <c r="B326" s="125">
        <f>+B319</f>
        <v>13</v>
      </c>
      <c r="C326" s="125" t="str">
        <f>+C319</f>
        <v>FILANDIA</v>
      </c>
      <c r="D326" s="33" t="s">
        <v>16</v>
      </c>
      <c r="E326" s="3">
        <f>+E319</f>
        <v>372816</v>
      </c>
      <c r="F326" s="47">
        <v>9.2799999999999994E-2</v>
      </c>
      <c r="G326" s="6">
        <f>+E326*F326</f>
        <v>34597.324799999995</v>
      </c>
      <c r="H326" s="3" t="s">
        <v>9</v>
      </c>
      <c r="I326" s="3">
        <f>+E326+G326</f>
        <v>407413.3248</v>
      </c>
      <c r="J326" s="3" t="s">
        <v>9</v>
      </c>
      <c r="K326" s="3">
        <f>+I326</f>
        <v>407413.3248</v>
      </c>
      <c r="L326" s="13">
        <f>+K326*11</f>
        <v>4481546.5728000002</v>
      </c>
      <c r="M326" s="75"/>
    </row>
    <row r="327" spans="1:20" x14ac:dyDescent="0.25">
      <c r="A327" s="74"/>
      <c r="B327" s="125"/>
      <c r="C327" s="125"/>
      <c r="D327" s="2">
        <v>45992</v>
      </c>
      <c r="E327" s="3">
        <f>+E326+G326</f>
        <v>407413.3248</v>
      </c>
      <c r="F327" s="47">
        <v>5.2999999999999999E-2</v>
      </c>
      <c r="G327" s="7">
        <f>+E327*5.3%</f>
        <v>21592.906214399998</v>
      </c>
      <c r="H327" s="3" t="s">
        <v>9</v>
      </c>
      <c r="I327" s="3">
        <f>+E327+G327</f>
        <v>429006.23101440002</v>
      </c>
      <c r="J327" s="3" t="s">
        <v>9</v>
      </c>
      <c r="K327" s="3">
        <f>+I327</f>
        <v>429006.23101440002</v>
      </c>
      <c r="L327" s="13">
        <f>+K327</f>
        <v>429006.23101440002</v>
      </c>
      <c r="M327" s="75"/>
    </row>
    <row r="328" spans="1:20" x14ac:dyDescent="0.25">
      <c r="A328" s="74"/>
      <c r="B328" s="126" t="s">
        <v>32</v>
      </c>
      <c r="C328" s="126"/>
      <c r="D328" s="126"/>
      <c r="E328" s="126"/>
      <c r="F328" s="126"/>
      <c r="G328" s="126"/>
      <c r="H328" s="126"/>
      <c r="I328" s="126"/>
      <c r="J328" s="126"/>
      <c r="K328" s="126"/>
      <c r="L328" s="8">
        <f>SUM(L326:L327)</f>
        <v>4910552.8038144</v>
      </c>
      <c r="M328" s="75"/>
    </row>
    <row r="329" spans="1:20" x14ac:dyDescent="0.25">
      <c r="A329" s="74"/>
      <c r="M329" s="75"/>
    </row>
    <row r="330" spans="1:20" x14ac:dyDescent="0.25">
      <c r="A330" s="74"/>
      <c r="M330" s="75"/>
    </row>
    <row r="331" spans="1:20" x14ac:dyDescent="0.25">
      <c r="A331" s="74"/>
      <c r="B331" s="127" t="s">
        <v>1</v>
      </c>
      <c r="C331" s="127"/>
      <c r="D331" s="126" t="s">
        <v>2</v>
      </c>
      <c r="E331" s="128" t="s">
        <v>18</v>
      </c>
      <c r="F331" s="129"/>
      <c r="G331" s="129"/>
      <c r="H331" s="129"/>
      <c r="I331" s="130"/>
      <c r="M331" s="75"/>
    </row>
    <row r="332" spans="1:20" ht="15" customHeight="1" x14ac:dyDescent="0.25">
      <c r="A332" s="74"/>
      <c r="B332" s="127"/>
      <c r="C332" s="127"/>
      <c r="D332" s="126"/>
      <c r="E332" s="126" t="s">
        <v>4</v>
      </c>
      <c r="F332" s="126" t="s">
        <v>5</v>
      </c>
      <c r="G332" s="131" t="s">
        <v>6</v>
      </c>
      <c r="H332" s="126" t="s">
        <v>7</v>
      </c>
      <c r="I332" s="126" t="s">
        <v>8</v>
      </c>
      <c r="M332" s="75"/>
    </row>
    <row r="333" spans="1:20" x14ac:dyDescent="0.25">
      <c r="A333" s="74"/>
      <c r="B333" s="127"/>
      <c r="C333" s="127"/>
      <c r="D333" s="126"/>
      <c r="E333" s="126"/>
      <c r="F333" s="126"/>
      <c r="G333" s="132"/>
      <c r="H333" s="126"/>
      <c r="I333" s="126"/>
      <c r="M333" s="75"/>
    </row>
    <row r="334" spans="1:20" x14ac:dyDescent="0.25">
      <c r="A334" s="74"/>
      <c r="B334" s="33">
        <f>+B326</f>
        <v>13</v>
      </c>
      <c r="C334" s="33" t="str">
        <f>+C326</f>
        <v>FILANDIA</v>
      </c>
      <c r="D334" s="33" t="s">
        <v>33</v>
      </c>
      <c r="E334" s="7">
        <f>+E327+G327</f>
        <v>429006.23101440002</v>
      </c>
      <c r="F334" s="3" t="s">
        <v>9</v>
      </c>
      <c r="G334" s="9">
        <f>+E334</f>
        <v>429006.23101440002</v>
      </c>
      <c r="H334" s="3" t="s">
        <v>9</v>
      </c>
      <c r="I334" s="13">
        <f>+G334</f>
        <v>429006.23101440002</v>
      </c>
      <c r="M334" s="75"/>
    </row>
    <row r="335" spans="1:20" x14ac:dyDescent="0.25">
      <c r="A335" s="74"/>
      <c r="B335" s="133" t="s">
        <v>38</v>
      </c>
      <c r="C335" s="134"/>
      <c r="D335" s="134"/>
      <c r="E335" s="134"/>
      <c r="F335" s="134"/>
      <c r="G335" s="134"/>
      <c r="H335" s="134"/>
      <c r="I335" s="8">
        <f>SUM(I334:I334)*7</f>
        <v>3003043.6171008004</v>
      </c>
      <c r="M335" s="75"/>
    </row>
    <row r="336" spans="1:20" x14ac:dyDescent="0.25">
      <c r="A336" s="74"/>
      <c r="M336" s="75"/>
    </row>
    <row r="337" spans="1:20" ht="15.75" thickBot="1" x14ac:dyDescent="0.3">
      <c r="A337" s="76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77"/>
    </row>
    <row r="338" spans="1:20" ht="15.75" thickBot="1" x14ac:dyDescent="0.3"/>
    <row r="339" spans="1:20" ht="15.75" thickBot="1" x14ac:dyDescent="0.3">
      <c r="A339" s="135" t="str">
        <f>+[1]Hoja1!B16</f>
        <v>FREDONIA</v>
      </c>
      <c r="B339" s="136"/>
      <c r="C339" s="136"/>
      <c r="D339" s="136"/>
      <c r="E339" s="136"/>
      <c r="F339" s="136"/>
      <c r="G339" s="136"/>
      <c r="H339" s="136"/>
      <c r="I339" s="136"/>
      <c r="J339" s="137"/>
      <c r="K339" s="138" t="s">
        <v>0</v>
      </c>
      <c r="L339" s="139"/>
      <c r="M339" s="56">
        <f>+I346+L354+I361</f>
        <v>102851536.37119961</v>
      </c>
    </row>
    <row r="340" spans="1:20" x14ac:dyDescent="0.25">
      <c r="A340" s="7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73"/>
    </row>
    <row r="341" spans="1:20" x14ac:dyDescent="0.25">
      <c r="A341" s="74"/>
      <c r="M341" s="75"/>
    </row>
    <row r="342" spans="1:20" x14ac:dyDescent="0.25">
      <c r="A342" s="74"/>
      <c r="B342" s="127" t="s">
        <v>1</v>
      </c>
      <c r="C342" s="127"/>
      <c r="D342" s="126" t="s">
        <v>2</v>
      </c>
      <c r="E342" s="128" t="s">
        <v>3</v>
      </c>
      <c r="F342" s="129"/>
      <c r="G342" s="129"/>
      <c r="H342" s="129"/>
      <c r="I342" s="130"/>
      <c r="M342" s="75"/>
    </row>
    <row r="343" spans="1:20" ht="15" customHeight="1" x14ac:dyDescent="0.25">
      <c r="A343" s="74"/>
      <c r="B343" s="127"/>
      <c r="C343" s="127"/>
      <c r="D343" s="126"/>
      <c r="E343" s="126" t="s">
        <v>4</v>
      </c>
      <c r="F343" s="140" t="s">
        <v>5</v>
      </c>
      <c r="G343" s="131" t="s">
        <v>6</v>
      </c>
      <c r="H343" s="140" t="s">
        <v>7</v>
      </c>
      <c r="I343" s="126" t="s">
        <v>8</v>
      </c>
      <c r="M343" s="75"/>
    </row>
    <row r="344" spans="1:20" x14ac:dyDescent="0.25">
      <c r="A344" s="74"/>
      <c r="B344" s="127"/>
      <c r="C344" s="127"/>
      <c r="D344" s="126"/>
      <c r="E344" s="126"/>
      <c r="F344" s="141"/>
      <c r="G344" s="132"/>
      <c r="H344" s="141"/>
      <c r="I344" s="126"/>
      <c r="M344" s="75"/>
    </row>
    <row r="345" spans="1:20" x14ac:dyDescent="0.25">
      <c r="A345" s="74"/>
      <c r="B345" s="33">
        <f>+[1]Hoja1!A16</f>
        <v>14</v>
      </c>
      <c r="C345" s="33" t="str">
        <f>+A339</f>
        <v>FREDONIA</v>
      </c>
      <c r="D345" s="2">
        <v>45627</v>
      </c>
      <c r="E345" s="3">
        <v>3888587</v>
      </c>
      <c r="F345" s="3">
        <f>+E345*19%</f>
        <v>738831.53</v>
      </c>
      <c r="G345" s="3">
        <f>+E345+F345</f>
        <v>4627418.53</v>
      </c>
      <c r="H345" s="3" t="s">
        <v>9</v>
      </c>
      <c r="I345" s="3">
        <f>+G345</f>
        <v>4627418.53</v>
      </c>
      <c r="M345" s="75"/>
    </row>
    <row r="346" spans="1:20" x14ac:dyDescent="0.25">
      <c r="A346" s="74"/>
      <c r="B346" s="128" t="s">
        <v>3</v>
      </c>
      <c r="C346" s="129"/>
      <c r="D346" s="129"/>
      <c r="E346" s="129"/>
      <c r="F346" s="129"/>
      <c r="G346" s="129"/>
      <c r="H346" s="130"/>
      <c r="I346" s="4">
        <f>SUM(I345:I345)</f>
        <v>4627418.53</v>
      </c>
      <c r="M346" s="75"/>
    </row>
    <row r="347" spans="1:20" x14ac:dyDescent="0.25">
      <c r="A347" s="74"/>
      <c r="M347" s="75"/>
    </row>
    <row r="348" spans="1:20" x14ac:dyDescent="0.25">
      <c r="A348" s="74"/>
      <c r="M348" s="75"/>
    </row>
    <row r="349" spans="1:20" x14ac:dyDescent="0.25">
      <c r="A349" s="74"/>
      <c r="B349" s="127" t="s">
        <v>1</v>
      </c>
      <c r="C349" s="127"/>
      <c r="D349" s="126" t="s">
        <v>2</v>
      </c>
      <c r="E349" s="127" t="s">
        <v>10</v>
      </c>
      <c r="F349" s="127"/>
      <c r="G349" s="127"/>
      <c r="H349" s="127"/>
      <c r="I349" s="127"/>
      <c r="J349" s="127"/>
      <c r="K349" s="127"/>
      <c r="L349" s="127"/>
      <c r="M349" s="75"/>
    </row>
    <row r="350" spans="1:20" x14ac:dyDescent="0.25">
      <c r="A350" s="74"/>
      <c r="B350" s="127"/>
      <c r="C350" s="127"/>
      <c r="D350" s="126"/>
      <c r="E350" s="126" t="s">
        <v>4</v>
      </c>
      <c r="F350" s="142" t="s">
        <v>11</v>
      </c>
      <c r="G350" s="143"/>
      <c r="H350" s="126" t="s">
        <v>5</v>
      </c>
      <c r="I350" s="146" t="s">
        <v>6</v>
      </c>
      <c r="J350" s="126" t="s">
        <v>7</v>
      </c>
      <c r="K350" s="126" t="s">
        <v>8</v>
      </c>
      <c r="L350" s="126" t="s">
        <v>12</v>
      </c>
      <c r="M350" s="75"/>
    </row>
    <row r="351" spans="1:20" x14ac:dyDescent="0.25">
      <c r="A351" s="74"/>
      <c r="B351" s="127"/>
      <c r="C351" s="127"/>
      <c r="D351" s="126"/>
      <c r="E351" s="126"/>
      <c r="F351" s="144"/>
      <c r="G351" s="145"/>
      <c r="H351" s="126"/>
      <c r="I351" s="146"/>
      <c r="J351" s="126"/>
      <c r="K351" s="126"/>
      <c r="L351" s="126"/>
      <c r="M351" s="75"/>
      <c r="Q351" s="1" t="s">
        <v>30</v>
      </c>
      <c r="R351" s="1" t="s">
        <v>13</v>
      </c>
      <c r="S351" s="1" t="s">
        <v>14</v>
      </c>
    </row>
    <row r="352" spans="1:20" x14ac:dyDescent="0.25">
      <c r="A352" s="74"/>
      <c r="B352" s="125">
        <f>+B345</f>
        <v>14</v>
      </c>
      <c r="C352" s="125" t="str">
        <f>+C345</f>
        <v>FREDONIA</v>
      </c>
      <c r="D352" s="33" t="s">
        <v>16</v>
      </c>
      <c r="E352" s="3">
        <f>+E345</f>
        <v>3888587</v>
      </c>
      <c r="F352" s="47">
        <v>9.2799999999999994E-2</v>
      </c>
      <c r="G352" s="6">
        <f>+E352*F352</f>
        <v>360860.87359999999</v>
      </c>
      <c r="H352" s="3">
        <f>+(E352+G352)*19%</f>
        <v>807395.0959839999</v>
      </c>
      <c r="I352" s="3">
        <f>+E352+G352+H352</f>
        <v>5056842.9695839994</v>
      </c>
      <c r="J352" s="3" t="s">
        <v>9</v>
      </c>
      <c r="K352" s="3">
        <f>+I352</f>
        <v>5056842.9695839994</v>
      </c>
      <c r="L352" s="13">
        <f>+K352*11</f>
        <v>55625272.665423989</v>
      </c>
      <c r="M352" s="75"/>
      <c r="O352" s="62"/>
      <c r="Q352" s="63">
        <f>+O352*9.28%</f>
        <v>0</v>
      </c>
      <c r="R352" s="62">
        <f>+O352+Q352</f>
        <v>0</v>
      </c>
      <c r="S352" s="63">
        <f>+R352*19%</f>
        <v>0</v>
      </c>
      <c r="T352" s="64">
        <f>+R352+S352</f>
        <v>0</v>
      </c>
    </row>
    <row r="353" spans="1:16" x14ac:dyDescent="0.25">
      <c r="A353" s="74"/>
      <c r="B353" s="125"/>
      <c r="C353" s="125"/>
      <c r="D353" s="2">
        <v>45992</v>
      </c>
      <c r="E353" s="3">
        <f>+E352+G352</f>
        <v>4249447.8735999996</v>
      </c>
      <c r="F353" s="47">
        <v>5.2999999999999999E-2</v>
      </c>
      <c r="G353" s="7">
        <f>+E353*5.3%</f>
        <v>225220.73730079998</v>
      </c>
      <c r="H353" s="3">
        <f>+(E353+G353)*19%</f>
        <v>850187.03607115196</v>
      </c>
      <c r="I353" s="3">
        <f>+E353+G353+H353</f>
        <v>5324855.6469719522</v>
      </c>
      <c r="J353" s="3" t="s">
        <v>9</v>
      </c>
      <c r="K353" s="3">
        <f>+I353</f>
        <v>5324855.6469719522</v>
      </c>
      <c r="L353" s="13">
        <f>+K353</f>
        <v>5324855.6469719522</v>
      </c>
      <c r="M353" s="75"/>
    </row>
    <row r="354" spans="1:16" x14ac:dyDescent="0.25">
      <c r="A354" s="74"/>
      <c r="B354" s="126" t="s">
        <v>32</v>
      </c>
      <c r="C354" s="126"/>
      <c r="D354" s="126"/>
      <c r="E354" s="126"/>
      <c r="F354" s="126"/>
      <c r="G354" s="126"/>
      <c r="H354" s="126"/>
      <c r="I354" s="126"/>
      <c r="J354" s="126"/>
      <c r="K354" s="126"/>
      <c r="L354" s="8">
        <f>SUM(L352:L353)</f>
        <v>60950128.312395945</v>
      </c>
      <c r="M354" s="75"/>
    </row>
    <row r="355" spans="1:16" x14ac:dyDescent="0.25">
      <c r="A355" s="74"/>
      <c r="M355" s="75"/>
    </row>
    <row r="356" spans="1:16" x14ac:dyDescent="0.25">
      <c r="A356" s="74"/>
      <c r="M356" s="75"/>
    </row>
    <row r="357" spans="1:16" x14ac:dyDescent="0.25">
      <c r="A357" s="74"/>
      <c r="B357" s="127" t="s">
        <v>1</v>
      </c>
      <c r="C357" s="127"/>
      <c r="D357" s="126" t="s">
        <v>2</v>
      </c>
      <c r="E357" s="128" t="s">
        <v>18</v>
      </c>
      <c r="F357" s="129"/>
      <c r="G357" s="129"/>
      <c r="H357" s="129"/>
      <c r="I357" s="130"/>
      <c r="M357" s="75"/>
    </row>
    <row r="358" spans="1:16" ht="15" customHeight="1" x14ac:dyDescent="0.25">
      <c r="A358" s="74"/>
      <c r="B358" s="127"/>
      <c r="C358" s="127"/>
      <c r="D358" s="126"/>
      <c r="E358" s="126" t="s">
        <v>4</v>
      </c>
      <c r="F358" s="126" t="s">
        <v>5</v>
      </c>
      <c r="G358" s="131" t="s">
        <v>6</v>
      </c>
      <c r="H358" s="126" t="s">
        <v>7</v>
      </c>
      <c r="I358" s="126" t="s">
        <v>8</v>
      </c>
      <c r="M358" s="75"/>
    </row>
    <row r="359" spans="1:16" x14ac:dyDescent="0.25">
      <c r="A359" s="74"/>
      <c r="B359" s="127"/>
      <c r="C359" s="127"/>
      <c r="D359" s="126"/>
      <c r="E359" s="126"/>
      <c r="F359" s="126"/>
      <c r="G359" s="132"/>
      <c r="H359" s="126"/>
      <c r="I359" s="126"/>
      <c r="M359" s="75"/>
    </row>
    <row r="360" spans="1:16" x14ac:dyDescent="0.25">
      <c r="A360" s="74"/>
      <c r="B360" s="33">
        <f>+B352</f>
        <v>14</v>
      </c>
      <c r="C360" s="33" t="str">
        <f>+C352</f>
        <v>FREDONIA</v>
      </c>
      <c r="D360" s="33" t="s">
        <v>33</v>
      </c>
      <c r="E360" s="7">
        <f>+E353+G353</f>
        <v>4474668.6109007997</v>
      </c>
      <c r="F360" s="3">
        <f>+E360*19%</f>
        <v>850187.03607115196</v>
      </c>
      <c r="G360" s="9">
        <f>+E360+F360</f>
        <v>5324855.6469719522</v>
      </c>
      <c r="H360" s="3" t="s">
        <v>9</v>
      </c>
      <c r="I360" s="13">
        <f>+G360</f>
        <v>5324855.6469719522</v>
      </c>
      <c r="M360" s="75"/>
    </row>
    <row r="361" spans="1:16" x14ac:dyDescent="0.25">
      <c r="A361" s="74"/>
      <c r="B361" s="133" t="s">
        <v>20</v>
      </c>
      <c r="C361" s="134"/>
      <c r="D361" s="134"/>
      <c r="E361" s="134"/>
      <c r="F361" s="134"/>
      <c r="G361" s="134"/>
      <c r="H361" s="134"/>
      <c r="I361" s="8">
        <f>SUM(I360:I360)*7</f>
        <v>37273989.528803661</v>
      </c>
      <c r="M361" s="75"/>
    </row>
    <row r="362" spans="1:16" x14ac:dyDescent="0.25">
      <c r="A362" s="74"/>
      <c r="M362" s="75"/>
    </row>
    <row r="363" spans="1:16" ht="15.75" thickBot="1" x14ac:dyDescent="0.3">
      <c r="A363" s="76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77"/>
    </row>
    <row r="364" spans="1:16" ht="15.75" thickBot="1" x14ac:dyDescent="0.3"/>
    <row r="365" spans="1:16" ht="15.75" thickBot="1" x14ac:dyDescent="0.3">
      <c r="A365" s="135" t="str">
        <f>+[1]Hoja1!B17</f>
        <v>GARAGOA</v>
      </c>
      <c r="B365" s="136"/>
      <c r="C365" s="136"/>
      <c r="D365" s="136"/>
      <c r="E365" s="136"/>
      <c r="F365" s="136"/>
      <c r="G365" s="136"/>
      <c r="H365" s="136"/>
      <c r="I365" s="136"/>
      <c r="J365" s="137"/>
      <c r="K365" s="138" t="s">
        <v>0</v>
      </c>
      <c r="L365" s="139"/>
      <c r="M365" s="56">
        <f>+I372+L380+I387</f>
        <v>28803619.970105469</v>
      </c>
    </row>
    <row r="366" spans="1:16" x14ac:dyDescent="0.25">
      <c r="A366" s="7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73"/>
      <c r="O366" s="62"/>
    </row>
    <row r="367" spans="1:16" x14ac:dyDescent="0.25">
      <c r="A367" s="74"/>
      <c r="M367" s="75"/>
      <c r="P367" s="62"/>
    </row>
    <row r="368" spans="1:16" x14ac:dyDescent="0.25">
      <c r="A368" s="74"/>
      <c r="B368" s="164" t="s">
        <v>1</v>
      </c>
      <c r="C368" s="164"/>
      <c r="D368" s="158" t="s">
        <v>2</v>
      </c>
      <c r="E368" s="148" t="s">
        <v>3</v>
      </c>
      <c r="F368" s="149"/>
      <c r="G368" s="149"/>
      <c r="H368" s="149"/>
      <c r="I368" s="150"/>
      <c r="M368" s="75"/>
    </row>
    <row r="369" spans="1:20" ht="15" customHeight="1" x14ac:dyDescent="0.25">
      <c r="A369" s="74"/>
      <c r="B369" s="164"/>
      <c r="C369" s="164"/>
      <c r="D369" s="158"/>
      <c r="E369" s="158" t="s">
        <v>4</v>
      </c>
      <c r="F369" s="158" t="s">
        <v>5</v>
      </c>
      <c r="G369" s="156" t="s">
        <v>6</v>
      </c>
      <c r="H369" s="154" t="s">
        <v>7</v>
      </c>
      <c r="I369" s="154" t="s">
        <v>8</v>
      </c>
      <c r="M369" s="75"/>
    </row>
    <row r="370" spans="1:20" ht="14.45" customHeight="1" x14ac:dyDescent="0.25">
      <c r="A370" s="74"/>
      <c r="B370" s="164"/>
      <c r="C370" s="164"/>
      <c r="D370" s="158"/>
      <c r="E370" s="158"/>
      <c r="F370" s="158"/>
      <c r="G370" s="157"/>
      <c r="H370" s="155"/>
      <c r="I370" s="155"/>
      <c r="M370" s="75"/>
    </row>
    <row r="371" spans="1:20" x14ac:dyDescent="0.25">
      <c r="A371" s="74"/>
      <c r="B371" s="18">
        <f>+[1]Hoja1!A17</f>
        <v>15</v>
      </c>
      <c r="C371" s="18" t="str">
        <f>+A365</f>
        <v>GARAGOA</v>
      </c>
      <c r="D371" s="19">
        <v>45627</v>
      </c>
      <c r="E371" s="20">
        <v>1410282.998928</v>
      </c>
      <c r="F371" s="20" t="s">
        <v>9</v>
      </c>
      <c r="G371" s="20">
        <f>+E371</f>
        <v>1410282.998928</v>
      </c>
      <c r="H371" s="20" t="s">
        <v>9</v>
      </c>
      <c r="I371" s="5">
        <f>+G371</f>
        <v>1410282.998928</v>
      </c>
      <c r="M371" s="75"/>
    </row>
    <row r="372" spans="1:20" x14ac:dyDescent="0.25">
      <c r="A372" s="74"/>
      <c r="B372" s="148" t="s">
        <v>3</v>
      </c>
      <c r="C372" s="149"/>
      <c r="D372" s="149"/>
      <c r="E372" s="149"/>
      <c r="F372" s="149"/>
      <c r="G372" s="149"/>
      <c r="H372" s="150"/>
      <c r="I372" s="21">
        <f>SUM(I371:I371)</f>
        <v>1410282.998928</v>
      </c>
      <c r="M372" s="75"/>
    </row>
    <row r="373" spans="1:20" x14ac:dyDescent="0.25">
      <c r="A373" s="74"/>
      <c r="M373" s="75"/>
    </row>
    <row r="374" spans="1:20" x14ac:dyDescent="0.25">
      <c r="A374" s="74"/>
      <c r="M374" s="75"/>
    </row>
    <row r="375" spans="1:20" x14ac:dyDescent="0.25">
      <c r="A375" s="74"/>
      <c r="B375" s="127" t="s">
        <v>1</v>
      </c>
      <c r="C375" s="127"/>
      <c r="D375" s="126" t="s">
        <v>2</v>
      </c>
      <c r="E375" s="127" t="s">
        <v>10</v>
      </c>
      <c r="F375" s="127"/>
      <c r="G375" s="127"/>
      <c r="H375" s="127"/>
      <c r="I375" s="127"/>
      <c r="J375" s="127"/>
      <c r="K375" s="127"/>
      <c r="L375" s="127"/>
      <c r="M375" s="75"/>
    </row>
    <row r="376" spans="1:20" x14ac:dyDescent="0.25">
      <c r="A376" s="74"/>
      <c r="B376" s="127"/>
      <c r="C376" s="127"/>
      <c r="D376" s="126"/>
      <c r="E376" s="126" t="s">
        <v>4</v>
      </c>
      <c r="F376" s="142" t="s">
        <v>11</v>
      </c>
      <c r="G376" s="143"/>
      <c r="H376" s="126" t="s">
        <v>5</v>
      </c>
      <c r="I376" s="146" t="s">
        <v>6</v>
      </c>
      <c r="J376" s="126" t="s">
        <v>7</v>
      </c>
      <c r="K376" s="126" t="s">
        <v>8</v>
      </c>
      <c r="L376" s="126" t="s">
        <v>12</v>
      </c>
      <c r="M376" s="75"/>
    </row>
    <row r="377" spans="1:20" x14ac:dyDescent="0.25">
      <c r="A377" s="74"/>
      <c r="B377" s="127"/>
      <c r="C377" s="127"/>
      <c r="D377" s="126"/>
      <c r="E377" s="126"/>
      <c r="F377" s="144"/>
      <c r="G377" s="145"/>
      <c r="H377" s="126"/>
      <c r="I377" s="146"/>
      <c r="J377" s="126"/>
      <c r="K377" s="126"/>
      <c r="L377" s="126"/>
      <c r="M377" s="75"/>
    </row>
    <row r="378" spans="1:20" x14ac:dyDescent="0.25">
      <c r="A378" s="74"/>
      <c r="B378" s="125">
        <f>+B371</f>
        <v>15</v>
      </c>
      <c r="C378" s="125" t="str">
        <f>+C371</f>
        <v>GARAGOA</v>
      </c>
      <c r="D378" s="33" t="s">
        <v>16</v>
      </c>
      <c r="E378" s="3">
        <f>+G371</f>
        <v>1410282.998928</v>
      </c>
      <c r="F378" s="47">
        <v>9.2799999999999994E-2</v>
      </c>
      <c r="G378" s="3" t="s">
        <v>9</v>
      </c>
      <c r="H378" s="3" t="s">
        <v>9</v>
      </c>
      <c r="I378" s="3">
        <f>+E378</f>
        <v>1410282.998928</v>
      </c>
      <c r="J378" s="3" t="s">
        <v>9</v>
      </c>
      <c r="K378" s="3">
        <f>+I378</f>
        <v>1410282.998928</v>
      </c>
      <c r="L378" s="13">
        <f>+K378*11</f>
        <v>15513112.988208</v>
      </c>
      <c r="M378" s="75"/>
      <c r="Q378" s="1" t="s">
        <v>30</v>
      </c>
      <c r="R378" s="1" t="s">
        <v>13</v>
      </c>
      <c r="S378" s="1" t="s">
        <v>14</v>
      </c>
    </row>
    <row r="379" spans="1:20" x14ac:dyDescent="0.25">
      <c r="A379" s="74"/>
      <c r="B379" s="125"/>
      <c r="C379" s="125"/>
      <c r="D379" s="2">
        <v>45992</v>
      </c>
      <c r="E379" s="3">
        <f>+E378</f>
        <v>1410282.998928</v>
      </c>
      <c r="F379" s="47">
        <v>5.2999999999999999E-2</v>
      </c>
      <c r="G379" s="7">
        <f>+E379*5.3%</f>
        <v>74744.998943183993</v>
      </c>
      <c r="H379" s="3" t="s">
        <v>9</v>
      </c>
      <c r="I379" s="3">
        <f>+E379+G379</f>
        <v>1485027.997871184</v>
      </c>
      <c r="J379" s="3" t="s">
        <v>9</v>
      </c>
      <c r="K379" s="3">
        <f>+I379</f>
        <v>1485027.997871184</v>
      </c>
      <c r="L379" s="13">
        <f>+K379</f>
        <v>1485027.997871184</v>
      </c>
      <c r="M379" s="75"/>
      <c r="O379" s="62"/>
      <c r="Q379" s="63"/>
      <c r="R379" s="62">
        <f>+O379+Q379</f>
        <v>0</v>
      </c>
      <c r="S379" s="63"/>
      <c r="T379" s="64">
        <f>+R379+S379</f>
        <v>0</v>
      </c>
    </row>
    <row r="380" spans="1:20" x14ac:dyDescent="0.25">
      <c r="A380" s="74"/>
      <c r="B380" s="126" t="s">
        <v>32</v>
      </c>
      <c r="C380" s="126"/>
      <c r="D380" s="126"/>
      <c r="E380" s="126"/>
      <c r="F380" s="126"/>
      <c r="G380" s="126"/>
      <c r="H380" s="126"/>
      <c r="I380" s="126"/>
      <c r="J380" s="126"/>
      <c r="K380" s="126"/>
      <c r="L380" s="8">
        <f>SUM(L378:L379)</f>
        <v>16998140.986079182</v>
      </c>
      <c r="M380" s="75"/>
    </row>
    <row r="381" spans="1:20" x14ac:dyDescent="0.25">
      <c r="A381" s="74"/>
      <c r="M381" s="75"/>
    </row>
    <row r="382" spans="1:20" x14ac:dyDescent="0.25">
      <c r="A382" s="74"/>
      <c r="M382" s="75"/>
    </row>
    <row r="383" spans="1:20" x14ac:dyDescent="0.25">
      <c r="A383" s="74"/>
      <c r="B383" s="127" t="s">
        <v>1</v>
      </c>
      <c r="C383" s="127"/>
      <c r="D383" s="126" t="s">
        <v>2</v>
      </c>
      <c r="E383" s="128" t="s">
        <v>18</v>
      </c>
      <c r="F383" s="129"/>
      <c r="G383" s="129"/>
      <c r="H383" s="129"/>
      <c r="I383" s="130"/>
      <c r="M383" s="75"/>
    </row>
    <row r="384" spans="1:20" ht="15" customHeight="1" x14ac:dyDescent="0.25">
      <c r="A384" s="74"/>
      <c r="B384" s="127"/>
      <c r="C384" s="127"/>
      <c r="D384" s="126"/>
      <c r="E384" s="126" t="s">
        <v>4</v>
      </c>
      <c r="F384" s="126" t="s">
        <v>5</v>
      </c>
      <c r="G384" s="131" t="s">
        <v>6</v>
      </c>
      <c r="H384" s="126" t="s">
        <v>7</v>
      </c>
      <c r="I384" s="126" t="s">
        <v>8</v>
      </c>
      <c r="M384" s="75"/>
    </row>
    <row r="385" spans="1:13" x14ac:dyDescent="0.25">
      <c r="A385" s="74"/>
      <c r="B385" s="127"/>
      <c r="C385" s="127"/>
      <c r="D385" s="126"/>
      <c r="E385" s="126"/>
      <c r="F385" s="126"/>
      <c r="G385" s="132"/>
      <c r="H385" s="126"/>
      <c r="I385" s="126"/>
      <c r="M385" s="75"/>
    </row>
    <row r="386" spans="1:13" x14ac:dyDescent="0.25">
      <c r="A386" s="74"/>
      <c r="B386" s="33">
        <f>+B378</f>
        <v>15</v>
      </c>
      <c r="C386" s="33" t="str">
        <f>+C378</f>
        <v>GARAGOA</v>
      </c>
      <c r="D386" s="33" t="s">
        <v>39</v>
      </c>
      <c r="E386" s="7">
        <f>+E379+G379</f>
        <v>1485027.997871184</v>
      </c>
      <c r="F386" s="3" t="s">
        <v>9</v>
      </c>
      <c r="G386" s="9">
        <f>+E386</f>
        <v>1485027.997871184</v>
      </c>
      <c r="H386" s="3" t="s">
        <v>9</v>
      </c>
      <c r="I386" s="13">
        <f>+G386</f>
        <v>1485027.997871184</v>
      </c>
      <c r="M386" s="75"/>
    </row>
    <row r="387" spans="1:13" x14ac:dyDescent="0.25">
      <c r="A387" s="74"/>
      <c r="B387" s="133" t="s">
        <v>20</v>
      </c>
      <c r="C387" s="134"/>
      <c r="D387" s="134"/>
      <c r="E387" s="134"/>
      <c r="F387" s="134"/>
      <c r="G387" s="134"/>
      <c r="H387" s="134"/>
      <c r="I387" s="8">
        <f>SUM(I386:I386)*7</f>
        <v>10395195.985098287</v>
      </c>
      <c r="M387" s="75"/>
    </row>
    <row r="388" spans="1:13" x14ac:dyDescent="0.25">
      <c r="A388" s="74"/>
      <c r="M388" s="75"/>
    </row>
    <row r="389" spans="1:13" ht="15.75" thickBot="1" x14ac:dyDescent="0.3">
      <c r="A389" s="76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77"/>
    </row>
    <row r="390" spans="1:13" ht="15.75" thickBot="1" x14ac:dyDescent="0.3"/>
    <row r="391" spans="1:13" ht="15.75" thickBot="1" x14ac:dyDescent="0.3">
      <c r="A391" s="135" t="str">
        <f>+[1]Hoja1!B18</f>
        <v>GIRARDOTA</v>
      </c>
      <c r="B391" s="136"/>
      <c r="C391" s="136"/>
      <c r="D391" s="136"/>
      <c r="E391" s="136"/>
      <c r="F391" s="136"/>
      <c r="G391" s="136"/>
      <c r="H391" s="136"/>
      <c r="I391" s="136"/>
      <c r="J391" s="137"/>
      <c r="K391" s="138" t="s">
        <v>0</v>
      </c>
      <c r="L391" s="139"/>
      <c r="M391" s="56">
        <f>+I398+L406+I413</f>
        <v>173127754.92629761</v>
      </c>
    </row>
    <row r="392" spans="1:13" x14ac:dyDescent="0.25">
      <c r="A392" s="7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73"/>
    </row>
    <row r="393" spans="1:13" x14ac:dyDescent="0.25">
      <c r="A393" s="74"/>
      <c r="M393" s="75"/>
    </row>
    <row r="394" spans="1:13" x14ac:dyDescent="0.25">
      <c r="A394" s="74"/>
      <c r="B394" s="127" t="s">
        <v>1</v>
      </c>
      <c r="C394" s="127"/>
      <c r="D394" s="126" t="s">
        <v>2</v>
      </c>
      <c r="E394" s="128" t="s">
        <v>3</v>
      </c>
      <c r="F394" s="129"/>
      <c r="G394" s="129"/>
      <c r="H394" s="129"/>
      <c r="I394" s="130"/>
      <c r="M394" s="75"/>
    </row>
    <row r="395" spans="1:13" ht="15" customHeight="1" x14ac:dyDescent="0.25">
      <c r="A395" s="74"/>
      <c r="B395" s="127"/>
      <c r="C395" s="127"/>
      <c r="D395" s="126"/>
      <c r="E395" s="126" t="s">
        <v>4</v>
      </c>
      <c r="F395" s="140" t="s">
        <v>5</v>
      </c>
      <c r="G395" s="131" t="s">
        <v>6</v>
      </c>
      <c r="H395" s="140" t="s">
        <v>7</v>
      </c>
      <c r="I395" s="126" t="s">
        <v>8</v>
      </c>
      <c r="M395" s="75"/>
    </row>
    <row r="396" spans="1:13" x14ac:dyDescent="0.25">
      <c r="A396" s="74"/>
      <c r="B396" s="127"/>
      <c r="C396" s="127"/>
      <c r="D396" s="126"/>
      <c r="E396" s="126"/>
      <c r="F396" s="141"/>
      <c r="G396" s="132"/>
      <c r="H396" s="141"/>
      <c r="I396" s="126"/>
      <c r="M396" s="75"/>
    </row>
    <row r="397" spans="1:13" x14ac:dyDescent="0.25">
      <c r="A397" s="74"/>
      <c r="B397" s="33">
        <f>+[1]Hoja1!A18</f>
        <v>16</v>
      </c>
      <c r="C397" s="33" t="str">
        <f>+A391</f>
        <v>GIRARDOTA</v>
      </c>
      <c r="D397" s="2">
        <v>45627</v>
      </c>
      <c r="E397" s="3">
        <v>7789233</v>
      </c>
      <c r="F397" s="3" t="s">
        <v>9</v>
      </c>
      <c r="G397" s="3">
        <f>+E397</f>
        <v>7789233</v>
      </c>
      <c r="H397" s="3" t="s">
        <v>9</v>
      </c>
      <c r="I397" s="3">
        <f>+G397</f>
        <v>7789233</v>
      </c>
      <c r="M397" s="75"/>
    </row>
    <row r="398" spans="1:13" x14ac:dyDescent="0.25">
      <c r="A398" s="74"/>
      <c r="B398" s="128" t="s">
        <v>3</v>
      </c>
      <c r="C398" s="129"/>
      <c r="D398" s="129"/>
      <c r="E398" s="129"/>
      <c r="F398" s="129"/>
      <c r="G398" s="129"/>
      <c r="H398" s="130"/>
      <c r="I398" s="4">
        <f>SUM(I397:I397)</f>
        <v>7789233</v>
      </c>
      <c r="M398" s="75"/>
    </row>
    <row r="399" spans="1:13" x14ac:dyDescent="0.25">
      <c r="A399" s="74"/>
      <c r="M399" s="75"/>
    </row>
    <row r="400" spans="1:13" x14ac:dyDescent="0.25">
      <c r="A400" s="74"/>
      <c r="M400" s="75"/>
    </row>
    <row r="401" spans="1:20" x14ac:dyDescent="0.25">
      <c r="A401" s="74"/>
      <c r="B401" s="127" t="s">
        <v>1</v>
      </c>
      <c r="C401" s="127"/>
      <c r="D401" s="126" t="s">
        <v>2</v>
      </c>
      <c r="E401" s="127" t="s">
        <v>10</v>
      </c>
      <c r="F401" s="127"/>
      <c r="G401" s="127"/>
      <c r="H401" s="127"/>
      <c r="I401" s="127"/>
      <c r="J401" s="127"/>
      <c r="K401" s="127"/>
      <c r="L401" s="127"/>
      <c r="M401" s="75"/>
    </row>
    <row r="402" spans="1:20" x14ac:dyDescent="0.25">
      <c r="A402" s="74"/>
      <c r="B402" s="127"/>
      <c r="C402" s="127"/>
      <c r="D402" s="126"/>
      <c r="E402" s="126" t="s">
        <v>4</v>
      </c>
      <c r="F402" s="142" t="s">
        <v>11</v>
      </c>
      <c r="G402" s="143"/>
      <c r="H402" s="126" t="s">
        <v>5</v>
      </c>
      <c r="I402" s="146" t="s">
        <v>6</v>
      </c>
      <c r="J402" s="126" t="s">
        <v>7</v>
      </c>
      <c r="K402" s="126" t="s">
        <v>8</v>
      </c>
      <c r="L402" s="126" t="s">
        <v>12</v>
      </c>
      <c r="M402" s="75"/>
      <c r="Q402" s="1" t="s">
        <v>30</v>
      </c>
      <c r="R402" s="1" t="s">
        <v>13</v>
      </c>
      <c r="S402" s="1" t="s">
        <v>14</v>
      </c>
    </row>
    <row r="403" spans="1:20" x14ac:dyDescent="0.25">
      <c r="A403" s="74"/>
      <c r="B403" s="127"/>
      <c r="C403" s="127"/>
      <c r="D403" s="126"/>
      <c r="E403" s="126"/>
      <c r="F403" s="144"/>
      <c r="G403" s="145"/>
      <c r="H403" s="126"/>
      <c r="I403" s="146"/>
      <c r="J403" s="126"/>
      <c r="K403" s="126"/>
      <c r="L403" s="126"/>
      <c r="M403" s="75"/>
      <c r="O403" s="62">
        <v>7789233</v>
      </c>
      <c r="Q403" s="63">
        <f>+O403*9.28%</f>
        <v>722840.82239999995</v>
      </c>
      <c r="R403" s="62">
        <f>+O403+Q403</f>
        <v>8512073.8223999999</v>
      </c>
      <c r="S403" s="63"/>
      <c r="T403" s="64">
        <f>+R403+S403</f>
        <v>8512073.8223999999</v>
      </c>
    </row>
    <row r="404" spans="1:20" x14ac:dyDescent="0.25">
      <c r="A404" s="74"/>
      <c r="B404" s="125">
        <f>+B397</f>
        <v>16</v>
      </c>
      <c r="C404" s="125" t="str">
        <f>+C397</f>
        <v>GIRARDOTA</v>
      </c>
      <c r="D404" s="33" t="s">
        <v>16</v>
      </c>
      <c r="E404" s="3">
        <f>+E397</f>
        <v>7789233</v>
      </c>
      <c r="F404" s="47">
        <v>9.2799999999999994E-2</v>
      </c>
      <c r="G404" s="6">
        <f>+E404*F404</f>
        <v>722840.82239999995</v>
      </c>
      <c r="H404" s="3" t="s">
        <v>9</v>
      </c>
      <c r="I404" s="3">
        <f>+E404+G404</f>
        <v>8512073.8223999999</v>
      </c>
      <c r="J404" s="3" t="s">
        <v>9</v>
      </c>
      <c r="K404" s="3">
        <f>+I404</f>
        <v>8512073.8223999999</v>
      </c>
      <c r="L404" s="13">
        <f>+K404*11</f>
        <v>93632812.046399996</v>
      </c>
      <c r="M404" s="75"/>
    </row>
    <row r="405" spans="1:20" x14ac:dyDescent="0.25">
      <c r="A405" s="74"/>
      <c r="B405" s="125"/>
      <c r="C405" s="125"/>
      <c r="D405" s="2">
        <v>45992</v>
      </c>
      <c r="E405" s="3">
        <f>+E404+G404</f>
        <v>8512073.8223999999</v>
      </c>
      <c r="F405" s="47">
        <v>5.2999999999999999E-2</v>
      </c>
      <c r="G405" s="7">
        <f>+E405*5.3%</f>
        <v>451139.9125872</v>
      </c>
      <c r="H405" s="3" t="s">
        <v>9</v>
      </c>
      <c r="I405" s="3">
        <f>+E405+G405</f>
        <v>8963213.7349871993</v>
      </c>
      <c r="J405" s="3" t="s">
        <v>9</v>
      </c>
      <c r="K405" s="3">
        <f>+I405</f>
        <v>8963213.7349871993</v>
      </c>
      <c r="L405" s="13">
        <f>+K405</f>
        <v>8963213.7349871993</v>
      </c>
      <c r="M405" s="75"/>
    </row>
    <row r="406" spans="1:20" x14ac:dyDescent="0.25">
      <c r="A406" s="74"/>
      <c r="B406" s="126" t="s">
        <v>32</v>
      </c>
      <c r="C406" s="126"/>
      <c r="D406" s="126"/>
      <c r="E406" s="126"/>
      <c r="F406" s="126"/>
      <c r="G406" s="126"/>
      <c r="H406" s="126"/>
      <c r="I406" s="126"/>
      <c r="J406" s="126"/>
      <c r="K406" s="126"/>
      <c r="L406" s="8">
        <f>SUM(L404:L405)</f>
        <v>102596025.78138719</v>
      </c>
      <c r="M406" s="75"/>
    </row>
    <row r="407" spans="1:20" x14ac:dyDescent="0.25">
      <c r="A407" s="74"/>
      <c r="M407" s="75"/>
    </row>
    <row r="408" spans="1:20" x14ac:dyDescent="0.25">
      <c r="A408" s="74"/>
      <c r="M408" s="75"/>
    </row>
    <row r="409" spans="1:20" x14ac:dyDescent="0.25">
      <c r="A409" s="74"/>
      <c r="B409" s="127" t="s">
        <v>1</v>
      </c>
      <c r="C409" s="127"/>
      <c r="D409" s="126" t="s">
        <v>2</v>
      </c>
      <c r="E409" s="128" t="s">
        <v>18</v>
      </c>
      <c r="F409" s="129"/>
      <c r="G409" s="129"/>
      <c r="H409" s="129"/>
      <c r="I409" s="130"/>
      <c r="M409" s="75"/>
    </row>
    <row r="410" spans="1:20" ht="15" customHeight="1" x14ac:dyDescent="0.25">
      <c r="A410" s="74"/>
      <c r="B410" s="127"/>
      <c r="C410" s="127"/>
      <c r="D410" s="126"/>
      <c r="E410" s="126" t="s">
        <v>4</v>
      </c>
      <c r="F410" s="126" t="s">
        <v>5</v>
      </c>
      <c r="G410" s="131" t="s">
        <v>6</v>
      </c>
      <c r="H410" s="126" t="s">
        <v>7</v>
      </c>
      <c r="I410" s="126" t="s">
        <v>8</v>
      </c>
      <c r="M410" s="75"/>
    </row>
    <row r="411" spans="1:20" x14ac:dyDescent="0.25">
      <c r="A411" s="74"/>
      <c r="B411" s="127"/>
      <c r="C411" s="127"/>
      <c r="D411" s="126"/>
      <c r="E411" s="126"/>
      <c r="F411" s="126"/>
      <c r="G411" s="132"/>
      <c r="H411" s="126"/>
      <c r="I411" s="126"/>
      <c r="M411" s="75"/>
    </row>
    <row r="412" spans="1:20" x14ac:dyDescent="0.25">
      <c r="A412" s="74"/>
      <c r="B412" s="33">
        <f>+B404</f>
        <v>16</v>
      </c>
      <c r="C412" s="33" t="str">
        <f>+C404</f>
        <v>GIRARDOTA</v>
      </c>
      <c r="D412" s="33" t="s">
        <v>39</v>
      </c>
      <c r="E412" s="7">
        <f>+E405+G405</f>
        <v>8963213.7349871993</v>
      </c>
      <c r="F412" s="3" t="s">
        <v>9</v>
      </c>
      <c r="G412" s="9">
        <f>+E412</f>
        <v>8963213.7349871993</v>
      </c>
      <c r="H412" s="3" t="s">
        <v>9</v>
      </c>
      <c r="I412" s="13">
        <f>+G412</f>
        <v>8963213.7349871993</v>
      </c>
      <c r="M412" s="75"/>
    </row>
    <row r="413" spans="1:20" x14ac:dyDescent="0.25">
      <c r="A413" s="74"/>
      <c r="B413" s="133" t="s">
        <v>20</v>
      </c>
      <c r="C413" s="134"/>
      <c r="D413" s="134"/>
      <c r="E413" s="134"/>
      <c r="F413" s="134"/>
      <c r="G413" s="134"/>
      <c r="H413" s="134"/>
      <c r="I413" s="8">
        <f>SUM(I412:I412)*7</f>
        <v>62742496.144910395</v>
      </c>
      <c r="M413" s="75"/>
    </row>
    <row r="414" spans="1:20" x14ac:dyDescent="0.25">
      <c r="A414" s="74"/>
      <c r="M414" s="75"/>
    </row>
    <row r="415" spans="1:20" ht="15.75" thickBot="1" x14ac:dyDescent="0.3">
      <c r="A415" s="76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77"/>
    </row>
    <row r="416" spans="1:20" ht="15.75" thickBot="1" x14ac:dyDescent="0.3"/>
    <row r="417" spans="1:20" ht="15.75" thickBot="1" x14ac:dyDescent="0.3">
      <c r="A417" s="187" t="str">
        <f>+[1]Hoja1!B19</f>
        <v>LA CEJA</v>
      </c>
      <c r="B417" s="188"/>
      <c r="C417" s="188"/>
      <c r="D417" s="188"/>
      <c r="E417" s="188"/>
      <c r="F417" s="188"/>
      <c r="G417" s="188"/>
      <c r="H417" s="188"/>
      <c r="I417" s="188"/>
      <c r="J417" s="189"/>
      <c r="K417" s="190" t="s">
        <v>0</v>
      </c>
      <c r="L417" s="191"/>
      <c r="M417" s="96">
        <f>+I424+L432+I439</f>
        <v>237143849.41782796</v>
      </c>
    </row>
    <row r="418" spans="1:20" x14ac:dyDescent="0.25">
      <c r="A418" s="97"/>
      <c r="B418" s="98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9"/>
    </row>
    <row r="419" spans="1:20" x14ac:dyDescent="0.25">
      <c r="A419" s="100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101"/>
      <c r="M419" s="102"/>
    </row>
    <row r="420" spans="1:20" ht="15" customHeight="1" x14ac:dyDescent="0.25">
      <c r="A420" s="100"/>
      <c r="B420" s="192" t="s">
        <v>1</v>
      </c>
      <c r="C420" s="192"/>
      <c r="D420" s="193" t="s">
        <v>2</v>
      </c>
      <c r="E420" s="171" t="s">
        <v>3</v>
      </c>
      <c r="F420" s="172"/>
      <c r="G420" s="172"/>
      <c r="H420" s="172"/>
      <c r="I420" s="173"/>
      <c r="J420" s="118"/>
      <c r="K420" s="101"/>
      <c r="L420" s="101"/>
      <c r="M420" s="102"/>
    </row>
    <row r="421" spans="1:20" ht="15" customHeight="1" x14ac:dyDescent="0.25">
      <c r="A421" s="100"/>
      <c r="B421" s="192"/>
      <c r="C421" s="192"/>
      <c r="D421" s="193"/>
      <c r="E421" s="193" t="s">
        <v>4</v>
      </c>
      <c r="F421" s="167" t="s">
        <v>5</v>
      </c>
      <c r="G421" s="169" t="s">
        <v>6</v>
      </c>
      <c r="H421" s="167" t="s">
        <v>7</v>
      </c>
      <c r="I421" s="167" t="s">
        <v>8</v>
      </c>
      <c r="J421" s="101"/>
      <c r="K421" s="101"/>
      <c r="L421" s="101"/>
      <c r="M421" s="102"/>
      <c r="O421" s="62"/>
    </row>
    <row r="422" spans="1:20" x14ac:dyDescent="0.25">
      <c r="A422" s="100"/>
      <c r="B422" s="192"/>
      <c r="C422" s="192"/>
      <c r="D422" s="193"/>
      <c r="E422" s="193"/>
      <c r="F422" s="168"/>
      <c r="G422" s="170"/>
      <c r="H422" s="168"/>
      <c r="I422" s="168"/>
      <c r="J422" s="101"/>
      <c r="K422" s="101"/>
      <c r="L422" s="101"/>
      <c r="M422" s="102"/>
      <c r="P422" s="62"/>
      <c r="Q422" s="62"/>
    </row>
    <row r="423" spans="1:20" x14ac:dyDescent="0.25">
      <c r="A423" s="100"/>
      <c r="B423" s="119">
        <f>+[1]Hoja1!A19</f>
        <v>17</v>
      </c>
      <c r="C423" s="119" t="str">
        <f>+A417</f>
        <v>LA CEJA</v>
      </c>
      <c r="D423" s="120">
        <v>45627</v>
      </c>
      <c r="E423" s="121">
        <v>9757175.1728000008</v>
      </c>
      <c r="F423" s="121">
        <f>+(E423)*19%</f>
        <v>1853863.2828320002</v>
      </c>
      <c r="G423" s="121">
        <f>+E423+F423</f>
        <v>11611038.455632001</v>
      </c>
      <c r="H423" s="121" t="s">
        <v>9</v>
      </c>
      <c r="I423" s="122">
        <f>+G423</f>
        <v>11611038.455632001</v>
      </c>
      <c r="J423" s="101"/>
      <c r="K423" s="101"/>
      <c r="L423" s="101"/>
      <c r="M423" s="102"/>
      <c r="N423" s="65"/>
    </row>
    <row r="424" spans="1:20" ht="14.45" customHeight="1" x14ac:dyDescent="0.25">
      <c r="A424" s="100"/>
      <c r="B424" s="171" t="s">
        <v>3</v>
      </c>
      <c r="C424" s="172"/>
      <c r="D424" s="172"/>
      <c r="E424" s="172"/>
      <c r="F424" s="172"/>
      <c r="G424" s="172"/>
      <c r="H424" s="173"/>
      <c r="I424" s="123">
        <f>SUM(I423:I423)</f>
        <v>11611038.455632001</v>
      </c>
      <c r="J424" s="101"/>
      <c r="K424" s="101"/>
      <c r="L424" s="101"/>
      <c r="M424" s="102"/>
    </row>
    <row r="425" spans="1:20" x14ac:dyDescent="0.25">
      <c r="A425" s="100"/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101"/>
      <c r="M425" s="102"/>
    </row>
    <row r="426" spans="1:20" x14ac:dyDescent="0.25">
      <c r="A426" s="100"/>
      <c r="B426" s="101"/>
      <c r="C426" s="101"/>
      <c r="D426" s="101"/>
      <c r="E426" s="101"/>
      <c r="F426" s="101"/>
      <c r="G426" s="101"/>
      <c r="H426" s="101"/>
      <c r="I426" s="101"/>
      <c r="J426" s="101"/>
      <c r="K426" s="101"/>
      <c r="L426" s="101"/>
      <c r="M426" s="102"/>
    </row>
    <row r="427" spans="1:20" x14ac:dyDescent="0.25">
      <c r="A427" s="100"/>
      <c r="B427" s="174" t="s">
        <v>1</v>
      </c>
      <c r="C427" s="174"/>
      <c r="D427" s="175" t="s">
        <v>2</v>
      </c>
      <c r="E427" s="174" t="s">
        <v>10</v>
      </c>
      <c r="F427" s="174"/>
      <c r="G427" s="174"/>
      <c r="H427" s="174"/>
      <c r="I427" s="174"/>
      <c r="J427" s="174"/>
      <c r="K427" s="174"/>
      <c r="L427" s="174"/>
      <c r="M427" s="102"/>
    </row>
    <row r="428" spans="1:20" x14ac:dyDescent="0.25">
      <c r="A428" s="100"/>
      <c r="B428" s="174"/>
      <c r="C428" s="174"/>
      <c r="D428" s="175"/>
      <c r="E428" s="175" t="s">
        <v>4</v>
      </c>
      <c r="F428" s="176" t="s">
        <v>11</v>
      </c>
      <c r="G428" s="177"/>
      <c r="H428" s="175" t="s">
        <v>5</v>
      </c>
      <c r="I428" s="180" t="s">
        <v>6</v>
      </c>
      <c r="J428" s="175" t="s">
        <v>7</v>
      </c>
      <c r="K428" s="175" t="s">
        <v>8</v>
      </c>
      <c r="L428" s="175" t="s">
        <v>12</v>
      </c>
      <c r="M428" s="102"/>
    </row>
    <row r="429" spans="1:20" x14ac:dyDescent="0.25">
      <c r="A429" s="100"/>
      <c r="B429" s="174"/>
      <c r="C429" s="174"/>
      <c r="D429" s="175"/>
      <c r="E429" s="175"/>
      <c r="F429" s="178"/>
      <c r="G429" s="179"/>
      <c r="H429" s="175"/>
      <c r="I429" s="180"/>
      <c r="J429" s="175"/>
      <c r="K429" s="175"/>
      <c r="L429" s="175"/>
      <c r="M429" s="102"/>
      <c r="Q429" s="1" t="s">
        <v>30</v>
      </c>
      <c r="R429" s="1" t="s">
        <v>13</v>
      </c>
      <c r="S429" s="1" t="s">
        <v>14</v>
      </c>
    </row>
    <row r="430" spans="1:20" x14ac:dyDescent="0.25">
      <c r="A430" s="100"/>
      <c r="B430" s="181">
        <f>+B423</f>
        <v>17</v>
      </c>
      <c r="C430" s="181" t="str">
        <f>+C423</f>
        <v>LA CEJA</v>
      </c>
      <c r="D430" s="103" t="s">
        <v>16</v>
      </c>
      <c r="E430" s="105">
        <f>+E423</f>
        <v>9757175.1728000008</v>
      </c>
      <c r="F430" s="108">
        <v>9.2799999999999994E-2</v>
      </c>
      <c r="G430" s="105" t="s">
        <v>9</v>
      </c>
      <c r="H430" s="105">
        <f>+E430*19%</f>
        <v>1853863.2828320002</v>
      </c>
      <c r="I430" s="105">
        <f>+E430+H430</f>
        <v>11611038.455632001</v>
      </c>
      <c r="J430" s="105" t="s">
        <v>9</v>
      </c>
      <c r="K430" s="105">
        <f>+I430</f>
        <v>11611038.455632001</v>
      </c>
      <c r="L430" s="107">
        <f>+K430*11</f>
        <v>127721423.01195201</v>
      </c>
      <c r="M430" s="102"/>
      <c r="O430" s="62"/>
      <c r="Q430" s="63"/>
      <c r="R430" s="62">
        <f>+O430+Q430</f>
        <v>0</v>
      </c>
      <c r="S430" s="63">
        <f>+R430*19%</f>
        <v>0</v>
      </c>
      <c r="T430" s="64">
        <f>+R430+S430</f>
        <v>0</v>
      </c>
    </row>
    <row r="431" spans="1:20" x14ac:dyDescent="0.25">
      <c r="A431" s="100"/>
      <c r="B431" s="181"/>
      <c r="C431" s="181"/>
      <c r="D431" s="104">
        <v>45992</v>
      </c>
      <c r="E431" s="105">
        <f>+E430</f>
        <v>9757175.1728000008</v>
      </c>
      <c r="F431" s="108">
        <v>5.2999999999999999E-2</v>
      </c>
      <c r="G431" s="109">
        <f>+E431*5.3%</f>
        <v>517130.28415840003</v>
      </c>
      <c r="H431" s="105">
        <f>+(E431+G431)*19%</f>
        <v>1952118.036822096</v>
      </c>
      <c r="I431" s="105">
        <f>+E431+G431+H431</f>
        <v>12226423.493780496</v>
      </c>
      <c r="J431" s="105" t="s">
        <v>9</v>
      </c>
      <c r="K431" s="105">
        <f>+I431</f>
        <v>12226423.493780496</v>
      </c>
      <c r="L431" s="107">
        <f>+K431</f>
        <v>12226423.493780496</v>
      </c>
      <c r="M431" s="102"/>
    </row>
    <row r="432" spans="1:20" x14ac:dyDescent="0.25">
      <c r="A432" s="100"/>
      <c r="B432" s="175" t="s">
        <v>17</v>
      </c>
      <c r="C432" s="175"/>
      <c r="D432" s="175"/>
      <c r="E432" s="175"/>
      <c r="F432" s="175"/>
      <c r="G432" s="175"/>
      <c r="H432" s="175"/>
      <c r="I432" s="175"/>
      <c r="J432" s="175"/>
      <c r="K432" s="175"/>
      <c r="L432" s="110">
        <f>SUM(L430:L431)</f>
        <v>139947846.50573251</v>
      </c>
      <c r="M432" s="102"/>
    </row>
    <row r="433" spans="1:13" x14ac:dyDescent="0.25">
      <c r="A433" s="100"/>
      <c r="B433" s="101"/>
      <c r="C433" s="101"/>
      <c r="D433" s="101"/>
      <c r="E433" s="101"/>
      <c r="F433" s="101"/>
      <c r="G433" s="101"/>
      <c r="H433" s="101"/>
      <c r="I433" s="101"/>
      <c r="J433" s="101"/>
      <c r="K433" s="101"/>
      <c r="L433" s="101"/>
      <c r="M433" s="102"/>
    </row>
    <row r="434" spans="1:13" x14ac:dyDescent="0.25">
      <c r="A434" s="100"/>
      <c r="B434" s="101"/>
      <c r="C434" s="101"/>
      <c r="D434" s="101"/>
      <c r="E434" s="101"/>
      <c r="F434" s="101"/>
      <c r="G434" s="101"/>
      <c r="H434" s="101"/>
      <c r="I434" s="101"/>
      <c r="J434" s="101"/>
      <c r="K434" s="101"/>
      <c r="L434" s="101"/>
      <c r="M434" s="102"/>
    </row>
    <row r="435" spans="1:13" x14ac:dyDescent="0.25">
      <c r="A435" s="100"/>
      <c r="B435" s="174" t="s">
        <v>1</v>
      </c>
      <c r="C435" s="174"/>
      <c r="D435" s="175" t="s">
        <v>2</v>
      </c>
      <c r="E435" s="182" t="s">
        <v>18</v>
      </c>
      <c r="F435" s="183"/>
      <c r="G435" s="183"/>
      <c r="H435" s="183"/>
      <c r="I435" s="184"/>
      <c r="J435" s="101"/>
      <c r="K435" s="101"/>
      <c r="L435" s="101"/>
      <c r="M435" s="102"/>
    </row>
    <row r="436" spans="1:13" ht="15" customHeight="1" x14ac:dyDescent="0.25">
      <c r="A436" s="100"/>
      <c r="B436" s="174"/>
      <c r="C436" s="174"/>
      <c r="D436" s="175"/>
      <c r="E436" s="175" t="s">
        <v>4</v>
      </c>
      <c r="F436" s="175" t="s">
        <v>5</v>
      </c>
      <c r="G436" s="185" t="s">
        <v>6</v>
      </c>
      <c r="H436" s="175" t="s">
        <v>7</v>
      </c>
      <c r="I436" s="175" t="s">
        <v>8</v>
      </c>
      <c r="J436" s="101"/>
      <c r="K436" s="101"/>
      <c r="L436" s="101"/>
      <c r="M436" s="102"/>
    </row>
    <row r="437" spans="1:13" x14ac:dyDescent="0.25">
      <c r="A437" s="100"/>
      <c r="B437" s="174"/>
      <c r="C437" s="174"/>
      <c r="D437" s="175"/>
      <c r="E437" s="175"/>
      <c r="F437" s="175"/>
      <c r="G437" s="186"/>
      <c r="H437" s="175"/>
      <c r="I437" s="175"/>
      <c r="J437" s="101"/>
      <c r="K437" s="101"/>
      <c r="L437" s="101"/>
      <c r="M437" s="102"/>
    </row>
    <row r="438" spans="1:13" x14ac:dyDescent="0.25">
      <c r="A438" s="100"/>
      <c r="B438" s="103">
        <f>+B430</f>
        <v>17</v>
      </c>
      <c r="C438" s="103" t="str">
        <f>+C430</f>
        <v>LA CEJA</v>
      </c>
      <c r="D438" s="103" t="s">
        <v>33</v>
      </c>
      <c r="E438" s="109">
        <f>+E431+G431</f>
        <v>10274305.4569584</v>
      </c>
      <c r="F438" s="105">
        <f>+E438*19%</f>
        <v>1952118.036822096</v>
      </c>
      <c r="G438" s="111">
        <f>+E438+F438</f>
        <v>12226423.493780496</v>
      </c>
      <c r="H438" s="105" t="s">
        <v>9</v>
      </c>
      <c r="I438" s="107">
        <f>+G438</f>
        <v>12226423.493780496</v>
      </c>
      <c r="J438" s="101"/>
      <c r="K438" s="101"/>
      <c r="L438" s="101"/>
      <c r="M438" s="102"/>
    </row>
    <row r="439" spans="1:13" x14ac:dyDescent="0.25">
      <c r="A439" s="100"/>
      <c r="B439" s="194" t="s">
        <v>20</v>
      </c>
      <c r="C439" s="195"/>
      <c r="D439" s="195"/>
      <c r="E439" s="195"/>
      <c r="F439" s="195"/>
      <c r="G439" s="195"/>
      <c r="H439" s="195"/>
      <c r="I439" s="110">
        <f>SUM(I438:I438)*7</f>
        <v>85584964.456463471</v>
      </c>
      <c r="J439" s="101"/>
      <c r="K439" s="101"/>
      <c r="L439" s="101"/>
      <c r="M439" s="102"/>
    </row>
    <row r="440" spans="1:13" x14ac:dyDescent="0.25">
      <c r="A440" s="100"/>
      <c r="B440" s="101"/>
      <c r="C440" s="101"/>
      <c r="D440" s="101"/>
      <c r="E440" s="101"/>
      <c r="F440" s="101"/>
      <c r="G440" s="101"/>
      <c r="H440" s="101"/>
      <c r="I440" s="101"/>
      <c r="J440" s="101"/>
      <c r="K440" s="101"/>
      <c r="L440" s="101"/>
      <c r="M440" s="102"/>
    </row>
    <row r="441" spans="1:13" ht="15.75" thickBot="1" x14ac:dyDescent="0.3">
      <c r="A441" s="112"/>
      <c r="B441" s="113"/>
      <c r="C441" s="113"/>
      <c r="D441" s="113"/>
      <c r="E441" s="113"/>
      <c r="F441" s="113"/>
      <c r="G441" s="113"/>
      <c r="H441" s="113"/>
      <c r="I441" s="113"/>
      <c r="J441" s="113"/>
      <c r="K441" s="113"/>
      <c r="L441" s="113"/>
      <c r="M441" s="114"/>
    </row>
    <row r="442" spans="1:13" ht="15.75" thickBot="1" x14ac:dyDescent="0.3"/>
    <row r="443" spans="1:13" ht="15.75" thickBot="1" x14ac:dyDescent="0.3">
      <c r="A443" s="135" t="str">
        <f>+[1]Hoja1!B20</f>
        <v>LA PLATA</v>
      </c>
      <c r="B443" s="136"/>
      <c r="C443" s="136"/>
      <c r="D443" s="136"/>
      <c r="E443" s="136"/>
      <c r="F443" s="136"/>
      <c r="G443" s="136"/>
      <c r="H443" s="136"/>
      <c r="I443" s="136"/>
      <c r="J443" s="137"/>
      <c r="K443" s="138" t="s">
        <v>0</v>
      </c>
      <c r="L443" s="139"/>
      <c r="M443" s="56">
        <f>+I450+L458+I465</f>
        <v>10764405.715148799</v>
      </c>
    </row>
    <row r="444" spans="1:13" x14ac:dyDescent="0.25">
      <c r="A444" s="7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73"/>
    </row>
    <row r="445" spans="1:13" x14ac:dyDescent="0.25">
      <c r="A445" s="74"/>
      <c r="M445" s="75"/>
    </row>
    <row r="446" spans="1:13" x14ac:dyDescent="0.25">
      <c r="A446" s="74"/>
      <c r="B446" s="127" t="s">
        <v>1</v>
      </c>
      <c r="C446" s="127"/>
      <c r="D446" s="126" t="s">
        <v>2</v>
      </c>
      <c r="E446" s="128" t="s">
        <v>3</v>
      </c>
      <c r="F446" s="129"/>
      <c r="G446" s="129"/>
      <c r="H446" s="129"/>
      <c r="I446" s="130"/>
      <c r="M446" s="75"/>
    </row>
    <row r="447" spans="1:13" ht="15" customHeight="1" x14ac:dyDescent="0.25">
      <c r="A447" s="74"/>
      <c r="B447" s="127"/>
      <c r="C447" s="127"/>
      <c r="D447" s="126"/>
      <c r="E447" s="126" t="s">
        <v>4</v>
      </c>
      <c r="F447" s="140" t="s">
        <v>5</v>
      </c>
      <c r="G447" s="131" t="s">
        <v>6</v>
      </c>
      <c r="H447" s="140" t="s">
        <v>7</v>
      </c>
      <c r="I447" s="126" t="s">
        <v>8</v>
      </c>
      <c r="M447" s="75"/>
    </row>
    <row r="448" spans="1:13" x14ac:dyDescent="0.25">
      <c r="A448" s="74"/>
      <c r="B448" s="127"/>
      <c r="C448" s="127"/>
      <c r="D448" s="126"/>
      <c r="E448" s="126"/>
      <c r="F448" s="141"/>
      <c r="G448" s="132"/>
      <c r="H448" s="141"/>
      <c r="I448" s="126"/>
      <c r="M448" s="75"/>
    </row>
    <row r="449" spans="1:20" x14ac:dyDescent="0.25">
      <c r="A449" s="74"/>
      <c r="B449" s="33">
        <f>+[1]Hoja1!A20</f>
        <v>18</v>
      </c>
      <c r="C449" s="33" t="str">
        <f>+A443</f>
        <v>LA PLATA</v>
      </c>
      <c r="D449" s="2">
        <v>45627</v>
      </c>
      <c r="E449" s="3">
        <v>484304</v>
      </c>
      <c r="F449" s="3" t="s">
        <v>9</v>
      </c>
      <c r="G449" s="3">
        <f>+E449</f>
        <v>484304</v>
      </c>
      <c r="H449" s="3" t="s">
        <v>9</v>
      </c>
      <c r="I449" s="3">
        <f>+G449</f>
        <v>484304</v>
      </c>
      <c r="M449" s="75"/>
    </row>
    <row r="450" spans="1:20" x14ac:dyDescent="0.25">
      <c r="A450" s="74"/>
      <c r="B450" s="128" t="s">
        <v>3</v>
      </c>
      <c r="C450" s="129"/>
      <c r="D450" s="129"/>
      <c r="E450" s="129"/>
      <c r="F450" s="129"/>
      <c r="G450" s="129"/>
      <c r="H450" s="130"/>
      <c r="I450" s="4">
        <f>SUM(I449:I449)</f>
        <v>484304</v>
      </c>
      <c r="M450" s="75"/>
    </row>
    <row r="451" spans="1:20" x14ac:dyDescent="0.25">
      <c r="A451" s="74"/>
      <c r="M451" s="75"/>
    </row>
    <row r="452" spans="1:20" x14ac:dyDescent="0.25">
      <c r="A452" s="74"/>
      <c r="M452" s="75"/>
    </row>
    <row r="453" spans="1:20" x14ac:dyDescent="0.25">
      <c r="A453" s="74"/>
      <c r="B453" s="127" t="s">
        <v>1</v>
      </c>
      <c r="C453" s="127"/>
      <c r="D453" s="126" t="s">
        <v>2</v>
      </c>
      <c r="E453" s="127" t="s">
        <v>10</v>
      </c>
      <c r="F453" s="127"/>
      <c r="G453" s="127"/>
      <c r="H453" s="127"/>
      <c r="I453" s="127"/>
      <c r="J453" s="127"/>
      <c r="K453" s="127"/>
      <c r="L453" s="127"/>
      <c r="M453" s="75"/>
    </row>
    <row r="454" spans="1:20" x14ac:dyDescent="0.25">
      <c r="A454" s="74"/>
      <c r="B454" s="127"/>
      <c r="C454" s="127"/>
      <c r="D454" s="126"/>
      <c r="E454" s="126" t="s">
        <v>4</v>
      </c>
      <c r="F454" s="142" t="s">
        <v>11</v>
      </c>
      <c r="G454" s="143"/>
      <c r="H454" s="126" t="s">
        <v>5</v>
      </c>
      <c r="I454" s="146" t="s">
        <v>6</v>
      </c>
      <c r="J454" s="126" t="s">
        <v>7</v>
      </c>
      <c r="K454" s="126" t="s">
        <v>8</v>
      </c>
      <c r="L454" s="126" t="s">
        <v>12</v>
      </c>
      <c r="M454" s="75"/>
    </row>
    <row r="455" spans="1:20" x14ac:dyDescent="0.25">
      <c r="A455" s="74"/>
      <c r="B455" s="127"/>
      <c r="C455" s="127"/>
      <c r="D455" s="126"/>
      <c r="E455" s="126"/>
      <c r="F455" s="144"/>
      <c r="G455" s="145"/>
      <c r="H455" s="126"/>
      <c r="I455" s="146"/>
      <c r="J455" s="126"/>
      <c r="K455" s="126"/>
      <c r="L455" s="126"/>
      <c r="M455" s="75"/>
      <c r="Q455" s="1" t="s">
        <v>30</v>
      </c>
      <c r="R455" s="1" t="s">
        <v>13</v>
      </c>
      <c r="S455" s="1" t="s">
        <v>14</v>
      </c>
    </row>
    <row r="456" spans="1:20" x14ac:dyDescent="0.25">
      <c r="A456" s="74"/>
      <c r="B456" s="125">
        <f>+B449</f>
        <v>18</v>
      </c>
      <c r="C456" s="125" t="str">
        <f>+C449</f>
        <v>LA PLATA</v>
      </c>
      <c r="D456" s="33" t="s">
        <v>16</v>
      </c>
      <c r="E456" s="3">
        <f>+E449</f>
        <v>484304</v>
      </c>
      <c r="F456" s="47">
        <v>9.2799999999999994E-2</v>
      </c>
      <c r="G456" s="6">
        <f>+E456*F456</f>
        <v>44943.411199999995</v>
      </c>
      <c r="H456" s="3" t="s">
        <v>9</v>
      </c>
      <c r="I456" s="3">
        <f>+E456+G456</f>
        <v>529247.41119999997</v>
      </c>
      <c r="J456" s="3" t="s">
        <v>9</v>
      </c>
      <c r="K456" s="3">
        <f>+I456</f>
        <v>529247.41119999997</v>
      </c>
      <c r="L456" s="13">
        <f>+K456*11</f>
        <v>5821721.5231999997</v>
      </c>
      <c r="M456" s="75"/>
      <c r="O456" s="62"/>
      <c r="Q456" s="63">
        <f>+O456*9.28%</f>
        <v>0</v>
      </c>
      <c r="R456" s="62">
        <f>+O456+Q456</f>
        <v>0</v>
      </c>
      <c r="S456" s="63"/>
      <c r="T456" s="64">
        <f>+R456+S456</f>
        <v>0</v>
      </c>
    </row>
    <row r="457" spans="1:20" x14ac:dyDescent="0.25">
      <c r="A457" s="74"/>
      <c r="B457" s="125"/>
      <c r="C457" s="125"/>
      <c r="D457" s="2">
        <v>45992</v>
      </c>
      <c r="E457" s="3">
        <f>+E456+G456</f>
        <v>529247.41119999997</v>
      </c>
      <c r="F457" s="47">
        <v>5.2999999999999999E-2</v>
      </c>
      <c r="G457" s="7">
        <f>+E457*5.3%</f>
        <v>28050.112793599998</v>
      </c>
      <c r="H457" s="3" t="s">
        <v>9</v>
      </c>
      <c r="I457" s="3">
        <f>+E457+G457</f>
        <v>557297.52399359993</v>
      </c>
      <c r="J457" s="3" t="s">
        <v>9</v>
      </c>
      <c r="K457" s="3">
        <f>+I457</f>
        <v>557297.52399359993</v>
      </c>
      <c r="L457" s="13">
        <f>+K457</f>
        <v>557297.52399359993</v>
      </c>
      <c r="M457" s="75"/>
    </row>
    <row r="458" spans="1:20" x14ac:dyDescent="0.25">
      <c r="A458" s="74"/>
      <c r="B458" s="126" t="s">
        <v>32</v>
      </c>
      <c r="C458" s="126"/>
      <c r="D458" s="126"/>
      <c r="E458" s="126"/>
      <c r="F458" s="126"/>
      <c r="G458" s="126"/>
      <c r="H458" s="126"/>
      <c r="I458" s="126"/>
      <c r="J458" s="126"/>
      <c r="K458" s="126"/>
      <c r="L458" s="8">
        <f>SUM(L456:L457)</f>
        <v>6379019.0471935999</v>
      </c>
      <c r="M458" s="75"/>
    </row>
    <row r="459" spans="1:20" x14ac:dyDescent="0.25">
      <c r="A459" s="74"/>
      <c r="M459" s="75"/>
    </row>
    <row r="460" spans="1:20" x14ac:dyDescent="0.25">
      <c r="A460" s="74"/>
      <c r="M460" s="75"/>
    </row>
    <row r="461" spans="1:20" x14ac:dyDescent="0.25">
      <c r="A461" s="74"/>
      <c r="B461" s="127" t="s">
        <v>1</v>
      </c>
      <c r="C461" s="127"/>
      <c r="D461" s="126" t="s">
        <v>2</v>
      </c>
      <c r="E461" s="128" t="s">
        <v>18</v>
      </c>
      <c r="F461" s="129"/>
      <c r="G461" s="129"/>
      <c r="H461" s="129"/>
      <c r="I461" s="130"/>
      <c r="M461" s="75"/>
    </row>
    <row r="462" spans="1:20" ht="15" customHeight="1" x14ac:dyDescent="0.25">
      <c r="A462" s="74"/>
      <c r="B462" s="127"/>
      <c r="C462" s="127"/>
      <c r="D462" s="126"/>
      <c r="E462" s="126" t="s">
        <v>4</v>
      </c>
      <c r="F462" s="126" t="s">
        <v>5</v>
      </c>
      <c r="G462" s="131" t="s">
        <v>6</v>
      </c>
      <c r="H462" s="126" t="s">
        <v>7</v>
      </c>
      <c r="I462" s="126" t="s">
        <v>8</v>
      </c>
      <c r="M462" s="75"/>
    </row>
    <row r="463" spans="1:20" x14ac:dyDescent="0.25">
      <c r="A463" s="74"/>
      <c r="B463" s="127"/>
      <c r="C463" s="127"/>
      <c r="D463" s="126"/>
      <c r="E463" s="126"/>
      <c r="F463" s="126"/>
      <c r="G463" s="132"/>
      <c r="H463" s="126"/>
      <c r="I463" s="126"/>
      <c r="M463" s="75"/>
    </row>
    <row r="464" spans="1:20" x14ac:dyDescent="0.25">
      <c r="A464" s="74"/>
      <c r="B464" s="33">
        <f>+B456</f>
        <v>18</v>
      </c>
      <c r="C464" s="33" t="str">
        <f>+C456</f>
        <v>LA PLATA</v>
      </c>
      <c r="D464" s="33" t="s">
        <v>33</v>
      </c>
      <c r="E464" s="7">
        <f>+E457+G457</f>
        <v>557297.52399359993</v>
      </c>
      <c r="F464" s="3" t="s">
        <v>9</v>
      </c>
      <c r="G464" s="9">
        <f>+E464</f>
        <v>557297.52399359993</v>
      </c>
      <c r="H464" s="3" t="s">
        <v>9</v>
      </c>
      <c r="I464" s="13">
        <f>+G464</f>
        <v>557297.52399359993</v>
      </c>
      <c r="M464" s="75"/>
    </row>
    <row r="465" spans="1:19" x14ac:dyDescent="0.25">
      <c r="A465" s="74"/>
      <c r="B465" s="133" t="s">
        <v>20</v>
      </c>
      <c r="C465" s="134"/>
      <c r="D465" s="134"/>
      <c r="E465" s="134"/>
      <c r="F465" s="134"/>
      <c r="G465" s="134"/>
      <c r="H465" s="134"/>
      <c r="I465" s="8">
        <f>SUM(I464:I464)*7</f>
        <v>3901082.6679551993</v>
      </c>
      <c r="M465" s="75"/>
    </row>
    <row r="466" spans="1:19" x14ac:dyDescent="0.25">
      <c r="A466" s="74"/>
      <c r="M466" s="75"/>
    </row>
    <row r="467" spans="1:19" ht="15.75" thickBot="1" x14ac:dyDescent="0.3">
      <c r="A467" s="76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77"/>
    </row>
    <row r="468" spans="1:19" ht="15.75" thickBot="1" x14ac:dyDescent="0.3"/>
    <row r="469" spans="1:19" ht="15.75" thickBot="1" x14ac:dyDescent="0.3">
      <c r="A469" s="135" t="str">
        <f>+[1]Hoja1!B21</f>
        <v>MALÁGA</v>
      </c>
      <c r="B469" s="136"/>
      <c r="C469" s="136"/>
      <c r="D469" s="136"/>
      <c r="E469" s="136"/>
      <c r="F469" s="136"/>
      <c r="G469" s="136"/>
      <c r="H469" s="136"/>
      <c r="I469" s="136"/>
      <c r="J469" s="137"/>
      <c r="K469" s="138" t="s">
        <v>0</v>
      </c>
      <c r="L469" s="139"/>
      <c r="M469" s="56">
        <f>+I476+L484+I491</f>
        <v>92573569.088</v>
      </c>
    </row>
    <row r="470" spans="1:19" x14ac:dyDescent="0.25">
      <c r="A470" s="7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73"/>
    </row>
    <row r="471" spans="1:19" x14ac:dyDescent="0.25">
      <c r="A471" s="74"/>
      <c r="M471" s="75"/>
    </row>
    <row r="472" spans="1:19" x14ac:dyDescent="0.25">
      <c r="A472" s="74"/>
      <c r="B472" s="127" t="s">
        <v>1</v>
      </c>
      <c r="C472" s="127"/>
      <c r="D472" s="126" t="s">
        <v>2</v>
      </c>
      <c r="E472" s="128" t="s">
        <v>3</v>
      </c>
      <c r="F472" s="129"/>
      <c r="G472" s="129"/>
      <c r="H472" s="129"/>
      <c r="I472" s="130"/>
      <c r="M472" s="75"/>
    </row>
    <row r="473" spans="1:19" ht="15" customHeight="1" x14ac:dyDescent="0.25">
      <c r="A473" s="74"/>
      <c r="B473" s="127"/>
      <c r="C473" s="127"/>
      <c r="D473" s="126"/>
      <c r="E473" s="126" t="s">
        <v>4</v>
      </c>
      <c r="F473" s="140" t="s">
        <v>5</v>
      </c>
      <c r="G473" s="131" t="s">
        <v>6</v>
      </c>
      <c r="H473" s="140" t="s">
        <v>7</v>
      </c>
      <c r="I473" s="126" t="s">
        <v>8</v>
      </c>
      <c r="M473" s="75"/>
    </row>
    <row r="474" spans="1:19" x14ac:dyDescent="0.25">
      <c r="A474" s="74"/>
      <c r="B474" s="127"/>
      <c r="C474" s="127"/>
      <c r="D474" s="126"/>
      <c r="E474" s="126"/>
      <c r="F474" s="141"/>
      <c r="G474" s="132"/>
      <c r="H474" s="141"/>
      <c r="I474" s="126"/>
      <c r="M474" s="75"/>
    </row>
    <row r="475" spans="1:19" x14ac:dyDescent="0.25">
      <c r="A475" s="74"/>
      <c r="B475" s="33">
        <f>+[1]Hoja1!A21</f>
        <v>19</v>
      </c>
      <c r="C475" s="33" t="str">
        <f>+A469</f>
        <v>MALÁGA</v>
      </c>
      <c r="D475" s="2">
        <v>45627</v>
      </c>
      <c r="E475" s="3">
        <v>3500000</v>
      </c>
      <c r="F475" s="3">
        <f>+E475*19%</f>
        <v>665000</v>
      </c>
      <c r="G475" s="3">
        <f>+E475+F475</f>
        <v>4165000</v>
      </c>
      <c r="H475" s="3" t="s">
        <v>9</v>
      </c>
      <c r="I475" s="3">
        <f>+G475</f>
        <v>4165000</v>
      </c>
      <c r="M475" s="75"/>
    </row>
    <row r="476" spans="1:19" x14ac:dyDescent="0.25">
      <c r="A476" s="74"/>
      <c r="B476" s="128" t="s">
        <v>3</v>
      </c>
      <c r="C476" s="129"/>
      <c r="D476" s="129"/>
      <c r="E476" s="129"/>
      <c r="F476" s="129"/>
      <c r="G476" s="129"/>
      <c r="H476" s="130"/>
      <c r="I476" s="4">
        <f>SUM(I475:I475)</f>
        <v>4165000</v>
      </c>
      <c r="M476" s="75"/>
    </row>
    <row r="477" spans="1:19" x14ac:dyDescent="0.25">
      <c r="A477" s="74"/>
      <c r="M477" s="75"/>
    </row>
    <row r="478" spans="1:19" x14ac:dyDescent="0.25">
      <c r="A478" s="74"/>
      <c r="M478" s="75"/>
    </row>
    <row r="479" spans="1:19" x14ac:dyDescent="0.25">
      <c r="A479" s="74"/>
      <c r="B479" s="127" t="s">
        <v>1</v>
      </c>
      <c r="C479" s="127"/>
      <c r="D479" s="126" t="s">
        <v>2</v>
      </c>
      <c r="E479" s="127" t="s">
        <v>10</v>
      </c>
      <c r="F479" s="127"/>
      <c r="G479" s="127"/>
      <c r="H479" s="127"/>
      <c r="I479" s="127"/>
      <c r="J479" s="127"/>
      <c r="K479" s="127"/>
      <c r="L479" s="127"/>
      <c r="M479" s="75"/>
    </row>
    <row r="480" spans="1:19" x14ac:dyDescent="0.25">
      <c r="A480" s="74"/>
      <c r="B480" s="127"/>
      <c r="C480" s="127"/>
      <c r="D480" s="126"/>
      <c r="E480" s="126" t="s">
        <v>4</v>
      </c>
      <c r="F480" s="142" t="s">
        <v>11</v>
      </c>
      <c r="G480" s="143"/>
      <c r="H480" s="126" t="s">
        <v>5</v>
      </c>
      <c r="I480" s="146" t="s">
        <v>6</v>
      </c>
      <c r="J480" s="126" t="s">
        <v>7</v>
      </c>
      <c r="K480" s="126" t="s">
        <v>8</v>
      </c>
      <c r="L480" s="126" t="s">
        <v>12</v>
      </c>
      <c r="M480" s="75"/>
      <c r="Q480" s="1" t="s">
        <v>30</v>
      </c>
      <c r="R480" s="1" t="s">
        <v>13</v>
      </c>
      <c r="S480" s="1" t="s">
        <v>14</v>
      </c>
    </row>
    <row r="481" spans="1:20" x14ac:dyDescent="0.25">
      <c r="A481" s="74"/>
      <c r="B481" s="127"/>
      <c r="C481" s="127"/>
      <c r="D481" s="126"/>
      <c r="E481" s="126"/>
      <c r="F481" s="144"/>
      <c r="G481" s="145"/>
      <c r="H481" s="126"/>
      <c r="I481" s="146"/>
      <c r="J481" s="126"/>
      <c r="K481" s="126"/>
      <c r="L481" s="126"/>
      <c r="M481" s="75"/>
      <c r="O481" s="62"/>
      <c r="Q481" s="63">
        <f>+O481*9.28%</f>
        <v>0</v>
      </c>
      <c r="R481" s="62">
        <f>+O481+Q481</f>
        <v>0</v>
      </c>
      <c r="S481" s="63">
        <f>+R481*19%</f>
        <v>0</v>
      </c>
      <c r="T481" s="64">
        <f>+R481+S481</f>
        <v>0</v>
      </c>
    </row>
    <row r="482" spans="1:20" x14ac:dyDescent="0.25">
      <c r="A482" s="74"/>
      <c r="B482" s="125">
        <f>+B475</f>
        <v>19</v>
      </c>
      <c r="C482" s="125" t="str">
        <f>+C475</f>
        <v>MALÁGA</v>
      </c>
      <c r="D482" s="33" t="s">
        <v>16</v>
      </c>
      <c r="E482" s="3">
        <f>+E475</f>
        <v>3500000</v>
      </c>
      <c r="F482" s="47">
        <v>9.2799999999999994E-2</v>
      </c>
      <c r="G482" s="6">
        <f>+E482*F482</f>
        <v>324800</v>
      </c>
      <c r="H482" s="3">
        <f>+(E482+G482)*19%</f>
        <v>726712</v>
      </c>
      <c r="I482" s="3">
        <f>+E482+G482+H482</f>
        <v>4551512</v>
      </c>
      <c r="J482" s="3" t="s">
        <v>9</v>
      </c>
      <c r="K482" s="3">
        <f>+I482</f>
        <v>4551512</v>
      </c>
      <c r="L482" s="13">
        <f>+K482*11</f>
        <v>50066632</v>
      </c>
      <c r="M482" s="75"/>
    </row>
    <row r="483" spans="1:20" x14ac:dyDescent="0.25">
      <c r="A483" s="74"/>
      <c r="B483" s="125"/>
      <c r="C483" s="125"/>
      <c r="D483" s="2">
        <v>45992</v>
      </c>
      <c r="E483" s="3">
        <f>+E482+G482</f>
        <v>3824800</v>
      </c>
      <c r="F483" s="47">
        <v>5.2999999999999999E-2</v>
      </c>
      <c r="G483" s="7">
        <f>+E483*5.3%</f>
        <v>202714.4</v>
      </c>
      <c r="H483" s="3">
        <f>+(E483+G483)*19%</f>
        <v>765227.73600000003</v>
      </c>
      <c r="I483" s="3">
        <f>+E483+G483+H483</f>
        <v>4792742.1359999999</v>
      </c>
      <c r="J483" s="3" t="s">
        <v>9</v>
      </c>
      <c r="K483" s="3">
        <f>+I483</f>
        <v>4792742.1359999999</v>
      </c>
      <c r="L483" s="13">
        <f>+K483</f>
        <v>4792742.1359999999</v>
      </c>
      <c r="M483" s="75"/>
    </row>
    <row r="484" spans="1:20" x14ac:dyDescent="0.25">
      <c r="A484" s="74"/>
      <c r="B484" s="126" t="s">
        <v>32</v>
      </c>
      <c r="C484" s="126"/>
      <c r="D484" s="126"/>
      <c r="E484" s="126"/>
      <c r="F484" s="126"/>
      <c r="G484" s="126"/>
      <c r="H484" s="126"/>
      <c r="I484" s="126"/>
      <c r="J484" s="126"/>
      <c r="K484" s="126"/>
      <c r="L484" s="8">
        <f>SUM(L482:L483)</f>
        <v>54859374.136</v>
      </c>
      <c r="M484" s="75"/>
    </row>
    <row r="485" spans="1:20" x14ac:dyDescent="0.25">
      <c r="A485" s="74"/>
      <c r="M485" s="75"/>
    </row>
    <row r="486" spans="1:20" x14ac:dyDescent="0.25">
      <c r="A486" s="74"/>
      <c r="M486" s="75"/>
    </row>
    <row r="487" spans="1:20" x14ac:dyDescent="0.25">
      <c r="A487" s="74"/>
      <c r="B487" s="127" t="s">
        <v>1</v>
      </c>
      <c r="C487" s="127"/>
      <c r="D487" s="126" t="s">
        <v>2</v>
      </c>
      <c r="E487" s="128" t="s">
        <v>18</v>
      </c>
      <c r="F487" s="129"/>
      <c r="G487" s="129"/>
      <c r="H487" s="129"/>
      <c r="I487" s="130"/>
      <c r="M487" s="75"/>
    </row>
    <row r="488" spans="1:20" ht="15" customHeight="1" x14ac:dyDescent="0.25">
      <c r="A488" s="74"/>
      <c r="B488" s="127"/>
      <c r="C488" s="127"/>
      <c r="D488" s="126"/>
      <c r="E488" s="126" t="s">
        <v>4</v>
      </c>
      <c r="F488" s="126" t="s">
        <v>5</v>
      </c>
      <c r="G488" s="131" t="s">
        <v>6</v>
      </c>
      <c r="H488" s="126" t="s">
        <v>7</v>
      </c>
      <c r="I488" s="126" t="s">
        <v>8</v>
      </c>
      <c r="M488" s="75"/>
    </row>
    <row r="489" spans="1:20" x14ac:dyDescent="0.25">
      <c r="A489" s="74"/>
      <c r="B489" s="127"/>
      <c r="C489" s="127"/>
      <c r="D489" s="126"/>
      <c r="E489" s="126"/>
      <c r="F489" s="126"/>
      <c r="G489" s="132"/>
      <c r="H489" s="126"/>
      <c r="I489" s="126"/>
      <c r="M489" s="75"/>
    </row>
    <row r="490" spans="1:20" x14ac:dyDescent="0.25">
      <c r="A490" s="74"/>
      <c r="B490" s="33">
        <f>+B482</f>
        <v>19</v>
      </c>
      <c r="C490" s="33" t="str">
        <f>+C482</f>
        <v>MALÁGA</v>
      </c>
      <c r="D490" s="33" t="s">
        <v>33</v>
      </c>
      <c r="E490" s="7">
        <f>+E483+G483</f>
        <v>4027514.4</v>
      </c>
      <c r="F490" s="3">
        <f>+E490*19%</f>
        <v>765227.73600000003</v>
      </c>
      <c r="G490" s="9">
        <f>+E490+F490</f>
        <v>4792742.1359999999</v>
      </c>
      <c r="H490" s="3" t="s">
        <v>9</v>
      </c>
      <c r="I490" s="13">
        <f>+G490</f>
        <v>4792742.1359999999</v>
      </c>
      <c r="M490" s="75"/>
    </row>
    <row r="491" spans="1:20" x14ac:dyDescent="0.25">
      <c r="A491" s="74"/>
      <c r="B491" s="133" t="s">
        <v>38</v>
      </c>
      <c r="C491" s="134"/>
      <c r="D491" s="134"/>
      <c r="E491" s="134"/>
      <c r="F491" s="134"/>
      <c r="G491" s="134"/>
      <c r="H491" s="134"/>
      <c r="I491" s="8">
        <f>SUM(I490:I490)*7</f>
        <v>33549194.952</v>
      </c>
      <c r="M491" s="75"/>
    </row>
    <row r="492" spans="1:20" x14ac:dyDescent="0.25">
      <c r="A492" s="74"/>
      <c r="M492" s="75"/>
    </row>
    <row r="493" spans="1:20" ht="15.75" thickBot="1" x14ac:dyDescent="0.3">
      <c r="A493" s="76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77"/>
    </row>
    <row r="494" spans="1:20" ht="15.75" thickBot="1" x14ac:dyDescent="0.3"/>
    <row r="495" spans="1:20" ht="15.75" thickBot="1" x14ac:dyDescent="0.3">
      <c r="A495" s="187" t="str">
        <f>+[1]Hoja1!B22</f>
        <v>MANIZALES</v>
      </c>
      <c r="B495" s="188"/>
      <c r="C495" s="188"/>
      <c r="D495" s="188"/>
      <c r="E495" s="188"/>
      <c r="F495" s="188"/>
      <c r="G495" s="188"/>
      <c r="H495" s="188"/>
      <c r="I495" s="188"/>
      <c r="J495" s="189"/>
      <c r="K495" s="190" t="s">
        <v>0</v>
      </c>
      <c r="L495" s="191"/>
      <c r="M495" s="96">
        <f>+I502+L510+I517</f>
        <v>101359080.80088</v>
      </c>
    </row>
    <row r="496" spans="1:20" x14ac:dyDescent="0.25">
      <c r="A496" s="97"/>
      <c r="B496" s="98"/>
      <c r="C496" s="98"/>
      <c r="D496" s="98"/>
      <c r="E496" s="98"/>
      <c r="F496" s="98"/>
      <c r="G496" s="98"/>
      <c r="H496" s="98"/>
      <c r="I496" s="98"/>
      <c r="J496" s="98"/>
      <c r="K496" s="98"/>
      <c r="L496" s="98"/>
      <c r="M496" s="99"/>
    </row>
    <row r="497" spans="1:20" x14ac:dyDescent="0.25">
      <c r="A497" s="100"/>
      <c r="B497" s="101"/>
      <c r="C497" s="101"/>
      <c r="D497" s="101"/>
      <c r="E497" s="101"/>
      <c r="F497" s="101"/>
      <c r="G497" s="101"/>
      <c r="H497" s="101"/>
      <c r="I497" s="101"/>
      <c r="J497" s="101"/>
      <c r="K497" s="101"/>
      <c r="L497" s="101"/>
      <c r="M497" s="102"/>
    </row>
    <row r="498" spans="1:20" ht="15" customHeight="1" x14ac:dyDescent="0.25">
      <c r="A498" s="100"/>
      <c r="B498" s="192" t="s">
        <v>1</v>
      </c>
      <c r="C498" s="192"/>
      <c r="D498" s="193" t="s">
        <v>2</v>
      </c>
      <c r="E498" s="171" t="s">
        <v>3</v>
      </c>
      <c r="F498" s="172"/>
      <c r="G498" s="172"/>
      <c r="H498" s="172"/>
      <c r="I498" s="173"/>
      <c r="J498" s="118"/>
      <c r="K498" s="101"/>
      <c r="L498" s="101"/>
      <c r="M498" s="102"/>
    </row>
    <row r="499" spans="1:20" ht="15" customHeight="1" x14ac:dyDescent="0.25">
      <c r="A499" s="100"/>
      <c r="B499" s="192"/>
      <c r="C499" s="192"/>
      <c r="D499" s="193"/>
      <c r="E499" s="193" t="s">
        <v>4</v>
      </c>
      <c r="F499" s="167" t="s">
        <v>5</v>
      </c>
      <c r="G499" s="169" t="s">
        <v>6</v>
      </c>
      <c r="H499" s="167" t="s">
        <v>7</v>
      </c>
      <c r="I499" s="167" t="s">
        <v>8</v>
      </c>
      <c r="J499" s="101"/>
      <c r="K499" s="101"/>
      <c r="L499" s="101"/>
      <c r="M499" s="102"/>
    </row>
    <row r="500" spans="1:20" x14ac:dyDescent="0.25">
      <c r="A500" s="100"/>
      <c r="B500" s="192"/>
      <c r="C500" s="192"/>
      <c r="D500" s="193"/>
      <c r="E500" s="193"/>
      <c r="F500" s="168"/>
      <c r="G500" s="170"/>
      <c r="H500" s="168"/>
      <c r="I500" s="168"/>
      <c r="J500" s="101"/>
      <c r="K500" s="101"/>
      <c r="L500" s="124"/>
      <c r="M500" s="102"/>
    </row>
    <row r="501" spans="1:20" x14ac:dyDescent="0.25">
      <c r="A501" s="100"/>
      <c r="B501" s="119">
        <f>+[1]Hoja1!A22</f>
        <v>20</v>
      </c>
      <c r="C501" s="119" t="str">
        <f>+A495</f>
        <v>MANIZALES</v>
      </c>
      <c r="D501" s="120">
        <v>45627</v>
      </c>
      <c r="E501" s="121">
        <v>4170373</v>
      </c>
      <c r="F501" s="121">
        <f>+E501*19%</f>
        <v>792370.87</v>
      </c>
      <c r="G501" s="121">
        <f>+E501+F501</f>
        <v>4962743.87</v>
      </c>
      <c r="H501" s="121" t="s">
        <v>9</v>
      </c>
      <c r="I501" s="122">
        <f>+G501</f>
        <v>4962743.87</v>
      </c>
      <c r="J501" s="101"/>
      <c r="K501" s="101"/>
      <c r="L501" s="101"/>
      <c r="M501" s="102"/>
    </row>
    <row r="502" spans="1:20" ht="14.45" customHeight="1" x14ac:dyDescent="0.25">
      <c r="A502" s="100"/>
      <c r="B502" s="171" t="s">
        <v>3</v>
      </c>
      <c r="C502" s="172"/>
      <c r="D502" s="172"/>
      <c r="E502" s="172"/>
      <c r="F502" s="172"/>
      <c r="G502" s="172"/>
      <c r="H502" s="173"/>
      <c r="I502" s="123">
        <f>SUM(I501:I501)</f>
        <v>4962743.87</v>
      </c>
      <c r="J502" s="101"/>
      <c r="K502" s="101"/>
      <c r="L502" s="101"/>
      <c r="M502" s="102"/>
    </row>
    <row r="503" spans="1:20" x14ac:dyDescent="0.25">
      <c r="A503" s="100"/>
      <c r="B503" s="101"/>
      <c r="C503" s="101"/>
      <c r="D503" s="101"/>
      <c r="E503" s="101"/>
      <c r="F503" s="101"/>
      <c r="G503" s="101"/>
      <c r="H503" s="101"/>
      <c r="I503" s="101"/>
      <c r="J503" s="101"/>
      <c r="K503" s="101"/>
      <c r="L503" s="101"/>
      <c r="M503" s="102"/>
    </row>
    <row r="504" spans="1:20" x14ac:dyDescent="0.25">
      <c r="A504" s="100"/>
      <c r="B504" s="101"/>
      <c r="C504" s="101"/>
      <c r="D504" s="101"/>
      <c r="E504" s="101"/>
      <c r="F504" s="101"/>
      <c r="G504" s="101"/>
      <c r="H504" s="101"/>
      <c r="I504" s="101"/>
      <c r="J504" s="101"/>
      <c r="K504" s="101"/>
      <c r="L504" s="101"/>
      <c r="M504" s="102"/>
    </row>
    <row r="505" spans="1:20" x14ac:dyDescent="0.25">
      <c r="A505" s="100"/>
      <c r="B505" s="174" t="s">
        <v>1</v>
      </c>
      <c r="C505" s="174"/>
      <c r="D505" s="175" t="s">
        <v>2</v>
      </c>
      <c r="E505" s="174" t="s">
        <v>10</v>
      </c>
      <c r="F505" s="174"/>
      <c r="G505" s="174"/>
      <c r="H505" s="174"/>
      <c r="I505" s="174"/>
      <c r="J505" s="174"/>
      <c r="K505" s="174"/>
      <c r="L505" s="174"/>
      <c r="M505" s="102"/>
    </row>
    <row r="506" spans="1:20" x14ac:dyDescent="0.25">
      <c r="A506" s="100"/>
      <c r="B506" s="174"/>
      <c r="C506" s="174"/>
      <c r="D506" s="175"/>
      <c r="E506" s="175" t="s">
        <v>4</v>
      </c>
      <c r="F506" s="176" t="s">
        <v>11</v>
      </c>
      <c r="G506" s="177"/>
      <c r="H506" s="175" t="s">
        <v>5</v>
      </c>
      <c r="I506" s="180" t="s">
        <v>6</v>
      </c>
      <c r="J506" s="175" t="s">
        <v>7</v>
      </c>
      <c r="K506" s="175" t="s">
        <v>8</v>
      </c>
      <c r="L506" s="175" t="s">
        <v>12</v>
      </c>
      <c r="M506" s="102"/>
    </row>
    <row r="507" spans="1:20" x14ac:dyDescent="0.25">
      <c r="A507" s="100"/>
      <c r="B507" s="174"/>
      <c r="C507" s="174"/>
      <c r="D507" s="175"/>
      <c r="E507" s="175"/>
      <c r="F507" s="178"/>
      <c r="G507" s="179"/>
      <c r="H507" s="175"/>
      <c r="I507" s="180"/>
      <c r="J507" s="175"/>
      <c r="K507" s="175"/>
      <c r="L507" s="175"/>
      <c r="M507" s="102"/>
      <c r="Q507" s="1" t="s">
        <v>30</v>
      </c>
      <c r="R507" s="1" t="s">
        <v>13</v>
      </c>
      <c r="S507" s="1" t="s">
        <v>14</v>
      </c>
    </row>
    <row r="508" spans="1:20" x14ac:dyDescent="0.25">
      <c r="A508" s="100"/>
      <c r="B508" s="181">
        <f>+B501</f>
        <v>20</v>
      </c>
      <c r="C508" s="181" t="str">
        <f>+C501</f>
        <v>MANIZALES</v>
      </c>
      <c r="D508" s="103" t="s">
        <v>16</v>
      </c>
      <c r="E508" s="105">
        <f>+E501</f>
        <v>4170373</v>
      </c>
      <c r="F508" s="108">
        <v>9.2799999999999994E-2</v>
      </c>
      <c r="G508" s="105" t="s">
        <v>9</v>
      </c>
      <c r="H508" s="105">
        <f>+E508*19%</f>
        <v>792370.87</v>
      </c>
      <c r="I508" s="105">
        <f>+E508+H508</f>
        <v>4962743.87</v>
      </c>
      <c r="J508" s="105" t="s">
        <v>9</v>
      </c>
      <c r="K508" s="105">
        <f>+I508</f>
        <v>4962743.87</v>
      </c>
      <c r="L508" s="105">
        <f>+K508*11</f>
        <v>54590182.57</v>
      </c>
      <c r="M508" s="102"/>
      <c r="O508" s="62"/>
      <c r="Q508" s="63"/>
      <c r="R508" s="62">
        <f>+O508+Q508</f>
        <v>0</v>
      </c>
      <c r="S508" s="63">
        <f>+R508*19%</f>
        <v>0</v>
      </c>
      <c r="T508" s="64">
        <f>+R508+S508</f>
        <v>0</v>
      </c>
    </row>
    <row r="509" spans="1:20" x14ac:dyDescent="0.25">
      <c r="A509" s="100"/>
      <c r="B509" s="181"/>
      <c r="C509" s="181"/>
      <c r="D509" s="104">
        <v>45992</v>
      </c>
      <c r="E509" s="105">
        <f>+E501</f>
        <v>4170373</v>
      </c>
      <c r="F509" s="108">
        <v>5.2999999999999999E-2</v>
      </c>
      <c r="G509" s="109">
        <f>+E509*5.3%</f>
        <v>221029.769</v>
      </c>
      <c r="H509" s="105">
        <f>+(E509+G509)*19%</f>
        <v>834366.52611000009</v>
      </c>
      <c r="I509" s="105">
        <f>+E509+G509+H509</f>
        <v>5225769.2951100003</v>
      </c>
      <c r="J509" s="105" t="s">
        <v>9</v>
      </c>
      <c r="K509" s="105">
        <f>+I509</f>
        <v>5225769.2951100003</v>
      </c>
      <c r="L509" s="105">
        <f>+K509</f>
        <v>5225769.2951100003</v>
      </c>
      <c r="M509" s="102"/>
    </row>
    <row r="510" spans="1:20" x14ac:dyDescent="0.25">
      <c r="A510" s="100"/>
      <c r="B510" s="175" t="s">
        <v>32</v>
      </c>
      <c r="C510" s="175"/>
      <c r="D510" s="175"/>
      <c r="E510" s="175"/>
      <c r="F510" s="175"/>
      <c r="G510" s="175"/>
      <c r="H510" s="175"/>
      <c r="I510" s="175"/>
      <c r="J510" s="175"/>
      <c r="K510" s="175"/>
      <c r="L510" s="106">
        <f>SUM(L508:L509)</f>
        <v>59815951.865110002</v>
      </c>
      <c r="M510" s="102"/>
    </row>
    <row r="511" spans="1:20" x14ac:dyDescent="0.25">
      <c r="A511" s="100"/>
      <c r="B511" s="101"/>
      <c r="C511" s="101"/>
      <c r="D511" s="101"/>
      <c r="E511" s="101"/>
      <c r="F511" s="101"/>
      <c r="G511" s="101"/>
      <c r="H511" s="101"/>
      <c r="I511" s="101"/>
      <c r="J511" s="101"/>
      <c r="K511" s="101"/>
      <c r="L511" s="101"/>
      <c r="M511" s="102"/>
    </row>
    <row r="512" spans="1:20" x14ac:dyDescent="0.25">
      <c r="A512" s="100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101"/>
      <c r="M512" s="102"/>
    </row>
    <row r="513" spans="1:13" x14ac:dyDescent="0.25">
      <c r="A513" s="100"/>
      <c r="B513" s="174" t="s">
        <v>1</v>
      </c>
      <c r="C513" s="174"/>
      <c r="D513" s="175" t="s">
        <v>2</v>
      </c>
      <c r="E513" s="182" t="s">
        <v>18</v>
      </c>
      <c r="F513" s="183"/>
      <c r="G513" s="183"/>
      <c r="H513" s="183"/>
      <c r="I513" s="184"/>
      <c r="J513" s="101"/>
      <c r="K513" s="101"/>
      <c r="L513" s="101"/>
      <c r="M513" s="102"/>
    </row>
    <row r="514" spans="1:13" ht="15" customHeight="1" x14ac:dyDescent="0.25">
      <c r="A514" s="100"/>
      <c r="B514" s="174"/>
      <c r="C514" s="174"/>
      <c r="D514" s="175"/>
      <c r="E514" s="175" t="s">
        <v>4</v>
      </c>
      <c r="F514" s="175" t="s">
        <v>5</v>
      </c>
      <c r="G514" s="185" t="s">
        <v>6</v>
      </c>
      <c r="H514" s="175" t="s">
        <v>7</v>
      </c>
      <c r="I514" s="175" t="s">
        <v>8</v>
      </c>
      <c r="J514" s="101"/>
      <c r="K514" s="101"/>
      <c r="L514" s="101"/>
      <c r="M514" s="102"/>
    </row>
    <row r="515" spans="1:13" x14ac:dyDescent="0.25">
      <c r="A515" s="100"/>
      <c r="B515" s="174"/>
      <c r="C515" s="174"/>
      <c r="D515" s="175"/>
      <c r="E515" s="175"/>
      <c r="F515" s="175"/>
      <c r="G515" s="186"/>
      <c r="H515" s="175"/>
      <c r="I515" s="175"/>
      <c r="J515" s="101"/>
      <c r="K515" s="101"/>
      <c r="L515" s="101"/>
      <c r="M515" s="102"/>
    </row>
    <row r="516" spans="1:13" x14ac:dyDescent="0.25">
      <c r="A516" s="100"/>
      <c r="B516" s="103">
        <f>+B508</f>
        <v>20</v>
      </c>
      <c r="C516" s="103" t="str">
        <f>+C508</f>
        <v>MANIZALES</v>
      </c>
      <c r="D516" s="103" t="s">
        <v>39</v>
      </c>
      <c r="E516" s="109">
        <f>+E509+G509</f>
        <v>4391402.7690000003</v>
      </c>
      <c r="F516" s="105">
        <f>+E516*19%</f>
        <v>834366.52611000009</v>
      </c>
      <c r="G516" s="111">
        <f>+E516+F516</f>
        <v>5225769.2951100003</v>
      </c>
      <c r="H516" s="105" t="s">
        <v>9</v>
      </c>
      <c r="I516" s="105">
        <f>+G516</f>
        <v>5225769.2951100003</v>
      </c>
      <c r="J516" s="101"/>
      <c r="K516" s="101"/>
      <c r="L516" s="101"/>
      <c r="M516" s="102"/>
    </row>
    <row r="517" spans="1:13" x14ac:dyDescent="0.25">
      <c r="A517" s="100"/>
      <c r="B517" s="194" t="s">
        <v>20</v>
      </c>
      <c r="C517" s="195"/>
      <c r="D517" s="195"/>
      <c r="E517" s="195"/>
      <c r="F517" s="195"/>
      <c r="G517" s="195"/>
      <c r="H517" s="195"/>
      <c r="I517" s="106">
        <f>SUM(I516:I516)*7</f>
        <v>36580385.06577</v>
      </c>
      <c r="J517" s="101"/>
      <c r="K517" s="101"/>
      <c r="L517" s="101"/>
      <c r="M517" s="102"/>
    </row>
    <row r="518" spans="1:13" x14ac:dyDescent="0.25">
      <c r="A518" s="100"/>
      <c r="B518" s="101"/>
      <c r="C518" s="101"/>
      <c r="D518" s="101"/>
      <c r="E518" s="101"/>
      <c r="F518" s="101"/>
      <c r="G518" s="101"/>
      <c r="H518" s="101"/>
      <c r="I518" s="101"/>
      <c r="J518" s="101"/>
      <c r="K518" s="101"/>
      <c r="L518" s="101"/>
      <c r="M518" s="102"/>
    </row>
    <row r="519" spans="1:13" ht="15.75" thickBot="1" x14ac:dyDescent="0.3">
      <c r="A519" s="76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77"/>
    </row>
    <row r="520" spans="1:13" ht="15.75" thickBot="1" x14ac:dyDescent="0.3"/>
    <row r="521" spans="1:13" ht="15.75" thickBot="1" x14ac:dyDescent="0.3">
      <c r="A521" s="135" t="str">
        <f>+[1]Hoja1!B23</f>
        <v xml:space="preserve">MANZANARES </v>
      </c>
      <c r="B521" s="136"/>
      <c r="C521" s="136"/>
      <c r="D521" s="136"/>
      <c r="E521" s="136"/>
      <c r="F521" s="136"/>
      <c r="G521" s="136"/>
      <c r="H521" s="136"/>
      <c r="I521" s="136"/>
      <c r="J521" s="137"/>
      <c r="K521" s="138" t="s">
        <v>0</v>
      </c>
      <c r="L521" s="139"/>
      <c r="M521" s="56">
        <f>+I528+L536+I543</f>
        <v>67691962.583621368</v>
      </c>
    </row>
    <row r="522" spans="1:13" x14ac:dyDescent="0.25">
      <c r="A522" s="7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73"/>
    </row>
    <row r="523" spans="1:13" x14ac:dyDescent="0.25">
      <c r="A523" s="74"/>
      <c r="M523" s="75"/>
    </row>
    <row r="524" spans="1:13" x14ac:dyDescent="0.25">
      <c r="A524" s="74"/>
      <c r="B524" s="127" t="s">
        <v>1</v>
      </c>
      <c r="C524" s="127"/>
      <c r="D524" s="126" t="s">
        <v>2</v>
      </c>
      <c r="E524" s="128" t="s">
        <v>3</v>
      </c>
      <c r="F524" s="129"/>
      <c r="G524" s="129"/>
      <c r="H524" s="129"/>
      <c r="I524" s="130"/>
      <c r="M524" s="75"/>
    </row>
    <row r="525" spans="1:13" ht="15" customHeight="1" x14ac:dyDescent="0.25">
      <c r="A525" s="74"/>
      <c r="B525" s="127"/>
      <c r="C525" s="127"/>
      <c r="D525" s="126"/>
      <c r="E525" s="126" t="s">
        <v>4</v>
      </c>
      <c r="F525" s="140" t="s">
        <v>5</v>
      </c>
      <c r="G525" s="131" t="s">
        <v>6</v>
      </c>
      <c r="H525" s="140" t="s">
        <v>7</v>
      </c>
      <c r="I525" s="126" t="s">
        <v>8</v>
      </c>
      <c r="M525" s="75"/>
    </row>
    <row r="526" spans="1:13" x14ac:dyDescent="0.25">
      <c r="A526" s="74"/>
      <c r="B526" s="127"/>
      <c r="C526" s="127"/>
      <c r="D526" s="126"/>
      <c r="E526" s="126"/>
      <c r="F526" s="141"/>
      <c r="G526" s="132"/>
      <c r="H526" s="141"/>
      <c r="I526" s="126"/>
      <c r="M526" s="75"/>
    </row>
    <row r="527" spans="1:13" x14ac:dyDescent="0.25">
      <c r="A527" s="74"/>
      <c r="B527" s="33">
        <f>+[1]Hoja1!A23</f>
        <v>21</v>
      </c>
      <c r="C527" s="33" t="str">
        <f>+A521</f>
        <v xml:space="preserve">MANZANARES </v>
      </c>
      <c r="D527" s="2">
        <v>45627</v>
      </c>
      <c r="E527" s="3">
        <v>2559282</v>
      </c>
      <c r="F527" s="3">
        <f>+E527*19%</f>
        <v>486263.58</v>
      </c>
      <c r="G527" s="3">
        <f>+E527+F527</f>
        <v>3045545.58</v>
      </c>
      <c r="H527" s="3" t="s">
        <v>9</v>
      </c>
      <c r="I527" s="3">
        <f>+G527</f>
        <v>3045545.58</v>
      </c>
      <c r="M527" s="75"/>
    </row>
    <row r="528" spans="1:13" x14ac:dyDescent="0.25">
      <c r="A528" s="74"/>
      <c r="B528" s="128" t="s">
        <v>3</v>
      </c>
      <c r="C528" s="129"/>
      <c r="D528" s="129"/>
      <c r="E528" s="129"/>
      <c r="F528" s="129"/>
      <c r="G528" s="129"/>
      <c r="H528" s="130"/>
      <c r="I528" s="4">
        <f>SUM(I527:I527)</f>
        <v>3045545.58</v>
      </c>
      <c r="M528" s="75"/>
    </row>
    <row r="529" spans="1:20" x14ac:dyDescent="0.25">
      <c r="A529" s="74"/>
      <c r="M529" s="75"/>
    </row>
    <row r="530" spans="1:20" x14ac:dyDescent="0.25">
      <c r="A530" s="74"/>
      <c r="M530" s="75"/>
    </row>
    <row r="531" spans="1:20" x14ac:dyDescent="0.25">
      <c r="A531" s="74"/>
      <c r="B531" s="127" t="s">
        <v>1</v>
      </c>
      <c r="C531" s="127"/>
      <c r="D531" s="126" t="s">
        <v>2</v>
      </c>
      <c r="E531" s="127" t="s">
        <v>10</v>
      </c>
      <c r="F531" s="127"/>
      <c r="G531" s="127"/>
      <c r="H531" s="127"/>
      <c r="I531" s="127"/>
      <c r="J531" s="127"/>
      <c r="K531" s="127"/>
      <c r="L531" s="127"/>
      <c r="M531" s="75"/>
    </row>
    <row r="532" spans="1:20" x14ac:dyDescent="0.25">
      <c r="A532" s="74"/>
      <c r="B532" s="127"/>
      <c r="C532" s="127"/>
      <c r="D532" s="126"/>
      <c r="E532" s="126" t="s">
        <v>4</v>
      </c>
      <c r="F532" s="142" t="s">
        <v>11</v>
      </c>
      <c r="G532" s="143"/>
      <c r="H532" s="126" t="s">
        <v>5</v>
      </c>
      <c r="I532" s="146" t="s">
        <v>6</v>
      </c>
      <c r="J532" s="126" t="s">
        <v>7</v>
      </c>
      <c r="K532" s="126" t="s">
        <v>8</v>
      </c>
      <c r="L532" s="126" t="s">
        <v>12</v>
      </c>
      <c r="M532" s="75"/>
      <c r="Q532" s="1" t="s">
        <v>30</v>
      </c>
      <c r="R532" s="1" t="s">
        <v>13</v>
      </c>
      <c r="S532" s="1" t="s">
        <v>14</v>
      </c>
    </row>
    <row r="533" spans="1:20" x14ac:dyDescent="0.25">
      <c r="A533" s="74"/>
      <c r="B533" s="127"/>
      <c r="C533" s="127"/>
      <c r="D533" s="126"/>
      <c r="E533" s="126"/>
      <c r="F533" s="144"/>
      <c r="G533" s="145"/>
      <c r="H533" s="126"/>
      <c r="I533" s="146"/>
      <c r="J533" s="126"/>
      <c r="K533" s="126"/>
      <c r="L533" s="126"/>
      <c r="M533" s="75"/>
      <c r="O533" s="62"/>
      <c r="Q533" s="63">
        <f>+O533*9.28%</f>
        <v>0</v>
      </c>
      <c r="R533" s="62">
        <f>+O533+Q533</f>
        <v>0</v>
      </c>
      <c r="S533" s="63">
        <f>+R533*19%</f>
        <v>0</v>
      </c>
      <c r="T533" s="64">
        <f>+R533+S533</f>
        <v>0</v>
      </c>
    </row>
    <row r="534" spans="1:20" x14ac:dyDescent="0.25">
      <c r="A534" s="74"/>
      <c r="B534" s="125">
        <f>+B527</f>
        <v>21</v>
      </c>
      <c r="C534" s="125" t="str">
        <f>+C527</f>
        <v xml:space="preserve">MANZANARES </v>
      </c>
      <c r="D534" s="33" t="s">
        <v>16</v>
      </c>
      <c r="E534" s="3">
        <f>+E527</f>
        <v>2559282</v>
      </c>
      <c r="F534" s="47">
        <v>9.2799999999999994E-2</v>
      </c>
      <c r="G534" s="6">
        <f>+E534*F534</f>
        <v>237501.36959999998</v>
      </c>
      <c r="H534" s="3">
        <f>+(E534+G534)*19%</f>
        <v>531388.84022399993</v>
      </c>
      <c r="I534" s="3">
        <f>+E534+G534+H534</f>
        <v>3328172.2098239996</v>
      </c>
      <c r="J534" s="3" t="s">
        <v>9</v>
      </c>
      <c r="K534" s="3">
        <f>+I534</f>
        <v>3328172.2098239996</v>
      </c>
      <c r="L534" s="13">
        <f>+K534*11</f>
        <v>36609894.308063999</v>
      </c>
      <c r="M534" s="75"/>
    </row>
    <row r="535" spans="1:20" x14ac:dyDescent="0.25">
      <c r="A535" s="74"/>
      <c r="B535" s="125"/>
      <c r="C535" s="125"/>
      <c r="D535" s="2">
        <v>45992</v>
      </c>
      <c r="E535" s="3">
        <f>+E534+G534</f>
        <v>2796783.3695999999</v>
      </c>
      <c r="F535" s="47">
        <v>5.2999999999999999E-2</v>
      </c>
      <c r="G535" s="7">
        <f>+E535*5.3%</f>
        <v>148229.51858879998</v>
      </c>
      <c r="H535" s="3">
        <f>+(E535+G535)*19%</f>
        <v>559552.44875587197</v>
      </c>
      <c r="I535" s="3">
        <f>+E535+G535+H535</f>
        <v>3504565.3369446718</v>
      </c>
      <c r="J535" s="3" t="s">
        <v>9</v>
      </c>
      <c r="K535" s="3">
        <f>+I535</f>
        <v>3504565.3369446718</v>
      </c>
      <c r="L535" s="13">
        <f>+K535</f>
        <v>3504565.3369446718</v>
      </c>
      <c r="M535" s="75"/>
    </row>
    <row r="536" spans="1:20" x14ac:dyDescent="0.25">
      <c r="A536" s="74"/>
      <c r="B536" s="126" t="s">
        <v>32</v>
      </c>
      <c r="C536" s="126"/>
      <c r="D536" s="126"/>
      <c r="E536" s="126"/>
      <c r="F536" s="126"/>
      <c r="G536" s="126"/>
      <c r="H536" s="126"/>
      <c r="I536" s="126"/>
      <c r="J536" s="126"/>
      <c r="K536" s="126"/>
      <c r="L536" s="8">
        <f>SUM(L534:L535)</f>
        <v>40114459.645008668</v>
      </c>
      <c r="M536" s="75"/>
    </row>
    <row r="537" spans="1:20" x14ac:dyDescent="0.25">
      <c r="A537" s="74"/>
      <c r="M537" s="75"/>
    </row>
    <row r="538" spans="1:20" x14ac:dyDescent="0.25">
      <c r="A538" s="74"/>
      <c r="M538" s="75"/>
    </row>
    <row r="539" spans="1:20" x14ac:dyDescent="0.25">
      <c r="A539" s="74"/>
      <c r="B539" s="127" t="s">
        <v>1</v>
      </c>
      <c r="C539" s="127"/>
      <c r="D539" s="126" t="s">
        <v>2</v>
      </c>
      <c r="E539" s="128" t="s">
        <v>18</v>
      </c>
      <c r="F539" s="129"/>
      <c r="G539" s="129"/>
      <c r="H539" s="129"/>
      <c r="I539" s="130"/>
      <c r="M539" s="75"/>
    </row>
    <row r="540" spans="1:20" ht="15" customHeight="1" x14ac:dyDescent="0.25">
      <c r="A540" s="74"/>
      <c r="B540" s="127"/>
      <c r="C540" s="127"/>
      <c r="D540" s="126"/>
      <c r="E540" s="126" t="s">
        <v>4</v>
      </c>
      <c r="F540" s="126" t="s">
        <v>5</v>
      </c>
      <c r="G540" s="131" t="s">
        <v>6</v>
      </c>
      <c r="H540" s="126" t="s">
        <v>7</v>
      </c>
      <c r="I540" s="126" t="s">
        <v>8</v>
      </c>
      <c r="M540" s="75"/>
    </row>
    <row r="541" spans="1:20" x14ac:dyDescent="0.25">
      <c r="A541" s="74"/>
      <c r="B541" s="127"/>
      <c r="C541" s="127"/>
      <c r="D541" s="126"/>
      <c r="E541" s="126"/>
      <c r="F541" s="126"/>
      <c r="G541" s="132"/>
      <c r="H541" s="126"/>
      <c r="I541" s="126"/>
      <c r="M541" s="75"/>
    </row>
    <row r="542" spans="1:20" x14ac:dyDescent="0.25">
      <c r="A542" s="74"/>
      <c r="B542" s="33">
        <f>+B534</f>
        <v>21</v>
      </c>
      <c r="C542" s="33" t="str">
        <f>+C534</f>
        <v xml:space="preserve">MANZANARES </v>
      </c>
      <c r="D542" s="33" t="s">
        <v>33</v>
      </c>
      <c r="E542" s="7">
        <f>+E535+G535</f>
        <v>2945012.8881887998</v>
      </c>
      <c r="F542" s="3">
        <f>+E542*19%</f>
        <v>559552.44875587197</v>
      </c>
      <c r="G542" s="9">
        <f>+E542+F542</f>
        <v>3504565.3369446718</v>
      </c>
      <c r="H542" s="3" t="s">
        <v>9</v>
      </c>
      <c r="I542" s="3">
        <f>+G542</f>
        <v>3504565.3369446718</v>
      </c>
      <c r="M542" s="75"/>
    </row>
    <row r="543" spans="1:20" x14ac:dyDescent="0.25">
      <c r="A543" s="74"/>
      <c r="B543" s="133" t="s">
        <v>20</v>
      </c>
      <c r="C543" s="134"/>
      <c r="D543" s="134"/>
      <c r="E543" s="134"/>
      <c r="F543" s="134"/>
      <c r="G543" s="134"/>
      <c r="H543" s="134"/>
      <c r="I543" s="10">
        <f>SUM(I542:I542)*7</f>
        <v>24531957.358612701</v>
      </c>
      <c r="M543" s="75"/>
    </row>
    <row r="544" spans="1:20" x14ac:dyDescent="0.25">
      <c r="A544" s="74"/>
      <c r="M544" s="75"/>
    </row>
    <row r="545" spans="1:20" ht="15.75" thickBot="1" x14ac:dyDescent="0.3">
      <c r="A545" s="76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77"/>
    </row>
    <row r="546" spans="1:20" ht="15.75" thickBot="1" x14ac:dyDescent="0.3"/>
    <row r="547" spans="1:20" ht="15.75" thickBot="1" x14ac:dyDescent="0.3">
      <c r="A547" s="135" t="str">
        <f>+[1]Hoja1!B24</f>
        <v xml:space="preserve">MIRAFLORES  </v>
      </c>
      <c r="B547" s="136"/>
      <c r="C547" s="136"/>
      <c r="D547" s="136"/>
      <c r="E547" s="136"/>
      <c r="F547" s="136"/>
      <c r="G547" s="136"/>
      <c r="H547" s="136"/>
      <c r="I547" s="136"/>
      <c r="J547" s="137"/>
      <c r="K547" s="138" t="s">
        <v>0</v>
      </c>
      <c r="L547" s="139"/>
      <c r="M547" s="56">
        <f>+I554+L562+I569</f>
        <v>92515379.987430394</v>
      </c>
    </row>
    <row r="548" spans="1:20" x14ac:dyDescent="0.25">
      <c r="A548" s="7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73"/>
    </row>
    <row r="549" spans="1:20" x14ac:dyDescent="0.25">
      <c r="A549" s="74"/>
      <c r="M549" s="75"/>
    </row>
    <row r="550" spans="1:20" x14ac:dyDescent="0.25">
      <c r="A550" s="74"/>
      <c r="B550" s="127" t="s">
        <v>1</v>
      </c>
      <c r="C550" s="127"/>
      <c r="D550" s="126" t="s">
        <v>2</v>
      </c>
      <c r="E550" s="128" t="s">
        <v>3</v>
      </c>
      <c r="F550" s="129"/>
      <c r="G550" s="129"/>
      <c r="H550" s="129"/>
      <c r="I550" s="130"/>
      <c r="M550" s="75"/>
    </row>
    <row r="551" spans="1:20" ht="15" customHeight="1" x14ac:dyDescent="0.25">
      <c r="A551" s="74"/>
      <c r="B551" s="127"/>
      <c r="C551" s="127"/>
      <c r="D551" s="126"/>
      <c r="E551" s="126" t="s">
        <v>4</v>
      </c>
      <c r="F551" s="140" t="s">
        <v>5</v>
      </c>
      <c r="G551" s="131" t="s">
        <v>6</v>
      </c>
      <c r="H551" s="140" t="s">
        <v>7</v>
      </c>
      <c r="I551" s="126" t="s">
        <v>8</v>
      </c>
      <c r="M551" s="75"/>
    </row>
    <row r="552" spans="1:20" x14ac:dyDescent="0.25">
      <c r="A552" s="74"/>
      <c r="B552" s="127"/>
      <c r="C552" s="127"/>
      <c r="D552" s="126"/>
      <c r="E552" s="126"/>
      <c r="F552" s="141"/>
      <c r="G552" s="132"/>
      <c r="H552" s="141"/>
      <c r="I552" s="126"/>
      <c r="M552" s="75"/>
    </row>
    <row r="553" spans="1:20" x14ac:dyDescent="0.25">
      <c r="A553" s="74"/>
      <c r="B553" s="33">
        <f>+[1]Hoja1!A24</f>
        <v>22</v>
      </c>
      <c r="C553" s="33" t="str">
        <f>+A547</f>
        <v xml:space="preserve">MIRAFLORES  </v>
      </c>
      <c r="D553" s="2">
        <v>45627</v>
      </c>
      <c r="E553" s="3">
        <v>3497800</v>
      </c>
      <c r="F553" s="3">
        <f>+E553*19%</f>
        <v>664582</v>
      </c>
      <c r="G553" s="3">
        <f>+E553+F553</f>
        <v>4162382</v>
      </c>
      <c r="H553" s="3" t="s">
        <v>9</v>
      </c>
      <c r="I553" s="3">
        <f>+G553</f>
        <v>4162382</v>
      </c>
      <c r="M553" s="75"/>
    </row>
    <row r="554" spans="1:20" x14ac:dyDescent="0.25">
      <c r="A554" s="74"/>
      <c r="B554" s="128" t="s">
        <v>3</v>
      </c>
      <c r="C554" s="129"/>
      <c r="D554" s="129"/>
      <c r="E554" s="129"/>
      <c r="F554" s="129"/>
      <c r="G554" s="129"/>
      <c r="H554" s="130"/>
      <c r="I554" s="4">
        <f>SUM(I553:I553)</f>
        <v>4162382</v>
      </c>
      <c r="M554" s="75"/>
    </row>
    <row r="555" spans="1:20" x14ac:dyDescent="0.25">
      <c r="A555" s="74"/>
      <c r="M555" s="75"/>
    </row>
    <row r="556" spans="1:20" x14ac:dyDescent="0.25">
      <c r="A556" s="74"/>
      <c r="M556" s="75"/>
    </row>
    <row r="557" spans="1:20" x14ac:dyDescent="0.25">
      <c r="A557" s="74"/>
      <c r="B557" s="127" t="s">
        <v>1</v>
      </c>
      <c r="C557" s="127"/>
      <c r="D557" s="126" t="s">
        <v>2</v>
      </c>
      <c r="E557" s="127" t="s">
        <v>10</v>
      </c>
      <c r="F557" s="127"/>
      <c r="G557" s="127"/>
      <c r="H557" s="127"/>
      <c r="I557" s="127"/>
      <c r="J557" s="127"/>
      <c r="K557" s="127"/>
      <c r="L557" s="127"/>
      <c r="M557" s="75"/>
    </row>
    <row r="558" spans="1:20" x14ac:dyDescent="0.25">
      <c r="A558" s="74"/>
      <c r="B558" s="127"/>
      <c r="C558" s="127"/>
      <c r="D558" s="126"/>
      <c r="E558" s="126" t="s">
        <v>4</v>
      </c>
      <c r="F558" s="142" t="s">
        <v>11</v>
      </c>
      <c r="G558" s="143"/>
      <c r="H558" s="126" t="s">
        <v>5</v>
      </c>
      <c r="I558" s="146" t="s">
        <v>6</v>
      </c>
      <c r="J558" s="126" t="s">
        <v>7</v>
      </c>
      <c r="K558" s="126" t="s">
        <v>8</v>
      </c>
      <c r="L558" s="126" t="s">
        <v>12</v>
      </c>
      <c r="M558" s="75"/>
    </row>
    <row r="559" spans="1:20" x14ac:dyDescent="0.25">
      <c r="A559" s="74"/>
      <c r="B559" s="127"/>
      <c r="C559" s="127"/>
      <c r="D559" s="126"/>
      <c r="E559" s="126"/>
      <c r="F559" s="144"/>
      <c r="G559" s="145"/>
      <c r="H559" s="126"/>
      <c r="I559" s="146"/>
      <c r="J559" s="126"/>
      <c r="K559" s="126"/>
      <c r="L559" s="126"/>
      <c r="M559" s="75"/>
      <c r="Q559" s="1" t="s">
        <v>30</v>
      </c>
      <c r="R559" s="1" t="s">
        <v>13</v>
      </c>
      <c r="S559" s="1" t="s">
        <v>14</v>
      </c>
    </row>
    <row r="560" spans="1:20" x14ac:dyDescent="0.25">
      <c r="A560" s="74"/>
      <c r="B560" s="125">
        <f>+B553</f>
        <v>22</v>
      </c>
      <c r="C560" s="125" t="str">
        <f>+C553</f>
        <v xml:space="preserve">MIRAFLORES  </v>
      </c>
      <c r="D560" s="33" t="s">
        <v>16</v>
      </c>
      <c r="E560" s="3">
        <f>+E553</f>
        <v>3497800</v>
      </c>
      <c r="F560" s="47">
        <v>9.2799999999999994E-2</v>
      </c>
      <c r="G560" s="6">
        <f>+E560*F560</f>
        <v>324595.83999999997</v>
      </c>
      <c r="H560" s="3">
        <f>+(E560+G560)*19%</f>
        <v>726255.20959999994</v>
      </c>
      <c r="I560" s="3">
        <f>+E560+G560+H560</f>
        <v>4548651.0495999996</v>
      </c>
      <c r="J560" s="3" t="s">
        <v>9</v>
      </c>
      <c r="K560" s="3">
        <f>+I560</f>
        <v>4548651.0495999996</v>
      </c>
      <c r="L560" s="13">
        <f>+K560*11</f>
        <v>50035161.545599997</v>
      </c>
      <c r="M560" s="75"/>
      <c r="O560" s="62"/>
      <c r="Q560" s="63">
        <f>+O560*9.28%</f>
        <v>0</v>
      </c>
      <c r="R560" s="62">
        <f>+O560+Q560</f>
        <v>0</v>
      </c>
      <c r="S560" s="63">
        <f>+R560*19%</f>
        <v>0</v>
      </c>
      <c r="T560" s="64">
        <f>+R560+S560</f>
        <v>0</v>
      </c>
    </row>
    <row r="561" spans="1:13" x14ac:dyDescent="0.25">
      <c r="A561" s="74"/>
      <c r="B561" s="125"/>
      <c r="C561" s="125"/>
      <c r="D561" s="2">
        <v>45992</v>
      </c>
      <c r="E561" s="3">
        <f>+E560+G560</f>
        <v>3822395.84</v>
      </c>
      <c r="F561" s="47">
        <v>5.2999999999999999E-2</v>
      </c>
      <c r="G561" s="7">
        <f>+E561*F561</f>
        <v>202586.97951999999</v>
      </c>
      <c r="H561" s="3">
        <f>+(E561+G561)*19%</f>
        <v>764746.73570880003</v>
      </c>
      <c r="I561" s="3">
        <f>+E561+G561+H561</f>
        <v>4789729.5552287996</v>
      </c>
      <c r="J561" s="3" t="s">
        <v>9</v>
      </c>
      <c r="K561" s="3">
        <f>+I561</f>
        <v>4789729.5552287996</v>
      </c>
      <c r="L561" s="13">
        <f>+K561</f>
        <v>4789729.5552287996</v>
      </c>
      <c r="M561" s="75"/>
    </row>
    <row r="562" spans="1:13" x14ac:dyDescent="0.25">
      <c r="A562" s="74"/>
      <c r="B562" s="126" t="s">
        <v>32</v>
      </c>
      <c r="C562" s="126"/>
      <c r="D562" s="126"/>
      <c r="E562" s="126"/>
      <c r="F562" s="126"/>
      <c r="G562" s="126"/>
      <c r="H562" s="126"/>
      <c r="I562" s="126"/>
      <c r="J562" s="126"/>
      <c r="K562" s="126"/>
      <c r="L562" s="8">
        <f>SUM(L560:L561)</f>
        <v>54824891.100828797</v>
      </c>
      <c r="M562" s="75"/>
    </row>
    <row r="563" spans="1:13" x14ac:dyDescent="0.25">
      <c r="A563" s="74"/>
      <c r="M563" s="75"/>
    </row>
    <row r="564" spans="1:13" x14ac:dyDescent="0.25">
      <c r="A564" s="74"/>
      <c r="M564" s="75"/>
    </row>
    <row r="565" spans="1:13" x14ac:dyDescent="0.25">
      <c r="A565" s="74"/>
      <c r="B565" s="127" t="s">
        <v>1</v>
      </c>
      <c r="C565" s="127"/>
      <c r="D565" s="126" t="s">
        <v>2</v>
      </c>
      <c r="E565" s="128" t="s">
        <v>18</v>
      </c>
      <c r="F565" s="129"/>
      <c r="G565" s="129"/>
      <c r="H565" s="129"/>
      <c r="I565" s="130"/>
      <c r="M565" s="75"/>
    </row>
    <row r="566" spans="1:13" ht="15" customHeight="1" x14ac:dyDescent="0.25">
      <c r="A566" s="74"/>
      <c r="B566" s="127"/>
      <c r="C566" s="127"/>
      <c r="D566" s="126"/>
      <c r="E566" s="126" t="s">
        <v>4</v>
      </c>
      <c r="F566" s="126" t="s">
        <v>5</v>
      </c>
      <c r="G566" s="131" t="s">
        <v>6</v>
      </c>
      <c r="H566" s="126" t="s">
        <v>7</v>
      </c>
      <c r="I566" s="126" t="s">
        <v>8</v>
      </c>
      <c r="M566" s="75"/>
    </row>
    <row r="567" spans="1:13" x14ac:dyDescent="0.25">
      <c r="A567" s="74"/>
      <c r="B567" s="127"/>
      <c r="C567" s="127"/>
      <c r="D567" s="126"/>
      <c r="E567" s="126"/>
      <c r="F567" s="126"/>
      <c r="G567" s="132"/>
      <c r="H567" s="126"/>
      <c r="I567" s="126"/>
      <c r="M567" s="75"/>
    </row>
    <row r="568" spans="1:13" x14ac:dyDescent="0.25">
      <c r="A568" s="74"/>
      <c r="B568" s="33">
        <f>+B560</f>
        <v>22</v>
      </c>
      <c r="C568" s="33" t="str">
        <f>+C560</f>
        <v xml:space="preserve">MIRAFLORES  </v>
      </c>
      <c r="D568" s="33" t="s">
        <v>33</v>
      </c>
      <c r="E568" s="7">
        <f>+E561+G561</f>
        <v>4024982.8195199999</v>
      </c>
      <c r="F568" s="3">
        <f>+E568*19%</f>
        <v>764746.73570880003</v>
      </c>
      <c r="G568" s="9">
        <f>+E568+F568</f>
        <v>4789729.5552287996</v>
      </c>
      <c r="H568" s="3" t="s">
        <v>9</v>
      </c>
      <c r="I568" s="13">
        <f>+G568</f>
        <v>4789729.5552287996</v>
      </c>
      <c r="M568" s="75"/>
    </row>
    <row r="569" spans="1:13" x14ac:dyDescent="0.25">
      <c r="A569" s="74"/>
      <c r="B569" s="133" t="s">
        <v>20</v>
      </c>
      <c r="C569" s="134"/>
      <c r="D569" s="134"/>
      <c r="E569" s="134"/>
      <c r="F569" s="134"/>
      <c r="G569" s="134"/>
      <c r="H569" s="134"/>
      <c r="I569" s="8">
        <f>SUM(I568:I568)*7</f>
        <v>33528106.886601597</v>
      </c>
      <c r="M569" s="75"/>
    </row>
    <row r="570" spans="1:13" x14ac:dyDescent="0.25">
      <c r="A570" s="74"/>
      <c r="M570" s="75"/>
    </row>
    <row r="571" spans="1:13" ht="15.75" thickBot="1" x14ac:dyDescent="0.3">
      <c r="A571" s="76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77"/>
    </row>
    <row r="572" spans="1:13" ht="15.75" thickBot="1" x14ac:dyDescent="0.3"/>
    <row r="573" spans="1:13" ht="15.75" thickBot="1" x14ac:dyDescent="0.3">
      <c r="A573" s="135" t="str">
        <f>+[1]Hoja1!B25</f>
        <v>MOCOA</v>
      </c>
      <c r="B573" s="136"/>
      <c r="C573" s="136"/>
      <c r="D573" s="136"/>
      <c r="E573" s="136"/>
      <c r="F573" s="136"/>
      <c r="G573" s="136"/>
      <c r="H573" s="136"/>
      <c r="I573" s="136"/>
      <c r="J573" s="137"/>
      <c r="K573" s="138" t="s">
        <v>0</v>
      </c>
      <c r="L573" s="139"/>
      <c r="M573" s="56">
        <f>+I580+L588+I595</f>
        <v>137297516.1921792</v>
      </c>
    </row>
    <row r="574" spans="1:13" x14ac:dyDescent="0.25">
      <c r="A574" s="7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73"/>
    </row>
    <row r="575" spans="1:13" x14ac:dyDescent="0.25">
      <c r="A575" s="74"/>
      <c r="M575" s="75"/>
    </row>
    <row r="576" spans="1:13" ht="15" customHeight="1" x14ac:dyDescent="0.25">
      <c r="A576" s="74"/>
      <c r="B576" s="127" t="s">
        <v>1</v>
      </c>
      <c r="C576" s="127"/>
      <c r="D576" s="126" t="s">
        <v>2</v>
      </c>
      <c r="E576" s="128" t="s">
        <v>3</v>
      </c>
      <c r="F576" s="129"/>
      <c r="G576" s="129"/>
      <c r="H576" s="129"/>
      <c r="I576" s="130"/>
      <c r="M576" s="75"/>
    </row>
    <row r="577" spans="1:20" ht="15" customHeight="1" x14ac:dyDescent="0.25">
      <c r="A577" s="74"/>
      <c r="B577" s="127"/>
      <c r="C577" s="127"/>
      <c r="D577" s="126"/>
      <c r="E577" s="126" t="s">
        <v>4</v>
      </c>
      <c r="F577" s="140" t="s">
        <v>5</v>
      </c>
      <c r="G577" s="131" t="s">
        <v>6</v>
      </c>
      <c r="H577" s="140" t="s">
        <v>7</v>
      </c>
      <c r="I577" s="126" t="s">
        <v>8</v>
      </c>
      <c r="M577" s="75"/>
    </row>
    <row r="578" spans="1:20" x14ac:dyDescent="0.25">
      <c r="A578" s="74"/>
      <c r="B578" s="127"/>
      <c r="C578" s="127"/>
      <c r="D578" s="126"/>
      <c r="E578" s="126"/>
      <c r="F578" s="141"/>
      <c r="G578" s="132"/>
      <c r="H578" s="141"/>
      <c r="I578" s="126"/>
      <c r="M578" s="75"/>
    </row>
    <row r="579" spans="1:20" x14ac:dyDescent="0.25">
      <c r="A579" s="74"/>
      <c r="B579" s="33">
        <f>+[1]Hoja1!A25</f>
        <v>23</v>
      </c>
      <c r="C579" s="33" t="str">
        <f>+A573</f>
        <v>MOCOA</v>
      </c>
      <c r="D579" s="2">
        <v>45627</v>
      </c>
      <c r="E579" s="3">
        <v>6177186</v>
      </c>
      <c r="F579" s="3" t="s">
        <v>9</v>
      </c>
      <c r="G579" s="3">
        <f>+E579</f>
        <v>6177186</v>
      </c>
      <c r="H579" s="3" t="s">
        <v>9</v>
      </c>
      <c r="I579" s="3">
        <f>+G579</f>
        <v>6177186</v>
      </c>
      <c r="M579" s="75"/>
    </row>
    <row r="580" spans="1:20" x14ac:dyDescent="0.25">
      <c r="A580" s="74"/>
      <c r="B580" s="128" t="s">
        <v>3</v>
      </c>
      <c r="C580" s="129"/>
      <c r="D580" s="129"/>
      <c r="E580" s="129"/>
      <c r="F580" s="129"/>
      <c r="G580" s="129"/>
      <c r="H580" s="130"/>
      <c r="I580" s="4">
        <f>SUM(I579:I579)</f>
        <v>6177186</v>
      </c>
      <c r="M580" s="75"/>
    </row>
    <row r="581" spans="1:20" x14ac:dyDescent="0.25">
      <c r="A581" s="74"/>
      <c r="M581" s="75"/>
    </row>
    <row r="582" spans="1:20" x14ac:dyDescent="0.25">
      <c r="A582" s="74"/>
      <c r="M582" s="75"/>
    </row>
    <row r="583" spans="1:20" ht="15" customHeight="1" x14ac:dyDescent="0.25">
      <c r="A583" s="74"/>
      <c r="B583" s="127" t="s">
        <v>1</v>
      </c>
      <c r="C583" s="127"/>
      <c r="D583" s="126" t="s">
        <v>2</v>
      </c>
      <c r="E583" s="127" t="s">
        <v>10</v>
      </c>
      <c r="F583" s="127"/>
      <c r="G583" s="127"/>
      <c r="H583" s="127"/>
      <c r="I583" s="127"/>
      <c r="J583" s="127"/>
      <c r="K583" s="127"/>
      <c r="L583" s="127"/>
      <c r="M583" s="75"/>
    </row>
    <row r="584" spans="1:20" ht="15" customHeight="1" x14ac:dyDescent="0.25">
      <c r="A584" s="74"/>
      <c r="B584" s="127"/>
      <c r="C584" s="127"/>
      <c r="D584" s="126"/>
      <c r="E584" s="126" t="s">
        <v>4</v>
      </c>
      <c r="F584" s="142" t="s">
        <v>11</v>
      </c>
      <c r="G584" s="143"/>
      <c r="H584" s="126" t="s">
        <v>5</v>
      </c>
      <c r="I584" s="146" t="s">
        <v>6</v>
      </c>
      <c r="J584" s="126" t="s">
        <v>7</v>
      </c>
      <c r="K584" s="126" t="s">
        <v>8</v>
      </c>
      <c r="L584" s="126" t="s">
        <v>12</v>
      </c>
      <c r="M584" s="75"/>
      <c r="Q584" s="1" t="s">
        <v>30</v>
      </c>
      <c r="R584" s="1" t="s">
        <v>13</v>
      </c>
      <c r="S584" s="1" t="s">
        <v>14</v>
      </c>
    </row>
    <row r="585" spans="1:20" x14ac:dyDescent="0.25">
      <c r="A585" s="74"/>
      <c r="B585" s="127"/>
      <c r="C585" s="127"/>
      <c r="D585" s="126"/>
      <c r="E585" s="126"/>
      <c r="F585" s="144"/>
      <c r="G585" s="145"/>
      <c r="H585" s="126"/>
      <c r="I585" s="146"/>
      <c r="J585" s="126"/>
      <c r="K585" s="126"/>
      <c r="L585" s="126"/>
      <c r="M585" s="75"/>
      <c r="O585" s="62"/>
      <c r="Q585" s="63">
        <f>+O585*9.28%</f>
        <v>0</v>
      </c>
      <c r="R585" s="62">
        <f>+O585+Q585</f>
        <v>0</v>
      </c>
      <c r="S585" s="63"/>
      <c r="T585" s="64">
        <f>+R585+S585</f>
        <v>0</v>
      </c>
    </row>
    <row r="586" spans="1:20" x14ac:dyDescent="0.25">
      <c r="A586" s="74"/>
      <c r="B586" s="125">
        <f>+B579</f>
        <v>23</v>
      </c>
      <c r="C586" s="125" t="str">
        <f>+C579</f>
        <v>MOCOA</v>
      </c>
      <c r="D586" s="33" t="s">
        <v>16</v>
      </c>
      <c r="E586" s="3">
        <f>+E579</f>
        <v>6177186</v>
      </c>
      <c r="F586" s="47">
        <v>9.2799999999999994E-2</v>
      </c>
      <c r="G586" s="6">
        <f>+E586*F586</f>
        <v>573242.86079999991</v>
      </c>
      <c r="H586" s="3" t="s">
        <v>9</v>
      </c>
      <c r="I586" s="3">
        <f>+E586+G586</f>
        <v>6750428.8607999999</v>
      </c>
      <c r="J586" s="3" t="s">
        <v>9</v>
      </c>
      <c r="K586" s="3">
        <f>+I586</f>
        <v>6750428.8607999999</v>
      </c>
      <c r="L586" s="13">
        <f>+K586*11</f>
        <v>74254717.468799993</v>
      </c>
      <c r="M586" s="75"/>
    </row>
    <row r="587" spans="1:20" x14ac:dyDescent="0.25">
      <c r="A587" s="74"/>
      <c r="B587" s="125"/>
      <c r="C587" s="125"/>
      <c r="D587" s="2">
        <v>45992</v>
      </c>
      <c r="E587" s="3">
        <f>+E586+G586</f>
        <v>6750428.8607999999</v>
      </c>
      <c r="F587" s="47">
        <v>5.2999999999999999E-2</v>
      </c>
      <c r="G587" s="7">
        <f>+E587*F587</f>
        <v>357772.72962239996</v>
      </c>
      <c r="H587" s="3" t="s">
        <v>9</v>
      </c>
      <c r="I587" s="3">
        <f>+E587+G587</f>
        <v>7108201.5904224003</v>
      </c>
      <c r="J587" s="3" t="s">
        <v>9</v>
      </c>
      <c r="K587" s="3">
        <f>+I587</f>
        <v>7108201.5904224003</v>
      </c>
      <c r="L587" s="13">
        <f>+K587</f>
        <v>7108201.5904224003</v>
      </c>
      <c r="M587" s="75"/>
    </row>
    <row r="588" spans="1:20" ht="15" customHeight="1" x14ac:dyDescent="0.25">
      <c r="A588" s="74"/>
      <c r="B588" s="126" t="s">
        <v>32</v>
      </c>
      <c r="C588" s="126"/>
      <c r="D588" s="126"/>
      <c r="E588" s="126"/>
      <c r="F588" s="126"/>
      <c r="G588" s="126"/>
      <c r="H588" s="126"/>
      <c r="I588" s="126"/>
      <c r="J588" s="126"/>
      <c r="K588" s="126"/>
      <c r="L588" s="8">
        <f>SUM(L586:L587)</f>
        <v>81362919.0592224</v>
      </c>
      <c r="M588" s="75"/>
    </row>
    <row r="589" spans="1:20" x14ac:dyDescent="0.25">
      <c r="A589" s="74"/>
      <c r="M589" s="75"/>
    </row>
    <row r="590" spans="1:20" x14ac:dyDescent="0.25">
      <c r="A590" s="74"/>
      <c r="M590" s="75"/>
    </row>
    <row r="591" spans="1:20" ht="15" customHeight="1" x14ac:dyDescent="0.25">
      <c r="A591" s="74"/>
      <c r="B591" s="127" t="s">
        <v>1</v>
      </c>
      <c r="C591" s="127"/>
      <c r="D591" s="126" t="s">
        <v>2</v>
      </c>
      <c r="E591" s="128" t="s">
        <v>18</v>
      </c>
      <c r="F591" s="129"/>
      <c r="G591" s="129"/>
      <c r="H591" s="129"/>
      <c r="I591" s="130"/>
      <c r="M591" s="75"/>
    </row>
    <row r="592" spans="1:20" ht="15" customHeight="1" x14ac:dyDescent="0.25">
      <c r="A592" s="74"/>
      <c r="B592" s="127"/>
      <c r="C592" s="127"/>
      <c r="D592" s="126"/>
      <c r="E592" s="126" t="s">
        <v>4</v>
      </c>
      <c r="F592" s="126" t="s">
        <v>5</v>
      </c>
      <c r="G592" s="131" t="s">
        <v>6</v>
      </c>
      <c r="H592" s="126" t="s">
        <v>7</v>
      </c>
      <c r="I592" s="126" t="s">
        <v>8</v>
      </c>
      <c r="M592" s="75"/>
    </row>
    <row r="593" spans="1:21" x14ac:dyDescent="0.25">
      <c r="A593" s="74"/>
      <c r="B593" s="127"/>
      <c r="C593" s="127"/>
      <c r="D593" s="126"/>
      <c r="E593" s="126"/>
      <c r="F593" s="126"/>
      <c r="G593" s="132"/>
      <c r="H593" s="126"/>
      <c r="I593" s="126"/>
      <c r="M593" s="75"/>
    </row>
    <row r="594" spans="1:21" x14ac:dyDescent="0.25">
      <c r="A594" s="74"/>
      <c r="B594" s="33">
        <f>+B586</f>
        <v>23</v>
      </c>
      <c r="C594" s="33" t="str">
        <f>+C586</f>
        <v>MOCOA</v>
      </c>
      <c r="D594" s="33" t="s">
        <v>33</v>
      </c>
      <c r="E594" s="50">
        <f>+E587+G587</f>
        <v>7108201.5904224003</v>
      </c>
      <c r="F594" s="3" t="s">
        <v>9</v>
      </c>
      <c r="G594" s="9">
        <f>+E594</f>
        <v>7108201.5904224003</v>
      </c>
      <c r="H594" s="3" t="s">
        <v>9</v>
      </c>
      <c r="I594" s="3">
        <f>+G594</f>
        <v>7108201.5904224003</v>
      </c>
      <c r="M594" s="82"/>
    </row>
    <row r="595" spans="1:21" ht="15" customHeight="1" x14ac:dyDescent="0.25">
      <c r="A595" s="74"/>
      <c r="B595" s="133" t="s">
        <v>20</v>
      </c>
      <c r="C595" s="134"/>
      <c r="D595" s="134"/>
      <c r="E595" s="134"/>
      <c r="F595" s="134"/>
      <c r="G595" s="134"/>
      <c r="H595" s="134"/>
      <c r="I595" s="10">
        <f>SUM(I594:I594)*7</f>
        <v>49757411.132956803</v>
      </c>
      <c r="M595" s="75"/>
    </row>
    <row r="596" spans="1:21" x14ac:dyDescent="0.25">
      <c r="A596" s="74"/>
      <c r="M596" s="75"/>
    </row>
    <row r="597" spans="1:21" ht="15.75" thickBot="1" x14ac:dyDescent="0.3">
      <c r="A597" s="76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77"/>
    </row>
    <row r="598" spans="1:21" ht="15.75" thickBot="1" x14ac:dyDescent="0.3"/>
    <row r="599" spans="1:21" ht="15.75" thickBot="1" x14ac:dyDescent="0.3">
      <c r="A599" s="135" t="str">
        <f>+[1]Hoja1!B26</f>
        <v xml:space="preserve">MONTERIA </v>
      </c>
      <c r="B599" s="136"/>
      <c r="C599" s="136"/>
      <c r="D599" s="136"/>
      <c r="E599" s="136"/>
      <c r="F599" s="136"/>
      <c r="G599" s="136"/>
      <c r="H599" s="136"/>
      <c r="I599" s="136"/>
      <c r="J599" s="137"/>
      <c r="K599" s="138" t="s">
        <v>0</v>
      </c>
      <c r="L599" s="139"/>
      <c r="M599" s="56">
        <f>+I606+L614+I621</f>
        <v>1595906683.92296</v>
      </c>
    </row>
    <row r="600" spans="1:21" x14ac:dyDescent="0.25">
      <c r="A600" s="7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73"/>
    </row>
    <row r="601" spans="1:21" x14ac:dyDescent="0.25">
      <c r="A601" s="74"/>
      <c r="M601" s="75"/>
    </row>
    <row r="602" spans="1:21" x14ac:dyDescent="0.25">
      <c r="A602" s="74"/>
      <c r="B602" s="127" t="s">
        <v>1</v>
      </c>
      <c r="C602" s="127"/>
      <c r="D602" s="126" t="s">
        <v>2</v>
      </c>
      <c r="E602" s="128" t="s">
        <v>3</v>
      </c>
      <c r="F602" s="129"/>
      <c r="G602" s="129"/>
      <c r="H602" s="129"/>
      <c r="I602" s="130"/>
      <c r="M602" s="75"/>
    </row>
    <row r="603" spans="1:21" ht="15" customHeight="1" x14ac:dyDescent="0.25">
      <c r="A603" s="74"/>
      <c r="B603" s="127"/>
      <c r="C603" s="127"/>
      <c r="D603" s="126"/>
      <c r="E603" s="126" t="s">
        <v>4</v>
      </c>
      <c r="F603" s="140" t="s">
        <v>5</v>
      </c>
      <c r="G603" s="131" t="s">
        <v>6</v>
      </c>
      <c r="H603" s="140" t="s">
        <v>7</v>
      </c>
      <c r="I603" s="126" t="s">
        <v>8</v>
      </c>
      <c r="M603" s="75"/>
      <c r="Q603" s="1" t="s">
        <v>30</v>
      </c>
      <c r="R603" s="1" t="s">
        <v>13</v>
      </c>
      <c r="S603" s="1" t="s">
        <v>14</v>
      </c>
      <c r="T603" s="1" t="s">
        <v>40</v>
      </c>
    </row>
    <row r="604" spans="1:21" ht="21" customHeight="1" x14ac:dyDescent="0.25">
      <c r="A604" s="74"/>
      <c r="B604" s="127"/>
      <c r="C604" s="127"/>
      <c r="D604" s="126"/>
      <c r="E604" s="126"/>
      <c r="F604" s="141"/>
      <c r="G604" s="132"/>
      <c r="H604" s="141"/>
      <c r="I604" s="126"/>
      <c r="M604" s="75"/>
      <c r="O604" s="62"/>
      <c r="Q604" s="63">
        <f>+O604*9.28%</f>
        <v>0</v>
      </c>
      <c r="R604" s="62">
        <f>+O604+Q604</f>
        <v>0</v>
      </c>
      <c r="S604" s="63">
        <f>+R604*19%</f>
        <v>0</v>
      </c>
      <c r="T604" s="63">
        <v>2297721</v>
      </c>
      <c r="U604" s="64">
        <f>+R604+S604+T604</f>
        <v>2297721</v>
      </c>
    </row>
    <row r="605" spans="1:21" x14ac:dyDescent="0.25">
      <c r="A605" s="74"/>
      <c r="B605" s="33">
        <f>+[1]Hoja1!A26</f>
        <v>24</v>
      </c>
      <c r="C605" s="33" t="str">
        <f>+A599</f>
        <v xml:space="preserve">MONTERIA </v>
      </c>
      <c r="D605" s="2">
        <v>45627</v>
      </c>
      <c r="E605" s="3">
        <v>63701891</v>
      </c>
      <c r="F605" s="3">
        <f>E605*19%</f>
        <v>12103359.290000001</v>
      </c>
      <c r="G605" s="3">
        <f>+E605+F605</f>
        <v>75805250.290000007</v>
      </c>
      <c r="H605" s="3">
        <v>2297721</v>
      </c>
      <c r="I605" s="3">
        <f>G605+H605</f>
        <v>78102971.290000007</v>
      </c>
      <c r="M605" s="75"/>
    </row>
    <row r="606" spans="1:21" x14ac:dyDescent="0.25">
      <c r="A606" s="74"/>
      <c r="B606" s="128" t="s">
        <v>3</v>
      </c>
      <c r="C606" s="129"/>
      <c r="D606" s="129"/>
      <c r="E606" s="129"/>
      <c r="F606" s="129"/>
      <c r="G606" s="129"/>
      <c r="H606" s="130"/>
      <c r="I606" s="4">
        <f>SUM(I605:I605)</f>
        <v>78102971.290000007</v>
      </c>
      <c r="M606" s="75"/>
    </row>
    <row r="607" spans="1:21" x14ac:dyDescent="0.25">
      <c r="A607" s="74"/>
      <c r="M607" s="75"/>
    </row>
    <row r="608" spans="1:21" x14ac:dyDescent="0.25">
      <c r="A608" s="74"/>
      <c r="M608" s="75"/>
    </row>
    <row r="609" spans="1:18" x14ac:dyDescent="0.25">
      <c r="A609" s="74"/>
      <c r="B609" s="127" t="s">
        <v>1</v>
      </c>
      <c r="C609" s="127"/>
      <c r="D609" s="126" t="s">
        <v>2</v>
      </c>
      <c r="E609" s="127" t="s">
        <v>10</v>
      </c>
      <c r="F609" s="127"/>
      <c r="G609" s="127"/>
      <c r="H609" s="127"/>
      <c r="I609" s="127"/>
      <c r="J609" s="127"/>
      <c r="K609" s="127"/>
      <c r="L609" s="127"/>
      <c r="M609" s="75"/>
    </row>
    <row r="610" spans="1:18" x14ac:dyDescent="0.25">
      <c r="A610" s="74"/>
      <c r="B610" s="127"/>
      <c r="C610" s="127"/>
      <c r="D610" s="126"/>
      <c r="E610" s="126" t="s">
        <v>4</v>
      </c>
      <c r="F610" s="142" t="s">
        <v>11</v>
      </c>
      <c r="G610" s="143"/>
      <c r="H610" s="126" t="s">
        <v>5</v>
      </c>
      <c r="I610" s="146" t="s">
        <v>6</v>
      </c>
      <c r="J610" s="126" t="s">
        <v>7</v>
      </c>
      <c r="K610" s="126" t="s">
        <v>8</v>
      </c>
      <c r="L610" s="126" t="s">
        <v>12</v>
      </c>
      <c r="M610" s="75"/>
    </row>
    <row r="611" spans="1:18" x14ac:dyDescent="0.25">
      <c r="A611" s="74"/>
      <c r="B611" s="127"/>
      <c r="C611" s="127"/>
      <c r="D611" s="126"/>
      <c r="E611" s="126"/>
      <c r="F611" s="144"/>
      <c r="G611" s="145"/>
      <c r="H611" s="126"/>
      <c r="I611" s="146"/>
      <c r="J611" s="126"/>
      <c r="K611" s="126"/>
      <c r="L611" s="126"/>
      <c r="M611" s="75"/>
    </row>
    <row r="612" spans="1:18" x14ac:dyDescent="0.25">
      <c r="A612" s="74"/>
      <c r="B612" s="125">
        <f>+B605</f>
        <v>24</v>
      </c>
      <c r="C612" s="125" t="str">
        <f>+C605</f>
        <v xml:space="preserve">MONTERIA </v>
      </c>
      <c r="D612" s="33" t="s">
        <v>16</v>
      </c>
      <c r="E612" s="3">
        <f>+E605</f>
        <v>63701891</v>
      </c>
      <c r="F612" s="47">
        <v>9.2799999999999994E-2</v>
      </c>
      <c r="G612" s="6" t="s">
        <v>9</v>
      </c>
      <c r="H612" s="3">
        <f>E612*19%</f>
        <v>12103359.290000001</v>
      </c>
      <c r="I612" s="3">
        <f>H612+E612</f>
        <v>75805250.290000007</v>
      </c>
      <c r="J612" s="3">
        <v>2297721</v>
      </c>
      <c r="K612" s="3">
        <f>J612+I612</f>
        <v>78102971.290000007</v>
      </c>
      <c r="L612" s="13">
        <f>+K612*11</f>
        <v>859132684.19000006</v>
      </c>
      <c r="M612" s="75"/>
      <c r="O612" s="3"/>
    </row>
    <row r="613" spans="1:18" x14ac:dyDescent="0.25">
      <c r="A613" s="74"/>
      <c r="B613" s="125"/>
      <c r="C613" s="125"/>
      <c r="D613" s="2">
        <v>45992</v>
      </c>
      <c r="E613" s="3">
        <f>+E612</f>
        <v>63701891</v>
      </c>
      <c r="F613" s="47">
        <v>5.2999999999999999E-2</v>
      </c>
      <c r="G613" s="7">
        <f>+E613*5.3%</f>
        <v>3376200.2229999998</v>
      </c>
      <c r="H613" s="3">
        <f>+(E613+G613)*19%</f>
        <v>12744837.33237</v>
      </c>
      <c r="I613" s="3">
        <f>+E613+G613+H613</f>
        <v>79822928.555370003</v>
      </c>
      <c r="J613" s="3">
        <v>2510950</v>
      </c>
      <c r="K613" s="3">
        <f>+I613+J613</f>
        <v>82333878.555370003</v>
      </c>
      <c r="L613" s="13">
        <f>+K613</f>
        <v>82333878.555370003</v>
      </c>
      <c r="M613" s="75"/>
      <c r="O613" s="63"/>
      <c r="Q613" s="63"/>
      <c r="R613" s="63"/>
    </row>
    <row r="614" spans="1:18" x14ac:dyDescent="0.25">
      <c r="A614" s="74"/>
      <c r="B614" s="126" t="s">
        <v>32</v>
      </c>
      <c r="C614" s="126"/>
      <c r="D614" s="126"/>
      <c r="E614" s="126"/>
      <c r="F614" s="126"/>
      <c r="G614" s="126"/>
      <c r="H614" s="126"/>
      <c r="I614" s="126"/>
      <c r="J614" s="126"/>
      <c r="K614" s="126"/>
      <c r="L614" s="8">
        <f>SUM(L612:L613)</f>
        <v>941466562.74537003</v>
      </c>
      <c r="M614" s="75"/>
    </row>
    <row r="615" spans="1:18" x14ac:dyDescent="0.25">
      <c r="A615" s="74"/>
      <c r="H615" s="62"/>
      <c r="M615" s="75"/>
    </row>
    <row r="616" spans="1:18" x14ac:dyDescent="0.25">
      <c r="A616" s="74"/>
      <c r="M616" s="75"/>
    </row>
    <row r="617" spans="1:18" x14ac:dyDescent="0.25">
      <c r="A617" s="74"/>
      <c r="B617" s="127" t="s">
        <v>1</v>
      </c>
      <c r="C617" s="127"/>
      <c r="D617" s="126" t="s">
        <v>2</v>
      </c>
      <c r="E617" s="128" t="s">
        <v>18</v>
      </c>
      <c r="F617" s="129"/>
      <c r="G617" s="129"/>
      <c r="H617" s="129"/>
      <c r="I617" s="130"/>
      <c r="M617" s="75"/>
    </row>
    <row r="618" spans="1:18" ht="15" customHeight="1" x14ac:dyDescent="0.25">
      <c r="A618" s="74"/>
      <c r="B618" s="127"/>
      <c r="C618" s="127"/>
      <c r="D618" s="126"/>
      <c r="E618" s="126" t="s">
        <v>4</v>
      </c>
      <c r="F618" s="126" t="s">
        <v>5</v>
      </c>
      <c r="G618" s="131" t="s">
        <v>6</v>
      </c>
      <c r="H618" s="126" t="s">
        <v>7</v>
      </c>
      <c r="I618" s="126" t="s">
        <v>8</v>
      </c>
      <c r="M618" s="75"/>
    </row>
    <row r="619" spans="1:18" x14ac:dyDescent="0.25">
      <c r="A619" s="74"/>
      <c r="B619" s="127"/>
      <c r="C619" s="127"/>
      <c r="D619" s="126"/>
      <c r="E619" s="126"/>
      <c r="F619" s="126"/>
      <c r="G619" s="132"/>
      <c r="H619" s="126"/>
      <c r="I619" s="126"/>
      <c r="M619" s="75"/>
    </row>
    <row r="620" spans="1:18" x14ac:dyDescent="0.25">
      <c r="A620" s="74"/>
      <c r="B620" s="33">
        <f>+B612</f>
        <v>24</v>
      </c>
      <c r="C620" s="33" t="str">
        <f>+C612</f>
        <v xml:space="preserve">MONTERIA </v>
      </c>
      <c r="D620" s="33" t="s">
        <v>39</v>
      </c>
      <c r="E620" s="7">
        <f>+G613+E613</f>
        <v>67078091.222999997</v>
      </c>
      <c r="F620" s="3">
        <f>+E620*19%</f>
        <v>12744837.33237</v>
      </c>
      <c r="G620" s="9">
        <f>+E620+F620</f>
        <v>79822928.555370003</v>
      </c>
      <c r="H620" s="3">
        <f>+J613</f>
        <v>2510950</v>
      </c>
      <c r="I620" s="3">
        <f>+G620+H620</f>
        <v>82333878.555370003</v>
      </c>
      <c r="M620" s="75"/>
    </row>
    <row r="621" spans="1:18" x14ac:dyDescent="0.25">
      <c r="A621" s="74"/>
      <c r="B621" s="133" t="s">
        <v>20</v>
      </c>
      <c r="C621" s="134"/>
      <c r="D621" s="134"/>
      <c r="E621" s="134"/>
      <c r="F621" s="134"/>
      <c r="G621" s="134"/>
      <c r="H621" s="134"/>
      <c r="I621" s="10">
        <f>SUM(I620:I620)*7</f>
        <v>576337149.88759005</v>
      </c>
      <c r="M621" s="75"/>
    </row>
    <row r="622" spans="1:18" x14ac:dyDescent="0.25">
      <c r="A622" s="74"/>
      <c r="M622" s="75"/>
    </row>
    <row r="623" spans="1:18" ht="15.75" thickBot="1" x14ac:dyDescent="0.3">
      <c r="A623" s="76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77"/>
    </row>
    <row r="624" spans="1:18" ht="15.75" thickBot="1" x14ac:dyDescent="0.3"/>
    <row r="625" spans="1:20" ht="15.75" thickBot="1" x14ac:dyDescent="0.3">
      <c r="A625" s="135" t="str">
        <f>+[1]Hoja1!B27</f>
        <v>NUQUI</v>
      </c>
      <c r="B625" s="136"/>
      <c r="C625" s="136"/>
      <c r="D625" s="136"/>
      <c r="E625" s="136"/>
      <c r="F625" s="136"/>
      <c r="G625" s="136"/>
      <c r="H625" s="136"/>
      <c r="I625" s="136"/>
      <c r="J625" s="137"/>
      <c r="K625" s="138" t="s">
        <v>0</v>
      </c>
      <c r="L625" s="139"/>
      <c r="M625" s="56">
        <f>+I632+L639</f>
        <v>3557132.16</v>
      </c>
    </row>
    <row r="626" spans="1:20" x14ac:dyDescent="0.25">
      <c r="A626" s="7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73"/>
    </row>
    <row r="627" spans="1:20" x14ac:dyDescent="0.25">
      <c r="A627" s="74"/>
      <c r="M627" s="75"/>
    </row>
    <row r="628" spans="1:20" x14ac:dyDescent="0.25">
      <c r="A628" s="74"/>
      <c r="B628" s="127" t="s">
        <v>1</v>
      </c>
      <c r="C628" s="127"/>
      <c r="D628" s="126" t="s">
        <v>2</v>
      </c>
      <c r="E628" s="128" t="s">
        <v>3</v>
      </c>
      <c r="F628" s="129"/>
      <c r="G628" s="129"/>
      <c r="H628" s="129"/>
      <c r="I628" s="130"/>
      <c r="M628" s="75"/>
    </row>
    <row r="629" spans="1:20" ht="15" customHeight="1" x14ac:dyDescent="0.25">
      <c r="A629" s="74"/>
      <c r="B629" s="127"/>
      <c r="C629" s="127"/>
      <c r="D629" s="126"/>
      <c r="E629" s="126" t="s">
        <v>4</v>
      </c>
      <c r="F629" s="140" t="s">
        <v>5</v>
      </c>
      <c r="G629" s="131" t="s">
        <v>6</v>
      </c>
      <c r="H629" s="140" t="s">
        <v>7</v>
      </c>
      <c r="I629" s="126" t="s">
        <v>8</v>
      </c>
      <c r="M629" s="75"/>
    </row>
    <row r="630" spans="1:20" x14ac:dyDescent="0.25">
      <c r="A630" s="74"/>
      <c r="B630" s="127"/>
      <c r="C630" s="127"/>
      <c r="D630" s="126"/>
      <c r="E630" s="126"/>
      <c r="F630" s="141"/>
      <c r="G630" s="132"/>
      <c r="H630" s="141"/>
      <c r="I630" s="126"/>
      <c r="M630" s="75"/>
    </row>
    <row r="631" spans="1:20" x14ac:dyDescent="0.25">
      <c r="A631" s="74"/>
      <c r="B631" s="33">
        <f>+[1]Hoja1!A27</f>
        <v>25</v>
      </c>
      <c r="C631" s="33" t="str">
        <f>+A625</f>
        <v>NUQUI</v>
      </c>
      <c r="D631" s="2">
        <v>45627</v>
      </c>
      <c r="E631" s="3">
        <v>1699700</v>
      </c>
      <c r="F631" s="3" t="s">
        <v>9</v>
      </c>
      <c r="G631" s="3">
        <f>+E631</f>
        <v>1699700</v>
      </c>
      <c r="H631" s="3" t="s">
        <v>9</v>
      </c>
      <c r="I631" s="3">
        <f>+G631</f>
        <v>1699700</v>
      </c>
      <c r="M631" s="75"/>
    </row>
    <row r="632" spans="1:20" x14ac:dyDescent="0.25">
      <c r="A632" s="74"/>
      <c r="B632" s="128" t="s">
        <v>3</v>
      </c>
      <c r="C632" s="129"/>
      <c r="D632" s="129"/>
      <c r="E632" s="129"/>
      <c r="F632" s="129"/>
      <c r="G632" s="129"/>
      <c r="H632" s="130"/>
      <c r="I632" s="4">
        <f>SUM(I631:I631)</f>
        <v>1699700</v>
      </c>
      <c r="M632" s="75"/>
    </row>
    <row r="633" spans="1:20" x14ac:dyDescent="0.25">
      <c r="A633" s="74"/>
      <c r="M633" s="75"/>
    </row>
    <row r="634" spans="1:20" x14ac:dyDescent="0.25">
      <c r="A634" s="74"/>
      <c r="M634" s="75"/>
    </row>
    <row r="635" spans="1:20" x14ac:dyDescent="0.25">
      <c r="A635" s="74"/>
      <c r="B635" s="127" t="s">
        <v>1</v>
      </c>
      <c r="C635" s="127"/>
      <c r="D635" s="126" t="s">
        <v>2</v>
      </c>
      <c r="E635" s="127" t="s">
        <v>10</v>
      </c>
      <c r="F635" s="127"/>
      <c r="G635" s="127"/>
      <c r="H635" s="127"/>
      <c r="I635" s="127"/>
      <c r="J635" s="127"/>
      <c r="K635" s="127"/>
      <c r="L635" s="127"/>
      <c r="M635" s="75"/>
      <c r="Q635" s="1" t="s">
        <v>30</v>
      </c>
      <c r="R635" s="1" t="s">
        <v>13</v>
      </c>
      <c r="S635" s="1" t="s">
        <v>14</v>
      </c>
    </row>
    <row r="636" spans="1:20" x14ac:dyDescent="0.25">
      <c r="A636" s="74"/>
      <c r="B636" s="127"/>
      <c r="C636" s="127"/>
      <c r="D636" s="126"/>
      <c r="E636" s="126" t="s">
        <v>4</v>
      </c>
      <c r="F636" s="142" t="s">
        <v>11</v>
      </c>
      <c r="G636" s="143"/>
      <c r="H636" s="126" t="s">
        <v>5</v>
      </c>
      <c r="I636" s="146" t="s">
        <v>6</v>
      </c>
      <c r="J636" s="126" t="s">
        <v>7</v>
      </c>
      <c r="K636" s="126" t="s">
        <v>8</v>
      </c>
      <c r="L636" s="126" t="s">
        <v>12</v>
      </c>
      <c r="M636" s="75"/>
      <c r="O636" s="62"/>
      <c r="Q636" s="63">
        <f>+O636*9.28%</f>
        <v>0</v>
      </c>
      <c r="R636" s="62">
        <f>+O636+Q636</f>
        <v>0</v>
      </c>
      <c r="S636" s="63"/>
      <c r="T636" s="64">
        <f>+R636+S636</f>
        <v>0</v>
      </c>
    </row>
    <row r="637" spans="1:20" x14ac:dyDescent="0.25">
      <c r="A637" s="74"/>
      <c r="B637" s="127"/>
      <c r="C637" s="127"/>
      <c r="D637" s="126"/>
      <c r="E637" s="126"/>
      <c r="F637" s="144"/>
      <c r="G637" s="145"/>
      <c r="H637" s="126"/>
      <c r="I637" s="146"/>
      <c r="J637" s="126"/>
      <c r="K637" s="126"/>
      <c r="L637" s="126"/>
      <c r="M637" s="75"/>
    </row>
    <row r="638" spans="1:20" x14ac:dyDescent="0.25">
      <c r="A638" s="74"/>
      <c r="B638" s="33">
        <f>+B631</f>
        <v>25</v>
      </c>
      <c r="C638" s="33" t="str">
        <f>+C631</f>
        <v>NUQUI</v>
      </c>
      <c r="D638" s="2">
        <v>45658</v>
      </c>
      <c r="E638" s="3">
        <f>+E631</f>
        <v>1699700</v>
      </c>
      <c r="F638" s="47">
        <v>9.2799999999999994E-2</v>
      </c>
      <c r="G638" s="6">
        <f>+E638*F638</f>
        <v>157732.16</v>
      </c>
      <c r="H638" s="3" t="s">
        <v>9</v>
      </c>
      <c r="I638" s="3">
        <f>+E638+G638</f>
        <v>1857432.16</v>
      </c>
      <c r="J638" s="3" t="s">
        <v>9</v>
      </c>
      <c r="K638" s="3">
        <f>+I638</f>
        <v>1857432.16</v>
      </c>
      <c r="L638" s="13">
        <f>+K638</f>
        <v>1857432.16</v>
      </c>
      <c r="M638" s="75"/>
    </row>
    <row r="639" spans="1:20" x14ac:dyDescent="0.25">
      <c r="A639" s="74"/>
      <c r="B639" s="126" t="s">
        <v>17</v>
      </c>
      <c r="C639" s="126"/>
      <c r="D639" s="126"/>
      <c r="E639" s="126"/>
      <c r="F639" s="126"/>
      <c r="G639" s="126"/>
      <c r="H639" s="126"/>
      <c r="I639" s="126"/>
      <c r="J639" s="126"/>
      <c r="K639" s="126"/>
      <c r="L639" s="8">
        <f>SUM(L638:L638)</f>
        <v>1857432.16</v>
      </c>
      <c r="M639" s="75"/>
    </row>
    <row r="640" spans="1:20" x14ac:dyDescent="0.25">
      <c r="A640" s="74"/>
      <c r="M640" s="75"/>
    </row>
    <row r="641" spans="1:13" x14ac:dyDescent="0.25">
      <c r="A641" s="74"/>
      <c r="M641" s="75"/>
    </row>
    <row r="642" spans="1:13" ht="15.75" thickBot="1" x14ac:dyDescent="0.3">
      <c r="A642" s="76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77"/>
    </row>
    <row r="643" spans="1:13" ht="15.75" thickBot="1" x14ac:dyDescent="0.3"/>
    <row r="644" spans="1:13" ht="15.75" thickBot="1" x14ac:dyDescent="0.3">
      <c r="A644" s="135" t="str">
        <f>+[1]Hoja1!B28</f>
        <v>PASTO</v>
      </c>
      <c r="B644" s="136"/>
      <c r="C644" s="136"/>
      <c r="D644" s="136"/>
      <c r="E644" s="136"/>
      <c r="F644" s="136"/>
      <c r="G644" s="136"/>
      <c r="H644" s="136"/>
      <c r="I644" s="136"/>
      <c r="J644" s="137"/>
      <c r="K644" s="138" t="s">
        <v>0</v>
      </c>
      <c r="L644" s="139"/>
      <c r="M644" s="56">
        <f>+I651+L659+I666</f>
        <v>53709430.221221633</v>
      </c>
    </row>
    <row r="645" spans="1:13" x14ac:dyDescent="0.25">
      <c r="A645" s="7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73"/>
    </row>
    <row r="646" spans="1:13" x14ac:dyDescent="0.25">
      <c r="A646" s="74"/>
      <c r="M646" s="75"/>
    </row>
    <row r="647" spans="1:13" x14ac:dyDescent="0.25">
      <c r="A647" s="74"/>
      <c r="B647" s="127" t="s">
        <v>1</v>
      </c>
      <c r="C647" s="127"/>
      <c r="D647" s="126" t="s">
        <v>2</v>
      </c>
      <c r="E647" s="128" t="s">
        <v>3</v>
      </c>
      <c r="F647" s="129"/>
      <c r="G647" s="129"/>
      <c r="H647" s="129"/>
      <c r="I647" s="130"/>
      <c r="M647" s="75"/>
    </row>
    <row r="648" spans="1:13" ht="15" customHeight="1" x14ac:dyDescent="0.25">
      <c r="A648" s="74"/>
      <c r="B648" s="127"/>
      <c r="C648" s="127"/>
      <c r="D648" s="126"/>
      <c r="E648" s="126" t="s">
        <v>4</v>
      </c>
      <c r="F648" s="140" t="s">
        <v>5</v>
      </c>
      <c r="G648" s="131" t="s">
        <v>6</v>
      </c>
      <c r="H648" s="140" t="s">
        <v>7</v>
      </c>
      <c r="I648" s="126" t="s">
        <v>8</v>
      </c>
      <c r="M648" s="75"/>
    </row>
    <row r="649" spans="1:13" x14ac:dyDescent="0.25">
      <c r="A649" s="74"/>
      <c r="B649" s="127"/>
      <c r="C649" s="127"/>
      <c r="D649" s="126"/>
      <c r="E649" s="126"/>
      <c r="F649" s="141"/>
      <c r="G649" s="132"/>
      <c r="H649" s="141"/>
      <c r="I649" s="126"/>
      <c r="M649" s="75"/>
    </row>
    <row r="650" spans="1:13" x14ac:dyDescent="0.25">
      <c r="A650" s="74"/>
      <c r="B650" s="33">
        <f>+[1]Hoja1!A28</f>
        <v>26</v>
      </c>
      <c r="C650" s="33" t="str">
        <f>+A644</f>
        <v>PASTO</v>
      </c>
      <c r="D650" s="2">
        <v>45627</v>
      </c>
      <c r="E650" s="3">
        <v>2416454.06</v>
      </c>
      <c r="F650" s="3" t="s">
        <v>9</v>
      </c>
      <c r="G650" s="3">
        <f>+E650</f>
        <v>2416454.06</v>
      </c>
      <c r="H650" s="3" t="s">
        <v>9</v>
      </c>
      <c r="I650" s="3">
        <f>+G650</f>
        <v>2416454.06</v>
      </c>
      <c r="M650" s="75"/>
    </row>
    <row r="651" spans="1:13" x14ac:dyDescent="0.25">
      <c r="A651" s="74"/>
      <c r="B651" s="128" t="s">
        <v>3</v>
      </c>
      <c r="C651" s="129"/>
      <c r="D651" s="129"/>
      <c r="E651" s="129"/>
      <c r="F651" s="129"/>
      <c r="G651" s="129"/>
      <c r="H651" s="130"/>
      <c r="I651" s="4">
        <f>SUM(I650:I650)</f>
        <v>2416454.06</v>
      </c>
      <c r="M651" s="75"/>
    </row>
    <row r="652" spans="1:13" x14ac:dyDescent="0.25">
      <c r="A652" s="74"/>
      <c r="M652" s="75"/>
    </row>
    <row r="653" spans="1:13" x14ac:dyDescent="0.25">
      <c r="A653" s="74"/>
      <c r="M653" s="75"/>
    </row>
    <row r="654" spans="1:13" x14ac:dyDescent="0.25">
      <c r="A654" s="74"/>
      <c r="B654" s="127" t="s">
        <v>1</v>
      </c>
      <c r="C654" s="127"/>
      <c r="D654" s="126" t="s">
        <v>2</v>
      </c>
      <c r="E654" s="127" t="s">
        <v>10</v>
      </c>
      <c r="F654" s="127"/>
      <c r="G654" s="127"/>
      <c r="H654" s="127"/>
      <c r="I654" s="127"/>
      <c r="J654" s="127"/>
      <c r="K654" s="127"/>
      <c r="L654" s="127"/>
      <c r="M654" s="75"/>
    </row>
    <row r="655" spans="1:13" x14ac:dyDescent="0.25">
      <c r="A655" s="74"/>
      <c r="B655" s="127"/>
      <c r="C655" s="127"/>
      <c r="D655" s="126"/>
      <c r="E655" s="126" t="s">
        <v>4</v>
      </c>
      <c r="F655" s="142" t="s">
        <v>11</v>
      </c>
      <c r="G655" s="143"/>
      <c r="H655" s="126" t="s">
        <v>5</v>
      </c>
      <c r="I655" s="146" t="s">
        <v>6</v>
      </c>
      <c r="J655" s="126" t="s">
        <v>7</v>
      </c>
      <c r="K655" s="126" t="s">
        <v>8</v>
      </c>
      <c r="L655" s="126" t="s">
        <v>12</v>
      </c>
      <c r="M655" s="75"/>
    </row>
    <row r="656" spans="1:13" x14ac:dyDescent="0.25">
      <c r="A656" s="74"/>
      <c r="B656" s="127"/>
      <c r="C656" s="127"/>
      <c r="D656" s="126"/>
      <c r="E656" s="126"/>
      <c r="F656" s="144"/>
      <c r="G656" s="145"/>
      <c r="H656" s="126"/>
      <c r="I656" s="146"/>
      <c r="J656" s="126"/>
      <c r="K656" s="126"/>
      <c r="L656" s="126"/>
      <c r="M656" s="75"/>
    </row>
    <row r="657" spans="1:20" x14ac:dyDescent="0.25">
      <c r="A657" s="74"/>
      <c r="B657" s="125">
        <f>+B650</f>
        <v>26</v>
      </c>
      <c r="C657" s="125" t="str">
        <f>+C650</f>
        <v>PASTO</v>
      </c>
      <c r="D657" s="33" t="s">
        <v>16</v>
      </c>
      <c r="E657" s="3">
        <f>+E650</f>
        <v>2416454.06</v>
      </c>
      <c r="F657" s="47">
        <v>9.2799999999999994E-2</v>
      </c>
      <c r="G657" s="6">
        <f>+E657*F657</f>
        <v>224246.93676799999</v>
      </c>
      <c r="H657" s="3" t="s">
        <v>9</v>
      </c>
      <c r="I657" s="3">
        <f>+E657+G657</f>
        <v>2640700.9967680001</v>
      </c>
      <c r="J657" s="3" t="s">
        <v>9</v>
      </c>
      <c r="K657" s="3">
        <f>+I657</f>
        <v>2640700.9967680001</v>
      </c>
      <c r="L657" s="13">
        <f>+K657*11</f>
        <v>29047710.964448001</v>
      </c>
      <c r="M657" s="75"/>
      <c r="Q657" s="1" t="s">
        <v>30</v>
      </c>
      <c r="R657" s="1" t="s">
        <v>13</v>
      </c>
      <c r="S657" s="1" t="s">
        <v>14</v>
      </c>
    </row>
    <row r="658" spans="1:20" x14ac:dyDescent="0.25">
      <c r="A658" s="74"/>
      <c r="B658" s="125"/>
      <c r="C658" s="125"/>
      <c r="D658" s="2">
        <v>45992</v>
      </c>
      <c r="E658" s="3">
        <f>+E657+G657</f>
        <v>2640700.9967680001</v>
      </c>
      <c r="F658" s="47">
        <v>5.2999999999999999E-2</v>
      </c>
      <c r="G658" s="7">
        <f>+E658*5.3%</f>
        <v>139957.15282870401</v>
      </c>
      <c r="H658" s="3" t="s">
        <v>9</v>
      </c>
      <c r="I658" s="3">
        <f>+E658+G658</f>
        <v>2780658.1495967042</v>
      </c>
      <c r="J658" s="3" t="s">
        <v>9</v>
      </c>
      <c r="K658" s="3">
        <f>+I658</f>
        <v>2780658.1495967042</v>
      </c>
      <c r="L658" s="13">
        <f>+K658</f>
        <v>2780658.1495967042</v>
      </c>
      <c r="M658" s="75"/>
      <c r="O658" s="62"/>
      <c r="Q658" s="63">
        <f>+O658*9.28%</f>
        <v>0</v>
      </c>
      <c r="R658" s="62">
        <f>+O658+Q658</f>
        <v>0</v>
      </c>
      <c r="S658" s="63"/>
      <c r="T658" s="64">
        <f>+R658+S658</f>
        <v>0</v>
      </c>
    </row>
    <row r="659" spans="1:20" x14ac:dyDescent="0.25">
      <c r="A659" s="74"/>
      <c r="B659" s="126" t="s">
        <v>32</v>
      </c>
      <c r="C659" s="126"/>
      <c r="D659" s="126"/>
      <c r="E659" s="126"/>
      <c r="F659" s="126"/>
      <c r="G659" s="126"/>
      <c r="H659" s="126"/>
      <c r="I659" s="126"/>
      <c r="J659" s="126"/>
      <c r="K659" s="126"/>
      <c r="L659" s="8">
        <f>SUM(L657:L658)</f>
        <v>31828369.114044704</v>
      </c>
      <c r="M659" s="75"/>
    </row>
    <row r="660" spans="1:20" x14ac:dyDescent="0.25">
      <c r="A660" s="74"/>
      <c r="M660" s="75"/>
    </row>
    <row r="661" spans="1:20" x14ac:dyDescent="0.25">
      <c r="A661" s="74"/>
      <c r="M661" s="75"/>
    </row>
    <row r="662" spans="1:20" x14ac:dyDescent="0.25">
      <c r="A662" s="74"/>
      <c r="B662" s="127" t="s">
        <v>1</v>
      </c>
      <c r="C662" s="127"/>
      <c r="D662" s="126" t="s">
        <v>2</v>
      </c>
      <c r="E662" s="128" t="s">
        <v>18</v>
      </c>
      <c r="F662" s="129"/>
      <c r="G662" s="129"/>
      <c r="H662" s="129"/>
      <c r="I662" s="130"/>
      <c r="M662" s="75"/>
    </row>
    <row r="663" spans="1:20" ht="15" customHeight="1" x14ac:dyDescent="0.25">
      <c r="A663" s="74"/>
      <c r="B663" s="127"/>
      <c r="C663" s="127"/>
      <c r="D663" s="126"/>
      <c r="E663" s="126" t="s">
        <v>4</v>
      </c>
      <c r="F663" s="126" t="s">
        <v>5</v>
      </c>
      <c r="G663" s="131" t="s">
        <v>6</v>
      </c>
      <c r="H663" s="126" t="s">
        <v>7</v>
      </c>
      <c r="I663" s="126" t="s">
        <v>8</v>
      </c>
      <c r="M663" s="75"/>
    </row>
    <row r="664" spans="1:20" x14ac:dyDescent="0.25">
      <c r="A664" s="74"/>
      <c r="B664" s="127"/>
      <c r="C664" s="127"/>
      <c r="D664" s="126"/>
      <c r="E664" s="126"/>
      <c r="F664" s="126"/>
      <c r="G664" s="132"/>
      <c r="H664" s="126"/>
      <c r="I664" s="126"/>
      <c r="M664" s="75"/>
    </row>
    <row r="665" spans="1:20" x14ac:dyDescent="0.25">
      <c r="A665" s="74"/>
      <c r="B665" s="33">
        <f>+B657</f>
        <v>26</v>
      </c>
      <c r="C665" s="33" t="str">
        <f>+C657</f>
        <v>PASTO</v>
      </c>
      <c r="D665" s="33" t="s">
        <v>33</v>
      </c>
      <c r="E665" s="50">
        <f>+E658+G658</f>
        <v>2780658.1495967042</v>
      </c>
      <c r="F665" s="3" t="s">
        <v>9</v>
      </c>
      <c r="G665" s="9">
        <f>+E665</f>
        <v>2780658.1495967042</v>
      </c>
      <c r="H665" s="3" t="s">
        <v>9</v>
      </c>
      <c r="I665" s="17">
        <f>+G665</f>
        <v>2780658.1495967042</v>
      </c>
      <c r="M665" s="82"/>
    </row>
    <row r="666" spans="1:20" ht="14.25" customHeight="1" x14ac:dyDescent="0.25">
      <c r="A666" s="74"/>
      <c r="B666" s="133" t="s">
        <v>20</v>
      </c>
      <c r="C666" s="134"/>
      <c r="D666" s="134"/>
      <c r="E666" s="134"/>
      <c r="F666" s="134"/>
      <c r="G666" s="134"/>
      <c r="H666" s="134"/>
      <c r="I666" s="8">
        <f>SUM(I665:I665)*7</f>
        <v>19464607.047176927</v>
      </c>
      <c r="M666" s="75"/>
    </row>
    <row r="667" spans="1:20" x14ac:dyDescent="0.25">
      <c r="A667" s="74"/>
      <c r="M667" s="75"/>
    </row>
    <row r="668" spans="1:20" ht="15.75" thickBot="1" x14ac:dyDescent="0.3">
      <c r="A668" s="76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77"/>
    </row>
    <row r="669" spans="1:20" ht="15.75" thickBot="1" x14ac:dyDescent="0.3"/>
    <row r="670" spans="1:20" ht="15.75" thickBot="1" x14ac:dyDescent="0.3">
      <c r="A670" s="135" t="str">
        <f>+[1]Hoja1!B29</f>
        <v>PAZ DE ARIPORO</v>
      </c>
      <c r="B670" s="136"/>
      <c r="C670" s="136"/>
      <c r="D670" s="136"/>
      <c r="E670" s="136"/>
      <c r="F670" s="136"/>
      <c r="G670" s="136"/>
      <c r="H670" s="136"/>
      <c r="I670" s="136"/>
      <c r="J670" s="137"/>
      <c r="K670" s="138" t="s">
        <v>0</v>
      </c>
      <c r="L670" s="139"/>
      <c r="M670" s="56">
        <f>+I677+L685+I692</f>
        <v>93253990.377433598</v>
      </c>
    </row>
    <row r="671" spans="1:20" x14ac:dyDescent="0.25">
      <c r="A671" s="7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73"/>
    </row>
    <row r="672" spans="1:20" x14ac:dyDescent="0.25">
      <c r="A672" s="74"/>
      <c r="M672" s="75"/>
    </row>
    <row r="673" spans="1:20" x14ac:dyDescent="0.25">
      <c r="A673" s="74"/>
      <c r="B673" s="127" t="s">
        <v>1</v>
      </c>
      <c r="C673" s="127"/>
      <c r="D673" s="126" t="s">
        <v>2</v>
      </c>
      <c r="E673" s="128" t="s">
        <v>3</v>
      </c>
      <c r="F673" s="129"/>
      <c r="G673" s="129"/>
      <c r="H673" s="129"/>
      <c r="I673" s="130"/>
      <c r="M673" s="75"/>
    </row>
    <row r="674" spans="1:20" ht="15" customHeight="1" x14ac:dyDescent="0.25">
      <c r="A674" s="74"/>
      <c r="B674" s="127"/>
      <c r="C674" s="127"/>
      <c r="D674" s="126"/>
      <c r="E674" s="126" t="s">
        <v>4</v>
      </c>
      <c r="F674" s="140" t="s">
        <v>5</v>
      </c>
      <c r="G674" s="131" t="s">
        <v>6</v>
      </c>
      <c r="H674" s="140" t="s">
        <v>7</v>
      </c>
      <c r="I674" s="126" t="s">
        <v>8</v>
      </c>
      <c r="M674" s="75"/>
    </row>
    <row r="675" spans="1:20" x14ac:dyDescent="0.25">
      <c r="A675" s="74"/>
      <c r="B675" s="127"/>
      <c r="C675" s="127"/>
      <c r="D675" s="126"/>
      <c r="E675" s="126"/>
      <c r="F675" s="141"/>
      <c r="G675" s="132"/>
      <c r="H675" s="141"/>
      <c r="I675" s="126"/>
      <c r="M675" s="75"/>
    </row>
    <row r="676" spans="1:20" x14ac:dyDescent="0.25">
      <c r="A676" s="74"/>
      <c r="B676" s="33">
        <f>+[1]Hoja1!A29</f>
        <v>27</v>
      </c>
      <c r="C676" s="33" t="str">
        <f>+A670</f>
        <v>PAZ DE ARIPORO</v>
      </c>
      <c r="D676" s="2">
        <v>45627</v>
      </c>
      <c r="E676" s="3">
        <v>4195613</v>
      </c>
      <c r="F676" s="3" t="s">
        <v>9</v>
      </c>
      <c r="G676" s="3">
        <f>+E676</f>
        <v>4195613</v>
      </c>
      <c r="H676" s="3" t="s">
        <v>9</v>
      </c>
      <c r="I676" s="3">
        <f>+G676</f>
        <v>4195613</v>
      </c>
      <c r="M676" s="75"/>
    </row>
    <row r="677" spans="1:20" x14ac:dyDescent="0.25">
      <c r="A677" s="74"/>
      <c r="B677" s="128" t="s">
        <v>3</v>
      </c>
      <c r="C677" s="129"/>
      <c r="D677" s="129"/>
      <c r="E677" s="129"/>
      <c r="F677" s="129"/>
      <c r="G677" s="129"/>
      <c r="H677" s="130"/>
      <c r="I677" s="4">
        <f>SUM(I676:I676)</f>
        <v>4195613</v>
      </c>
      <c r="M677" s="75"/>
    </row>
    <row r="678" spans="1:20" x14ac:dyDescent="0.25">
      <c r="A678" s="74"/>
      <c r="M678" s="75"/>
    </row>
    <row r="679" spans="1:20" x14ac:dyDescent="0.25">
      <c r="A679" s="74"/>
      <c r="M679" s="75"/>
    </row>
    <row r="680" spans="1:20" x14ac:dyDescent="0.25">
      <c r="A680" s="74"/>
      <c r="B680" s="127" t="s">
        <v>1</v>
      </c>
      <c r="C680" s="127"/>
      <c r="D680" s="126" t="s">
        <v>2</v>
      </c>
      <c r="E680" s="127" t="s">
        <v>10</v>
      </c>
      <c r="F680" s="127"/>
      <c r="G680" s="127"/>
      <c r="H680" s="127"/>
      <c r="I680" s="127"/>
      <c r="J680" s="127"/>
      <c r="K680" s="127"/>
      <c r="L680" s="127"/>
      <c r="M680" s="75"/>
    </row>
    <row r="681" spans="1:20" x14ac:dyDescent="0.25">
      <c r="A681" s="74"/>
      <c r="B681" s="127"/>
      <c r="C681" s="127"/>
      <c r="D681" s="126"/>
      <c r="E681" s="126" t="s">
        <v>4</v>
      </c>
      <c r="F681" s="142" t="s">
        <v>11</v>
      </c>
      <c r="G681" s="143"/>
      <c r="H681" s="126" t="s">
        <v>5</v>
      </c>
      <c r="I681" s="146" t="s">
        <v>6</v>
      </c>
      <c r="J681" s="126" t="s">
        <v>7</v>
      </c>
      <c r="K681" s="126" t="s">
        <v>8</v>
      </c>
      <c r="L681" s="126" t="s">
        <v>12</v>
      </c>
      <c r="M681" s="75"/>
    </row>
    <row r="682" spans="1:20" x14ac:dyDescent="0.25">
      <c r="A682" s="74"/>
      <c r="B682" s="127"/>
      <c r="C682" s="127"/>
      <c r="D682" s="126"/>
      <c r="E682" s="126"/>
      <c r="F682" s="144"/>
      <c r="G682" s="145"/>
      <c r="H682" s="126"/>
      <c r="I682" s="146"/>
      <c r="J682" s="126"/>
      <c r="K682" s="126"/>
      <c r="L682" s="126"/>
      <c r="M682" s="75"/>
      <c r="Q682" s="1" t="s">
        <v>30</v>
      </c>
      <c r="R682" s="1" t="s">
        <v>13</v>
      </c>
      <c r="S682" s="1" t="s">
        <v>14</v>
      </c>
    </row>
    <row r="683" spans="1:20" x14ac:dyDescent="0.25">
      <c r="A683" s="74"/>
      <c r="B683" s="125">
        <f>+B676</f>
        <v>27</v>
      </c>
      <c r="C683" s="125" t="str">
        <f>+C676</f>
        <v>PAZ DE ARIPORO</v>
      </c>
      <c r="D683" s="33" t="s">
        <v>16</v>
      </c>
      <c r="E683" s="3">
        <f>+E676</f>
        <v>4195613</v>
      </c>
      <c r="F683" s="47">
        <v>9.2799999999999994E-2</v>
      </c>
      <c r="G683" s="6">
        <f>+E683*F683</f>
        <v>389352.88639999996</v>
      </c>
      <c r="H683" s="3" t="s">
        <v>9</v>
      </c>
      <c r="I683" s="3">
        <f>+E683+G683</f>
        <v>4584965.8864000002</v>
      </c>
      <c r="J683" s="3" t="s">
        <v>9</v>
      </c>
      <c r="K683" s="3">
        <f>+I683</f>
        <v>4584965.8864000002</v>
      </c>
      <c r="L683" s="13">
        <f>+K683*11</f>
        <v>50434624.750399999</v>
      </c>
      <c r="M683" s="75"/>
      <c r="O683" s="62"/>
      <c r="Q683" s="63">
        <f>+O683*9.28%</f>
        <v>0</v>
      </c>
      <c r="R683" s="62">
        <f>+O683+Q683</f>
        <v>0</v>
      </c>
      <c r="S683" s="63"/>
      <c r="T683" s="64">
        <f>+R683+S683</f>
        <v>0</v>
      </c>
    </row>
    <row r="684" spans="1:20" x14ac:dyDescent="0.25">
      <c r="A684" s="74"/>
      <c r="B684" s="125"/>
      <c r="C684" s="125"/>
      <c r="D684" s="2">
        <v>45992</v>
      </c>
      <c r="E684" s="3">
        <f>+E683+G683</f>
        <v>4584965.8864000002</v>
      </c>
      <c r="F684" s="47">
        <v>5.2999999999999999E-2</v>
      </c>
      <c r="G684" s="7">
        <f>+E684*5.3%</f>
        <v>243003.1919792</v>
      </c>
      <c r="H684" s="3" t="s">
        <v>9</v>
      </c>
      <c r="I684" s="3">
        <f>+E684+G684</f>
        <v>4827969.0783791998</v>
      </c>
      <c r="J684" s="3" t="s">
        <v>9</v>
      </c>
      <c r="K684" s="3">
        <f>+I684</f>
        <v>4827969.0783791998</v>
      </c>
      <c r="L684" s="13">
        <f>+K684</f>
        <v>4827969.0783791998</v>
      </c>
      <c r="M684" s="75"/>
    </row>
    <row r="685" spans="1:20" x14ac:dyDescent="0.25">
      <c r="A685" s="74"/>
      <c r="B685" s="126" t="s">
        <v>32</v>
      </c>
      <c r="C685" s="126"/>
      <c r="D685" s="126"/>
      <c r="E685" s="126"/>
      <c r="F685" s="126"/>
      <c r="G685" s="126"/>
      <c r="H685" s="126"/>
      <c r="I685" s="126"/>
      <c r="J685" s="126"/>
      <c r="K685" s="126"/>
      <c r="L685" s="8">
        <f>SUM(L683:L684)</f>
        <v>55262593.828779198</v>
      </c>
      <c r="M685" s="75"/>
    </row>
    <row r="686" spans="1:20" x14ac:dyDescent="0.25">
      <c r="A686" s="74"/>
      <c r="M686" s="75"/>
    </row>
    <row r="687" spans="1:20" x14ac:dyDescent="0.25">
      <c r="A687" s="74"/>
      <c r="M687" s="75"/>
    </row>
    <row r="688" spans="1:20" x14ac:dyDescent="0.25">
      <c r="A688" s="74"/>
      <c r="B688" s="127" t="s">
        <v>1</v>
      </c>
      <c r="C688" s="127"/>
      <c r="D688" s="126" t="s">
        <v>2</v>
      </c>
      <c r="E688" s="128" t="s">
        <v>18</v>
      </c>
      <c r="F688" s="129"/>
      <c r="G688" s="129"/>
      <c r="H688" s="129"/>
      <c r="I688" s="130"/>
      <c r="M688" s="75"/>
    </row>
    <row r="689" spans="1:13" ht="15" customHeight="1" x14ac:dyDescent="0.25">
      <c r="A689" s="74"/>
      <c r="B689" s="127"/>
      <c r="C689" s="127"/>
      <c r="D689" s="126"/>
      <c r="E689" s="126" t="s">
        <v>4</v>
      </c>
      <c r="F689" s="126" t="s">
        <v>5</v>
      </c>
      <c r="G689" s="131" t="s">
        <v>6</v>
      </c>
      <c r="H689" s="126" t="s">
        <v>7</v>
      </c>
      <c r="I689" s="126" t="s">
        <v>8</v>
      </c>
      <c r="M689" s="75"/>
    </row>
    <row r="690" spans="1:13" x14ac:dyDescent="0.25">
      <c r="A690" s="74"/>
      <c r="B690" s="127"/>
      <c r="C690" s="127"/>
      <c r="D690" s="126"/>
      <c r="E690" s="126"/>
      <c r="F690" s="126"/>
      <c r="G690" s="132"/>
      <c r="H690" s="126"/>
      <c r="I690" s="126"/>
      <c r="M690" s="75"/>
    </row>
    <row r="691" spans="1:13" x14ac:dyDescent="0.25">
      <c r="A691" s="74"/>
      <c r="B691" s="33">
        <f>+B683</f>
        <v>27</v>
      </c>
      <c r="C691" s="33" t="str">
        <f>+C683</f>
        <v>PAZ DE ARIPORO</v>
      </c>
      <c r="D691" s="33" t="s">
        <v>39</v>
      </c>
      <c r="E691" s="50">
        <f>+E684+G684</f>
        <v>4827969.0783791998</v>
      </c>
      <c r="F691" s="3" t="s">
        <v>9</v>
      </c>
      <c r="G691" s="9">
        <f>+E691</f>
        <v>4827969.0783791998</v>
      </c>
      <c r="H691" s="3" t="s">
        <v>9</v>
      </c>
      <c r="I691" s="17">
        <f>+G691</f>
        <v>4827969.0783791998</v>
      </c>
      <c r="M691" s="82"/>
    </row>
    <row r="692" spans="1:13" ht="14.25" customHeight="1" x14ac:dyDescent="0.25">
      <c r="A692" s="74"/>
      <c r="B692" s="133" t="s">
        <v>20</v>
      </c>
      <c r="C692" s="134"/>
      <c r="D692" s="134"/>
      <c r="E692" s="134"/>
      <c r="F692" s="134"/>
      <c r="G692" s="134"/>
      <c r="H692" s="134"/>
      <c r="I692" s="8">
        <f>SUM(I691:I691)*7</f>
        <v>33795783.5486544</v>
      </c>
      <c r="M692" s="75"/>
    </row>
    <row r="693" spans="1:13" x14ac:dyDescent="0.25">
      <c r="A693" s="74"/>
      <c r="M693" s="75"/>
    </row>
    <row r="694" spans="1:13" ht="15.75" thickBot="1" x14ac:dyDescent="0.3">
      <c r="A694" s="76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77"/>
    </row>
    <row r="695" spans="1:13" ht="15.75" thickBot="1" x14ac:dyDescent="0.3"/>
    <row r="696" spans="1:13" ht="15.75" thickBot="1" x14ac:dyDescent="0.3">
      <c r="A696" s="202" t="str">
        <f>+[1]Hoja1!B30</f>
        <v>PENSILVANIA</v>
      </c>
      <c r="B696" s="203"/>
      <c r="C696" s="203"/>
      <c r="D696" s="203"/>
      <c r="E696" s="203"/>
      <c r="F696" s="203"/>
      <c r="G696" s="203"/>
      <c r="H696" s="203"/>
      <c r="I696" s="203"/>
      <c r="J696" s="204"/>
      <c r="K696" s="138" t="s">
        <v>0</v>
      </c>
      <c r="L696" s="139"/>
      <c r="M696" s="56">
        <f>+I703+L711+I718</f>
        <v>40229254.920000002</v>
      </c>
    </row>
    <row r="697" spans="1:13" x14ac:dyDescent="0.25">
      <c r="A697" s="7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73"/>
    </row>
    <row r="698" spans="1:13" x14ac:dyDescent="0.25">
      <c r="A698" s="74"/>
      <c r="M698" s="75"/>
    </row>
    <row r="699" spans="1:13" ht="15" customHeight="1" x14ac:dyDescent="0.25">
      <c r="A699" s="74"/>
      <c r="B699" s="164" t="s">
        <v>1</v>
      </c>
      <c r="C699" s="164"/>
      <c r="D699" s="158" t="s">
        <v>2</v>
      </c>
      <c r="E699" s="148" t="s">
        <v>3</v>
      </c>
      <c r="F699" s="149"/>
      <c r="G699" s="149"/>
      <c r="H699" s="149"/>
      <c r="I699" s="150"/>
      <c r="J699" s="51"/>
      <c r="M699" s="75"/>
    </row>
    <row r="700" spans="1:13" ht="15" customHeight="1" x14ac:dyDescent="0.25">
      <c r="A700" s="74"/>
      <c r="B700" s="164"/>
      <c r="C700" s="164"/>
      <c r="D700" s="158"/>
      <c r="E700" s="158" t="s">
        <v>4</v>
      </c>
      <c r="F700" s="154" t="s">
        <v>5</v>
      </c>
      <c r="G700" s="156" t="s">
        <v>6</v>
      </c>
      <c r="H700" s="154" t="s">
        <v>7</v>
      </c>
      <c r="I700" s="154" t="s">
        <v>8</v>
      </c>
      <c r="M700" s="75"/>
    </row>
    <row r="701" spans="1:13" x14ac:dyDescent="0.25">
      <c r="A701" s="74"/>
      <c r="B701" s="164"/>
      <c r="C701" s="164"/>
      <c r="D701" s="158"/>
      <c r="E701" s="158"/>
      <c r="F701" s="155"/>
      <c r="G701" s="157"/>
      <c r="H701" s="155"/>
      <c r="I701" s="155"/>
      <c r="L701" s="62"/>
      <c r="M701" s="75"/>
    </row>
    <row r="702" spans="1:13" x14ac:dyDescent="0.25">
      <c r="A702" s="74"/>
      <c r="B702" s="18">
        <f>+[1]Hoja1!A30</f>
        <v>28</v>
      </c>
      <c r="C702" s="18" t="str">
        <f>+A696</f>
        <v>PENSILVANIA</v>
      </c>
      <c r="D702" s="19">
        <v>45627</v>
      </c>
      <c r="E702" s="88">
        <v>1969705</v>
      </c>
      <c r="F702" s="20" t="s">
        <v>9</v>
      </c>
      <c r="G702" s="20">
        <f>+E702</f>
        <v>1969705</v>
      </c>
      <c r="H702" s="20" t="s">
        <v>9</v>
      </c>
      <c r="I702" s="5">
        <f>+G702</f>
        <v>1969705</v>
      </c>
      <c r="M702" s="75"/>
    </row>
    <row r="703" spans="1:13" ht="14.45" customHeight="1" x14ac:dyDescent="0.25">
      <c r="A703" s="74"/>
      <c r="B703" s="148" t="s">
        <v>3</v>
      </c>
      <c r="C703" s="149"/>
      <c r="D703" s="149"/>
      <c r="E703" s="149"/>
      <c r="F703" s="149"/>
      <c r="G703" s="149"/>
      <c r="H703" s="150"/>
      <c r="I703" s="21">
        <f>SUM(I702:I702)</f>
        <v>1969705</v>
      </c>
      <c r="M703" s="75"/>
    </row>
    <row r="704" spans="1:13" x14ac:dyDescent="0.25">
      <c r="A704" s="74"/>
      <c r="M704" s="75"/>
    </row>
    <row r="705" spans="1:20" x14ac:dyDescent="0.25">
      <c r="A705" s="74"/>
      <c r="M705" s="75"/>
    </row>
    <row r="706" spans="1:20" x14ac:dyDescent="0.25">
      <c r="A706" s="74"/>
      <c r="B706" s="127" t="s">
        <v>1</v>
      </c>
      <c r="C706" s="127"/>
      <c r="D706" s="126" t="s">
        <v>2</v>
      </c>
      <c r="E706" s="127" t="s">
        <v>10</v>
      </c>
      <c r="F706" s="127"/>
      <c r="G706" s="127"/>
      <c r="H706" s="127"/>
      <c r="I706" s="127"/>
      <c r="J706" s="127"/>
      <c r="K706" s="127"/>
      <c r="L706" s="127"/>
      <c r="M706" s="75"/>
    </row>
    <row r="707" spans="1:20" x14ac:dyDescent="0.25">
      <c r="A707" s="74"/>
      <c r="B707" s="127"/>
      <c r="C707" s="127"/>
      <c r="D707" s="126"/>
      <c r="E707" s="126" t="s">
        <v>4</v>
      </c>
      <c r="F707" s="142" t="s">
        <v>11</v>
      </c>
      <c r="G707" s="143"/>
      <c r="H707" s="126" t="s">
        <v>5</v>
      </c>
      <c r="I707" s="146" t="s">
        <v>6</v>
      </c>
      <c r="J707" s="126" t="s">
        <v>7</v>
      </c>
      <c r="K707" s="126" t="s">
        <v>8</v>
      </c>
      <c r="L707" s="126" t="s">
        <v>12</v>
      </c>
      <c r="M707" s="75"/>
      <c r="Q707" s="1" t="s">
        <v>30</v>
      </c>
      <c r="R707" s="1" t="s">
        <v>13</v>
      </c>
      <c r="S707" s="1" t="s">
        <v>14</v>
      </c>
    </row>
    <row r="708" spans="1:20" x14ac:dyDescent="0.25">
      <c r="A708" s="74"/>
      <c r="B708" s="127"/>
      <c r="C708" s="127"/>
      <c r="D708" s="126"/>
      <c r="E708" s="126"/>
      <c r="F708" s="144"/>
      <c r="G708" s="145"/>
      <c r="H708" s="126"/>
      <c r="I708" s="146"/>
      <c r="J708" s="126"/>
      <c r="K708" s="126"/>
      <c r="L708" s="126"/>
      <c r="M708" s="75"/>
      <c r="O708" s="62"/>
      <c r="Q708" s="63"/>
      <c r="R708" s="62">
        <f>+O708+Q708</f>
        <v>0</v>
      </c>
      <c r="S708" s="63"/>
      <c r="T708" s="64">
        <f>+R708+S708</f>
        <v>0</v>
      </c>
    </row>
    <row r="709" spans="1:20" x14ac:dyDescent="0.25">
      <c r="A709" s="74"/>
      <c r="B709" s="125">
        <f>+B702</f>
        <v>28</v>
      </c>
      <c r="C709" s="125" t="str">
        <f>+C702</f>
        <v>PENSILVANIA</v>
      </c>
      <c r="D709" s="33" t="s">
        <v>16</v>
      </c>
      <c r="E709" s="3">
        <f>+E702</f>
        <v>1969705</v>
      </c>
      <c r="F709" s="47">
        <v>9.2799999999999994E-2</v>
      </c>
      <c r="G709" s="3" t="s">
        <v>9</v>
      </c>
      <c r="H709" s="3" t="s">
        <v>9</v>
      </c>
      <c r="I709" s="3">
        <f>+E709</f>
        <v>1969705</v>
      </c>
      <c r="J709" s="3" t="s">
        <v>9</v>
      </c>
      <c r="K709" s="3">
        <f>+I709</f>
        <v>1969705</v>
      </c>
      <c r="L709" s="13">
        <f>+K709*11</f>
        <v>21666755</v>
      </c>
      <c r="M709" s="75"/>
    </row>
    <row r="710" spans="1:20" x14ac:dyDescent="0.25">
      <c r="A710" s="74"/>
      <c r="B710" s="125"/>
      <c r="C710" s="125"/>
      <c r="D710" s="2">
        <v>45627</v>
      </c>
      <c r="E710" s="3">
        <f>+E709</f>
        <v>1969705</v>
      </c>
      <c r="F710" s="47">
        <v>5.2999999999999999E-2</v>
      </c>
      <c r="G710" s="7">
        <f>+E710*5.3%</f>
        <v>104394.36499999999</v>
      </c>
      <c r="H710" s="3" t="s">
        <v>9</v>
      </c>
      <c r="I710" s="3">
        <f>+E710+G710</f>
        <v>2074099.365</v>
      </c>
      <c r="J710" s="3" t="s">
        <v>9</v>
      </c>
      <c r="K710" s="3">
        <f>+I710</f>
        <v>2074099.365</v>
      </c>
      <c r="L710" s="13">
        <f>+K710</f>
        <v>2074099.365</v>
      </c>
      <c r="M710" s="75"/>
    </row>
    <row r="711" spans="1:20" x14ac:dyDescent="0.25">
      <c r="A711" s="74"/>
      <c r="B711" s="126" t="s">
        <v>17</v>
      </c>
      <c r="C711" s="126"/>
      <c r="D711" s="126"/>
      <c r="E711" s="126"/>
      <c r="F711" s="126"/>
      <c r="G711" s="126"/>
      <c r="H711" s="126"/>
      <c r="I711" s="126"/>
      <c r="J711" s="126"/>
      <c r="K711" s="126"/>
      <c r="L711" s="8">
        <f>SUM(L709:L710)</f>
        <v>23740854.364999998</v>
      </c>
      <c r="M711" s="75"/>
    </row>
    <row r="712" spans="1:20" x14ac:dyDescent="0.25">
      <c r="A712" s="74"/>
      <c r="M712" s="75"/>
    </row>
    <row r="713" spans="1:20" x14ac:dyDescent="0.25">
      <c r="A713" s="74"/>
      <c r="M713" s="75"/>
    </row>
    <row r="714" spans="1:20" x14ac:dyDescent="0.25">
      <c r="A714" s="74"/>
      <c r="B714" s="127" t="s">
        <v>1</v>
      </c>
      <c r="C714" s="127"/>
      <c r="D714" s="126" t="s">
        <v>2</v>
      </c>
      <c r="E714" s="128" t="s">
        <v>18</v>
      </c>
      <c r="F714" s="129"/>
      <c r="G714" s="129"/>
      <c r="H714" s="129"/>
      <c r="I714" s="130"/>
      <c r="M714" s="75"/>
    </row>
    <row r="715" spans="1:20" ht="15" customHeight="1" x14ac:dyDescent="0.25">
      <c r="A715" s="74"/>
      <c r="B715" s="127"/>
      <c r="C715" s="127"/>
      <c r="D715" s="126"/>
      <c r="E715" s="126" t="s">
        <v>4</v>
      </c>
      <c r="F715" s="126" t="s">
        <v>5</v>
      </c>
      <c r="G715" s="131" t="s">
        <v>6</v>
      </c>
      <c r="H715" s="126" t="s">
        <v>7</v>
      </c>
      <c r="I715" s="126" t="s">
        <v>8</v>
      </c>
      <c r="M715" s="75"/>
    </row>
    <row r="716" spans="1:20" x14ac:dyDescent="0.25">
      <c r="A716" s="74"/>
      <c r="B716" s="127"/>
      <c r="C716" s="127"/>
      <c r="D716" s="126"/>
      <c r="E716" s="126"/>
      <c r="F716" s="126"/>
      <c r="G716" s="132"/>
      <c r="H716" s="126"/>
      <c r="I716" s="126"/>
      <c r="M716" s="75"/>
    </row>
    <row r="717" spans="1:20" x14ac:dyDescent="0.25">
      <c r="A717" s="74"/>
      <c r="B717" s="33">
        <f>+B709</f>
        <v>28</v>
      </c>
      <c r="C717" s="33" t="str">
        <f>+C709</f>
        <v>PENSILVANIA</v>
      </c>
      <c r="D717" s="33" t="s">
        <v>33</v>
      </c>
      <c r="E717" s="50">
        <f>+E710+G710</f>
        <v>2074099.365</v>
      </c>
      <c r="F717" s="3" t="s">
        <v>9</v>
      </c>
      <c r="G717" s="9">
        <f>+E717</f>
        <v>2074099.365</v>
      </c>
      <c r="H717" s="3" t="s">
        <v>9</v>
      </c>
      <c r="I717" s="17">
        <f>+G717</f>
        <v>2074099.365</v>
      </c>
      <c r="M717" s="82"/>
    </row>
    <row r="718" spans="1:20" ht="14.25" customHeight="1" x14ac:dyDescent="0.25">
      <c r="A718" s="74"/>
      <c r="B718" s="133" t="s">
        <v>20</v>
      </c>
      <c r="C718" s="134"/>
      <c r="D718" s="134"/>
      <c r="E718" s="134"/>
      <c r="F718" s="134"/>
      <c r="G718" s="134"/>
      <c r="H718" s="134"/>
      <c r="I718" s="8">
        <f>SUM(I717:I717)*7</f>
        <v>14518695.555</v>
      </c>
      <c r="M718" s="75"/>
    </row>
    <row r="719" spans="1:20" x14ac:dyDescent="0.25">
      <c r="A719" s="74"/>
      <c r="M719" s="75"/>
    </row>
    <row r="720" spans="1:20" ht="15.75" thickBot="1" x14ac:dyDescent="0.3">
      <c r="A720" s="76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77"/>
    </row>
    <row r="721" spans="1:21" ht="15.75" thickBot="1" x14ac:dyDescent="0.3"/>
    <row r="722" spans="1:21" ht="15.75" thickBot="1" x14ac:dyDescent="0.3">
      <c r="A722" s="135" t="str">
        <f>+[1]Hoja1!B31</f>
        <v>PIEDECUESTA</v>
      </c>
      <c r="B722" s="136"/>
      <c r="C722" s="136"/>
      <c r="D722" s="136"/>
      <c r="E722" s="136"/>
      <c r="F722" s="136"/>
      <c r="G722" s="136"/>
      <c r="H722" s="136"/>
      <c r="I722" s="136"/>
      <c r="J722" s="137"/>
      <c r="K722" s="138" t="s">
        <v>0</v>
      </c>
      <c r="L722" s="139"/>
      <c r="M722" s="56">
        <f>+I728+L736+I743</f>
        <v>447717914.21844363</v>
      </c>
    </row>
    <row r="723" spans="1:21" x14ac:dyDescent="0.25">
      <c r="A723" s="7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73"/>
    </row>
    <row r="724" spans="1:21" x14ac:dyDescent="0.25">
      <c r="A724" s="74"/>
      <c r="M724" s="75"/>
    </row>
    <row r="725" spans="1:21" ht="15" customHeight="1" x14ac:dyDescent="0.25">
      <c r="A725" s="74"/>
      <c r="B725" s="205" t="s">
        <v>1</v>
      </c>
      <c r="C725" s="206"/>
      <c r="D725" s="154" t="s">
        <v>2</v>
      </c>
      <c r="E725" s="148" t="s">
        <v>3</v>
      </c>
      <c r="F725" s="149"/>
      <c r="G725" s="149"/>
      <c r="H725" s="149"/>
      <c r="I725" s="150"/>
      <c r="J725" s="51"/>
      <c r="M725" s="75"/>
    </row>
    <row r="726" spans="1:21" ht="23.25" customHeight="1" x14ac:dyDescent="0.25">
      <c r="A726" s="74"/>
      <c r="B726" s="207"/>
      <c r="C726" s="208"/>
      <c r="D726" s="155"/>
      <c r="E726" s="37" t="s">
        <v>4</v>
      </c>
      <c r="F726" s="36" t="s">
        <v>5</v>
      </c>
      <c r="G726" s="39" t="s">
        <v>6</v>
      </c>
      <c r="H726" s="37" t="s">
        <v>7</v>
      </c>
      <c r="I726" s="37" t="s">
        <v>8</v>
      </c>
      <c r="M726" s="75"/>
    </row>
    <row r="727" spans="1:21" x14ac:dyDescent="0.25">
      <c r="A727" s="74"/>
      <c r="B727" s="18">
        <f>+[1]Hoja1!A31</f>
        <v>29</v>
      </c>
      <c r="C727" s="18" t="str">
        <f>+A722</f>
        <v>PIEDECUESTA</v>
      </c>
      <c r="D727" s="19">
        <v>45627</v>
      </c>
      <c r="E727" s="20">
        <v>15945712.500800001</v>
      </c>
      <c r="F727" s="3">
        <f>+E727*19%</f>
        <v>3029685.3751520002</v>
      </c>
      <c r="G727" s="20">
        <f>+E727+F727</f>
        <v>18975397.875952002</v>
      </c>
      <c r="H727" s="20">
        <v>2795743</v>
      </c>
      <c r="I727" s="5">
        <f>G727+H727</f>
        <v>21771140.875952002</v>
      </c>
      <c r="M727" s="75"/>
    </row>
    <row r="728" spans="1:21" ht="14.45" customHeight="1" x14ac:dyDescent="0.25">
      <c r="A728" s="74"/>
      <c r="B728" s="207" t="s">
        <v>3</v>
      </c>
      <c r="C728" s="209"/>
      <c r="D728" s="209"/>
      <c r="E728" s="209"/>
      <c r="F728" s="209"/>
      <c r="G728" s="209"/>
      <c r="H728" s="208"/>
      <c r="I728" s="21">
        <f>SUM(I727:I727)</f>
        <v>21771140.875952002</v>
      </c>
      <c r="M728" s="75"/>
    </row>
    <row r="729" spans="1:21" x14ac:dyDescent="0.25">
      <c r="A729" s="74"/>
      <c r="M729" s="75"/>
      <c r="Q729" s="1" t="s">
        <v>30</v>
      </c>
      <c r="R729" s="1" t="s">
        <v>13</v>
      </c>
      <c r="S729" s="1" t="s">
        <v>14</v>
      </c>
      <c r="T729" s="1" t="s">
        <v>40</v>
      </c>
    </row>
    <row r="730" spans="1:21" x14ac:dyDescent="0.25">
      <c r="A730" s="74"/>
      <c r="M730" s="75"/>
      <c r="O730" s="62"/>
      <c r="Q730" s="63"/>
      <c r="R730" s="62">
        <f>+O730+Q730</f>
        <v>0</v>
      </c>
      <c r="S730" s="63">
        <f>+R730*19%</f>
        <v>0</v>
      </c>
      <c r="T730" s="63">
        <v>2795743</v>
      </c>
      <c r="U730" s="64">
        <f>+R730+S730+T730</f>
        <v>2795743</v>
      </c>
    </row>
    <row r="731" spans="1:21" x14ac:dyDescent="0.25">
      <c r="A731" s="74"/>
      <c r="B731" s="127" t="s">
        <v>1</v>
      </c>
      <c r="C731" s="127"/>
      <c r="D731" s="126" t="s">
        <v>2</v>
      </c>
      <c r="E731" s="127" t="s">
        <v>10</v>
      </c>
      <c r="F731" s="127"/>
      <c r="G731" s="127"/>
      <c r="H731" s="127"/>
      <c r="I731" s="127"/>
      <c r="J731" s="127"/>
      <c r="K731" s="127"/>
      <c r="L731" s="127"/>
      <c r="M731" s="75"/>
      <c r="S731" s="64">
        <f>+R730+S730</f>
        <v>0</v>
      </c>
    </row>
    <row r="732" spans="1:21" x14ac:dyDescent="0.25">
      <c r="A732" s="74"/>
      <c r="B732" s="127"/>
      <c r="C732" s="127"/>
      <c r="D732" s="126"/>
      <c r="E732" s="126" t="s">
        <v>4</v>
      </c>
      <c r="F732" s="142" t="s">
        <v>11</v>
      </c>
      <c r="G732" s="143"/>
      <c r="H732" s="126" t="s">
        <v>5</v>
      </c>
      <c r="I732" s="146" t="s">
        <v>6</v>
      </c>
      <c r="J732" s="126" t="s">
        <v>7</v>
      </c>
      <c r="K732" s="126" t="s">
        <v>8</v>
      </c>
      <c r="L732" s="126" t="s">
        <v>12</v>
      </c>
      <c r="M732" s="75"/>
    </row>
    <row r="733" spans="1:21" x14ac:dyDescent="0.25">
      <c r="A733" s="74"/>
      <c r="B733" s="127"/>
      <c r="C733" s="127"/>
      <c r="D733" s="126"/>
      <c r="E733" s="126"/>
      <c r="F733" s="144"/>
      <c r="G733" s="145"/>
      <c r="H733" s="126"/>
      <c r="I733" s="146"/>
      <c r="J733" s="126"/>
      <c r="K733" s="126"/>
      <c r="L733" s="126"/>
      <c r="M733" s="75"/>
    </row>
    <row r="734" spans="1:21" x14ac:dyDescent="0.25">
      <c r="A734" s="74"/>
      <c r="B734" s="125">
        <f>+B727</f>
        <v>29</v>
      </c>
      <c r="C734" s="125" t="str">
        <f>+C727</f>
        <v>PIEDECUESTA</v>
      </c>
      <c r="D734" s="33" t="s">
        <v>16</v>
      </c>
      <c r="E734" s="3">
        <f>+E727</f>
        <v>15945712.500800001</v>
      </c>
      <c r="F734" s="47">
        <v>9.2799999999999994E-2</v>
      </c>
      <c r="G734" s="20" t="s">
        <v>9</v>
      </c>
      <c r="H734" s="3">
        <f>+E734*19%</f>
        <v>3029685.3751520002</v>
      </c>
      <c r="I734" s="3">
        <f>+E734+F727</f>
        <v>18975397.875952002</v>
      </c>
      <c r="J734" s="3">
        <v>2795743</v>
      </c>
      <c r="K734" s="3">
        <f>+I734+J734</f>
        <v>21771140.875952002</v>
      </c>
      <c r="L734" s="13">
        <f>+K734*11</f>
        <v>239482549.63547203</v>
      </c>
      <c r="M734" s="75"/>
    </row>
    <row r="735" spans="1:21" x14ac:dyDescent="0.25">
      <c r="A735" s="74"/>
      <c r="B735" s="125"/>
      <c r="C735" s="125"/>
      <c r="D735" s="2">
        <v>45992</v>
      </c>
      <c r="E735" s="3">
        <f>+E734</f>
        <v>15945712.500800001</v>
      </c>
      <c r="F735" s="47">
        <v>5.2999999999999999E-2</v>
      </c>
      <c r="G735" s="7">
        <f>+E735*5.3%</f>
        <v>845122.76254240004</v>
      </c>
      <c r="H735" s="3">
        <f>+(E735+G735)*19%</f>
        <v>3190258.7000350561</v>
      </c>
      <c r="I735" s="3">
        <f>+E735+G735+H735</f>
        <v>19981093.963377453</v>
      </c>
      <c r="J735" s="3">
        <v>3326934</v>
      </c>
      <c r="K735" s="3">
        <f>+I735+J735</f>
        <v>23308027.963377453</v>
      </c>
      <c r="L735" s="13">
        <f>+K735</f>
        <v>23308027.963377453</v>
      </c>
      <c r="M735" s="75"/>
    </row>
    <row r="736" spans="1:21" x14ac:dyDescent="0.25">
      <c r="A736" s="74"/>
      <c r="B736" s="126" t="s">
        <v>32</v>
      </c>
      <c r="C736" s="126"/>
      <c r="D736" s="126"/>
      <c r="E736" s="126"/>
      <c r="F736" s="126"/>
      <c r="G736" s="126"/>
      <c r="H736" s="126"/>
      <c r="I736" s="126"/>
      <c r="J736" s="126"/>
      <c r="K736" s="126"/>
      <c r="L736" s="8">
        <f>SUM(L734:L735)</f>
        <v>262790577.59884948</v>
      </c>
      <c r="M736" s="75"/>
    </row>
    <row r="737" spans="1:13" x14ac:dyDescent="0.25">
      <c r="A737" s="74"/>
      <c r="M737" s="75"/>
    </row>
    <row r="738" spans="1:13" x14ac:dyDescent="0.25">
      <c r="A738" s="74"/>
      <c r="M738" s="75"/>
    </row>
    <row r="739" spans="1:13" x14ac:dyDescent="0.25">
      <c r="A739" s="74"/>
      <c r="B739" s="127" t="s">
        <v>1</v>
      </c>
      <c r="C739" s="127"/>
      <c r="D739" s="126" t="s">
        <v>2</v>
      </c>
      <c r="E739" s="128" t="s">
        <v>18</v>
      </c>
      <c r="F739" s="129"/>
      <c r="G739" s="129"/>
      <c r="H739" s="129"/>
      <c r="I739" s="130"/>
      <c r="M739" s="75"/>
    </row>
    <row r="740" spans="1:13" ht="15" customHeight="1" x14ac:dyDescent="0.25">
      <c r="A740" s="74"/>
      <c r="B740" s="127"/>
      <c r="C740" s="127"/>
      <c r="D740" s="126"/>
      <c r="E740" s="126" t="s">
        <v>4</v>
      </c>
      <c r="F740" s="126" t="s">
        <v>5</v>
      </c>
      <c r="G740" s="131" t="s">
        <v>6</v>
      </c>
      <c r="H740" s="126" t="s">
        <v>7</v>
      </c>
      <c r="I740" s="126" t="s">
        <v>8</v>
      </c>
      <c r="M740" s="75"/>
    </row>
    <row r="741" spans="1:13" x14ac:dyDescent="0.25">
      <c r="A741" s="74"/>
      <c r="B741" s="127"/>
      <c r="C741" s="127"/>
      <c r="D741" s="126"/>
      <c r="E741" s="126"/>
      <c r="F741" s="126"/>
      <c r="G741" s="132"/>
      <c r="H741" s="126"/>
      <c r="I741" s="126"/>
      <c r="M741" s="75"/>
    </row>
    <row r="742" spans="1:13" x14ac:dyDescent="0.25">
      <c r="A742" s="74"/>
      <c r="B742" s="33">
        <f>+B734</f>
        <v>29</v>
      </c>
      <c r="C742" s="33" t="str">
        <f>+C734</f>
        <v>PIEDECUESTA</v>
      </c>
      <c r="D742" s="33" t="s">
        <v>39</v>
      </c>
      <c r="E742" s="7">
        <f>+E735+G735</f>
        <v>16790835.263342399</v>
      </c>
      <c r="F742" s="3">
        <f>+E742*19%</f>
        <v>3190258.7000350561</v>
      </c>
      <c r="G742" s="9">
        <f>+E742+F742</f>
        <v>19981093.963377453</v>
      </c>
      <c r="H742" s="3">
        <v>3326934</v>
      </c>
      <c r="I742" s="13">
        <f>+G742+H742</f>
        <v>23308027.963377453</v>
      </c>
      <c r="M742" s="75"/>
    </row>
    <row r="743" spans="1:13" ht="14.25" customHeight="1" x14ac:dyDescent="0.25">
      <c r="A743" s="74"/>
      <c r="B743" s="133" t="s">
        <v>20</v>
      </c>
      <c r="C743" s="134"/>
      <c r="D743" s="134"/>
      <c r="E743" s="134"/>
      <c r="F743" s="134"/>
      <c r="G743" s="134"/>
      <c r="H743" s="134"/>
      <c r="I743" s="8">
        <f>SUM(I742:I742)*7</f>
        <v>163156195.74364218</v>
      </c>
      <c r="M743" s="75"/>
    </row>
    <row r="744" spans="1:13" x14ac:dyDescent="0.25">
      <c r="A744" s="74"/>
      <c r="M744" s="75"/>
    </row>
    <row r="745" spans="1:13" ht="15.75" thickBot="1" x14ac:dyDescent="0.3">
      <c r="A745" s="76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77"/>
    </row>
    <row r="746" spans="1:13" ht="15.75" thickBot="1" x14ac:dyDescent="0.3"/>
    <row r="747" spans="1:13" ht="15.75" thickBot="1" x14ac:dyDescent="0.3">
      <c r="A747" s="135" t="str">
        <f>+[1]Hoja1!B32</f>
        <v>PITALITO- ARCHIVO</v>
      </c>
      <c r="B747" s="136"/>
      <c r="C747" s="136"/>
      <c r="D747" s="136"/>
      <c r="E747" s="136"/>
      <c r="F747" s="136"/>
      <c r="G747" s="136"/>
      <c r="H747" s="136"/>
      <c r="I747" s="136"/>
      <c r="J747" s="137"/>
      <c r="K747" s="138" t="s">
        <v>0</v>
      </c>
      <c r="L747" s="139"/>
      <c r="M747" s="56">
        <f>+I754+L761+I768</f>
        <v>1885351.2</v>
      </c>
    </row>
    <row r="748" spans="1:13" x14ac:dyDescent="0.25">
      <c r="A748" s="7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73"/>
    </row>
    <row r="749" spans="1:13" x14ac:dyDescent="0.25">
      <c r="A749" s="74"/>
      <c r="M749" s="75"/>
    </row>
    <row r="750" spans="1:13" x14ac:dyDescent="0.25">
      <c r="A750" s="74"/>
      <c r="B750" s="127" t="s">
        <v>1</v>
      </c>
      <c r="C750" s="127"/>
      <c r="D750" s="126" t="s">
        <v>2</v>
      </c>
      <c r="E750" s="128" t="s">
        <v>3</v>
      </c>
      <c r="F750" s="129"/>
      <c r="G750" s="129"/>
      <c r="H750" s="129"/>
      <c r="I750" s="130"/>
      <c r="M750" s="75"/>
    </row>
    <row r="751" spans="1:13" ht="15" customHeight="1" x14ac:dyDescent="0.25">
      <c r="A751" s="74"/>
      <c r="B751" s="127"/>
      <c r="C751" s="127"/>
      <c r="D751" s="126"/>
      <c r="E751" s="126" t="s">
        <v>4</v>
      </c>
      <c r="F751" s="140" t="s">
        <v>5</v>
      </c>
      <c r="G751" s="131" t="s">
        <v>6</v>
      </c>
      <c r="H751" s="140" t="s">
        <v>7</v>
      </c>
      <c r="I751" s="126" t="s">
        <v>8</v>
      </c>
      <c r="M751" s="75"/>
    </row>
    <row r="752" spans="1:13" x14ac:dyDescent="0.25">
      <c r="A752" s="74"/>
      <c r="B752" s="127"/>
      <c r="C752" s="127"/>
      <c r="D752" s="126"/>
      <c r="E752" s="126"/>
      <c r="F752" s="141"/>
      <c r="G752" s="132"/>
      <c r="H752" s="141"/>
      <c r="I752" s="126"/>
      <c r="M752" s="75"/>
    </row>
    <row r="753" spans="1:20" x14ac:dyDescent="0.25">
      <c r="A753" s="74"/>
      <c r="B753" s="33">
        <f>+[1]Hoja1!A32</f>
        <v>30</v>
      </c>
      <c r="C753" s="33" t="str">
        <f>+A747</f>
        <v>PITALITO- ARCHIVO</v>
      </c>
      <c r="D753" s="2">
        <v>45627</v>
      </c>
      <c r="E753" s="3">
        <v>900875</v>
      </c>
      <c r="F753" s="3" t="s">
        <v>9</v>
      </c>
      <c r="G753" s="3">
        <f>+E753</f>
        <v>900875</v>
      </c>
      <c r="H753" s="3" t="s">
        <v>9</v>
      </c>
      <c r="I753" s="3">
        <f>+G753</f>
        <v>900875</v>
      </c>
      <c r="M753" s="75"/>
    </row>
    <row r="754" spans="1:20" x14ac:dyDescent="0.25">
      <c r="A754" s="74"/>
      <c r="B754" s="128" t="s">
        <v>3</v>
      </c>
      <c r="C754" s="129"/>
      <c r="D754" s="129"/>
      <c r="E754" s="129"/>
      <c r="F754" s="129"/>
      <c r="G754" s="129"/>
      <c r="H754" s="130"/>
      <c r="I754" s="4">
        <f>SUM(I753:I753)</f>
        <v>900875</v>
      </c>
      <c r="M754" s="75"/>
    </row>
    <row r="755" spans="1:20" x14ac:dyDescent="0.25">
      <c r="A755" s="74"/>
      <c r="M755" s="75"/>
    </row>
    <row r="756" spans="1:20" x14ac:dyDescent="0.25">
      <c r="A756" s="74"/>
      <c r="M756" s="75"/>
    </row>
    <row r="757" spans="1:20" x14ac:dyDescent="0.25">
      <c r="A757" s="74"/>
      <c r="B757" s="127" t="s">
        <v>1</v>
      </c>
      <c r="C757" s="127"/>
      <c r="D757" s="126" t="s">
        <v>2</v>
      </c>
      <c r="E757" s="127" t="s">
        <v>10</v>
      </c>
      <c r="F757" s="127"/>
      <c r="G757" s="127"/>
      <c r="H757" s="127"/>
      <c r="I757" s="127"/>
      <c r="J757" s="127"/>
      <c r="K757" s="127"/>
      <c r="L757" s="127"/>
      <c r="M757" s="75"/>
    </row>
    <row r="758" spans="1:20" x14ac:dyDescent="0.25">
      <c r="A758" s="74"/>
      <c r="B758" s="127"/>
      <c r="C758" s="127"/>
      <c r="D758" s="126"/>
      <c r="E758" s="126" t="s">
        <v>4</v>
      </c>
      <c r="F758" s="142" t="s">
        <v>11</v>
      </c>
      <c r="G758" s="143"/>
      <c r="H758" s="126" t="s">
        <v>5</v>
      </c>
      <c r="I758" s="146" t="s">
        <v>6</v>
      </c>
      <c r="J758" s="126" t="s">
        <v>7</v>
      </c>
      <c r="K758" s="126" t="s">
        <v>8</v>
      </c>
      <c r="L758" s="126" t="s">
        <v>12</v>
      </c>
      <c r="M758" s="75"/>
      <c r="Q758" s="1" t="s">
        <v>30</v>
      </c>
      <c r="R758" s="1" t="s">
        <v>13</v>
      </c>
      <c r="S758" s="1" t="s">
        <v>14</v>
      </c>
    </row>
    <row r="759" spans="1:20" x14ac:dyDescent="0.25">
      <c r="A759" s="74"/>
      <c r="B759" s="127"/>
      <c r="C759" s="127"/>
      <c r="D759" s="126"/>
      <c r="E759" s="126"/>
      <c r="F759" s="144"/>
      <c r="G759" s="145"/>
      <c r="H759" s="126"/>
      <c r="I759" s="146"/>
      <c r="J759" s="126"/>
      <c r="K759" s="126"/>
      <c r="L759" s="126"/>
      <c r="M759" s="75"/>
      <c r="O759" s="62"/>
      <c r="Q759" s="63">
        <f>+O759*9.28%</f>
        <v>0</v>
      </c>
      <c r="R759" s="62">
        <f>+O759+Q759</f>
        <v>0</v>
      </c>
      <c r="S759" s="63"/>
      <c r="T759" s="64">
        <f>+R759+S759</f>
        <v>0</v>
      </c>
    </row>
    <row r="760" spans="1:20" ht="14.25" customHeight="1" x14ac:dyDescent="0.25">
      <c r="A760" s="74"/>
      <c r="B760" s="33">
        <f>+B753</f>
        <v>30</v>
      </c>
      <c r="C760" s="33" t="str">
        <f>+C753</f>
        <v>PITALITO- ARCHIVO</v>
      </c>
      <c r="D760" s="2">
        <v>45658</v>
      </c>
      <c r="E760" s="3">
        <f>+E753</f>
        <v>900875</v>
      </c>
      <c r="F760" s="47">
        <v>9.2799999999999994E-2</v>
      </c>
      <c r="G760" s="6">
        <f>+E760*F760</f>
        <v>83601.2</v>
      </c>
      <c r="H760" s="3" t="s">
        <v>9</v>
      </c>
      <c r="I760" s="3">
        <f>+E760+G760</f>
        <v>984476.2</v>
      </c>
      <c r="J760" s="3" t="s">
        <v>9</v>
      </c>
      <c r="K760" s="3">
        <f>+I760</f>
        <v>984476.2</v>
      </c>
      <c r="L760" s="13">
        <f>+K760</f>
        <v>984476.2</v>
      </c>
      <c r="M760" s="75"/>
    </row>
    <row r="761" spans="1:20" x14ac:dyDescent="0.25">
      <c r="A761" s="74"/>
      <c r="B761" s="126" t="s">
        <v>32</v>
      </c>
      <c r="C761" s="126"/>
      <c r="D761" s="126"/>
      <c r="E761" s="126"/>
      <c r="F761" s="126"/>
      <c r="G761" s="126"/>
      <c r="H761" s="126"/>
      <c r="I761" s="126"/>
      <c r="J761" s="126"/>
      <c r="K761" s="126"/>
      <c r="L761" s="8">
        <f>SUM(L760:L760)</f>
        <v>984476.2</v>
      </c>
      <c r="M761" s="75"/>
    </row>
    <row r="762" spans="1:20" x14ac:dyDescent="0.25">
      <c r="A762" s="74"/>
      <c r="M762" s="75"/>
    </row>
    <row r="763" spans="1:20" x14ac:dyDescent="0.25">
      <c r="A763" s="74"/>
      <c r="M763" s="75"/>
    </row>
    <row r="764" spans="1:20" x14ac:dyDescent="0.25">
      <c r="A764" s="74"/>
      <c r="B764" s="165"/>
      <c r="C764" s="165"/>
      <c r="D764" s="165"/>
      <c r="E764" s="165"/>
      <c r="F764" s="165"/>
      <c r="G764" s="165"/>
      <c r="H764" s="165"/>
      <c r="I764" s="165"/>
      <c r="M764" s="75"/>
    </row>
    <row r="765" spans="1:20" ht="15" customHeight="1" x14ac:dyDescent="0.25">
      <c r="A765" s="74"/>
      <c r="B765" s="165"/>
      <c r="C765" s="165"/>
      <c r="D765" s="165"/>
      <c r="E765" s="165"/>
      <c r="F765" s="165"/>
      <c r="G765" s="165"/>
      <c r="H765" s="165"/>
      <c r="I765" s="165"/>
      <c r="M765" s="75"/>
    </row>
    <row r="766" spans="1:20" x14ac:dyDescent="0.25">
      <c r="A766" s="74"/>
      <c r="B766" s="165"/>
      <c r="C766" s="165"/>
      <c r="D766" s="165"/>
      <c r="E766" s="165"/>
      <c r="F766" s="165"/>
      <c r="G766" s="165"/>
      <c r="H766" s="165"/>
      <c r="I766" s="165"/>
      <c r="M766" s="75"/>
    </row>
    <row r="767" spans="1:20" x14ac:dyDescent="0.25">
      <c r="A767" s="74"/>
      <c r="B767"/>
      <c r="C767"/>
      <c r="D767"/>
      <c r="E767"/>
      <c r="F767"/>
      <c r="G767"/>
      <c r="H767"/>
      <c r="I767"/>
      <c r="M767" s="75"/>
    </row>
    <row r="768" spans="1:20" ht="14.25" customHeight="1" x14ac:dyDescent="0.25">
      <c r="A768" s="74"/>
      <c r="B768" s="165"/>
      <c r="C768" s="165"/>
      <c r="D768" s="165"/>
      <c r="E768" s="165"/>
      <c r="F768" s="165"/>
      <c r="G768" s="165"/>
      <c r="H768" s="165"/>
      <c r="I768"/>
      <c r="M768" s="75"/>
    </row>
    <row r="769" spans="1:19" x14ac:dyDescent="0.25">
      <c r="A769" s="74"/>
      <c r="M769" s="75"/>
    </row>
    <row r="770" spans="1:19" ht="15.75" thickBot="1" x14ac:dyDescent="0.3">
      <c r="A770" s="76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77"/>
    </row>
    <row r="771" spans="1:19" ht="15.75" thickBot="1" x14ac:dyDescent="0.3"/>
    <row r="772" spans="1:19" ht="15.75" thickBot="1" x14ac:dyDescent="0.3">
      <c r="A772" s="135" t="str">
        <f>+[1]Hoja1!B33</f>
        <v>PITALITO- PLANTA</v>
      </c>
      <c r="B772" s="136"/>
      <c r="C772" s="136"/>
      <c r="D772" s="136"/>
      <c r="E772" s="136"/>
      <c r="F772" s="136"/>
      <c r="G772" s="136"/>
      <c r="H772" s="136"/>
      <c r="I772" s="136"/>
      <c r="J772" s="137"/>
      <c r="K772" s="138" t="s">
        <v>0</v>
      </c>
      <c r="L772" s="139"/>
      <c r="M772" s="56">
        <f>+I779+L786+I793</f>
        <v>1178346.8544000001</v>
      </c>
    </row>
    <row r="773" spans="1:19" x14ac:dyDescent="0.25">
      <c r="A773" s="7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73"/>
    </row>
    <row r="774" spans="1:19" x14ac:dyDescent="0.25">
      <c r="A774" s="74"/>
      <c r="M774" s="75"/>
    </row>
    <row r="775" spans="1:19" x14ac:dyDescent="0.25">
      <c r="A775" s="74"/>
      <c r="B775" s="127" t="s">
        <v>1</v>
      </c>
      <c r="C775" s="127"/>
      <c r="D775" s="126" t="s">
        <v>2</v>
      </c>
      <c r="E775" s="128" t="s">
        <v>3</v>
      </c>
      <c r="F775" s="129"/>
      <c r="G775" s="129"/>
      <c r="H775" s="129"/>
      <c r="I775" s="130"/>
      <c r="M775" s="75"/>
    </row>
    <row r="776" spans="1:19" ht="15" customHeight="1" x14ac:dyDescent="0.25">
      <c r="A776" s="74"/>
      <c r="B776" s="127"/>
      <c r="C776" s="127"/>
      <c r="D776" s="126"/>
      <c r="E776" s="126" t="s">
        <v>4</v>
      </c>
      <c r="F776" s="140" t="s">
        <v>5</v>
      </c>
      <c r="G776" s="131" t="s">
        <v>6</v>
      </c>
      <c r="H776" s="140" t="s">
        <v>7</v>
      </c>
      <c r="I776" s="126" t="s">
        <v>8</v>
      </c>
      <c r="M776" s="75"/>
    </row>
    <row r="777" spans="1:19" x14ac:dyDescent="0.25">
      <c r="A777" s="74"/>
      <c r="B777" s="127"/>
      <c r="C777" s="127"/>
      <c r="D777" s="126"/>
      <c r="E777" s="126"/>
      <c r="F777" s="141"/>
      <c r="G777" s="132"/>
      <c r="H777" s="141"/>
      <c r="I777" s="126"/>
      <c r="M777" s="75"/>
    </row>
    <row r="778" spans="1:19" x14ac:dyDescent="0.25">
      <c r="A778" s="74"/>
      <c r="B778" s="33">
        <f>+[1]Hoja1!A33</f>
        <v>31</v>
      </c>
      <c r="C778" s="33" t="str">
        <f>+A772</f>
        <v>PITALITO- PLANTA</v>
      </c>
      <c r="D778" s="2">
        <v>45627</v>
      </c>
      <c r="E778" s="3">
        <v>563048</v>
      </c>
      <c r="F778" s="3" t="s">
        <v>9</v>
      </c>
      <c r="G778" s="3">
        <f>+E778</f>
        <v>563048</v>
      </c>
      <c r="H778" s="3" t="s">
        <v>9</v>
      </c>
      <c r="I778" s="3">
        <f>+G778</f>
        <v>563048</v>
      </c>
      <c r="M778" s="75"/>
    </row>
    <row r="779" spans="1:19" x14ac:dyDescent="0.25">
      <c r="A779" s="74"/>
      <c r="B779" s="128" t="s">
        <v>3</v>
      </c>
      <c r="C779" s="129"/>
      <c r="D779" s="129"/>
      <c r="E779" s="129"/>
      <c r="F779" s="129"/>
      <c r="G779" s="129"/>
      <c r="H779" s="130"/>
      <c r="I779" s="4">
        <f>SUM(I778:I778)</f>
        <v>563048</v>
      </c>
      <c r="M779" s="75"/>
    </row>
    <row r="780" spans="1:19" x14ac:dyDescent="0.25">
      <c r="A780" s="74"/>
      <c r="M780" s="75"/>
    </row>
    <row r="781" spans="1:19" x14ac:dyDescent="0.25">
      <c r="A781" s="74"/>
      <c r="M781" s="75"/>
    </row>
    <row r="782" spans="1:19" x14ac:dyDescent="0.25">
      <c r="A782" s="74"/>
      <c r="B782" s="127" t="s">
        <v>1</v>
      </c>
      <c r="C782" s="127"/>
      <c r="D782" s="126" t="s">
        <v>2</v>
      </c>
      <c r="E782" s="127" t="s">
        <v>10</v>
      </c>
      <c r="F782" s="127"/>
      <c r="G782" s="127"/>
      <c r="H782" s="127"/>
      <c r="I782" s="127"/>
      <c r="J782" s="127"/>
      <c r="K782" s="127"/>
      <c r="L782" s="127"/>
      <c r="M782" s="75"/>
    </row>
    <row r="783" spans="1:19" x14ac:dyDescent="0.25">
      <c r="A783" s="74"/>
      <c r="B783" s="127"/>
      <c r="C783" s="127"/>
      <c r="D783" s="126"/>
      <c r="E783" s="126" t="s">
        <v>4</v>
      </c>
      <c r="F783" s="142" t="s">
        <v>11</v>
      </c>
      <c r="G783" s="143"/>
      <c r="H783" s="126" t="s">
        <v>5</v>
      </c>
      <c r="I783" s="146" t="s">
        <v>6</v>
      </c>
      <c r="J783" s="126" t="s">
        <v>7</v>
      </c>
      <c r="K783" s="126" t="s">
        <v>8</v>
      </c>
      <c r="L783" s="126" t="s">
        <v>12</v>
      </c>
      <c r="M783" s="75"/>
    </row>
    <row r="784" spans="1:19" x14ac:dyDescent="0.25">
      <c r="A784" s="74"/>
      <c r="B784" s="127"/>
      <c r="C784" s="127"/>
      <c r="D784" s="126"/>
      <c r="E784" s="126"/>
      <c r="F784" s="144"/>
      <c r="G784" s="145"/>
      <c r="H784" s="126"/>
      <c r="I784" s="146"/>
      <c r="J784" s="126"/>
      <c r="K784" s="126"/>
      <c r="L784" s="126"/>
      <c r="M784" s="75"/>
      <c r="Q784" s="1" t="s">
        <v>30</v>
      </c>
      <c r="R784" s="1" t="s">
        <v>13</v>
      </c>
      <c r="S784" s="1" t="s">
        <v>14</v>
      </c>
    </row>
    <row r="785" spans="1:20" ht="14.25" customHeight="1" x14ac:dyDescent="0.25">
      <c r="A785" s="74"/>
      <c r="B785" s="33">
        <f>+B778</f>
        <v>31</v>
      </c>
      <c r="C785" s="33" t="str">
        <f>+C778</f>
        <v>PITALITO- PLANTA</v>
      </c>
      <c r="D785" s="2">
        <v>45658</v>
      </c>
      <c r="E785" s="3">
        <f>+E778</f>
        <v>563048</v>
      </c>
      <c r="F785" s="47">
        <v>9.2799999999999994E-2</v>
      </c>
      <c r="G785" s="6">
        <f>+E785*F785</f>
        <v>52250.854399999997</v>
      </c>
      <c r="H785" s="3" t="s">
        <v>9</v>
      </c>
      <c r="I785" s="3">
        <f>+E785+G785</f>
        <v>615298.85439999995</v>
      </c>
      <c r="J785" s="3" t="s">
        <v>9</v>
      </c>
      <c r="K785" s="3">
        <f>+I785</f>
        <v>615298.85439999995</v>
      </c>
      <c r="L785" s="13">
        <f>+K785</f>
        <v>615298.85439999995</v>
      </c>
      <c r="M785" s="75"/>
      <c r="O785" s="62"/>
      <c r="Q785" s="63">
        <f>+O785*9.28%</f>
        <v>0</v>
      </c>
      <c r="R785" s="62">
        <f>+O785+Q785</f>
        <v>0</v>
      </c>
      <c r="S785" s="63"/>
      <c r="T785" s="64">
        <f>+R785+S785</f>
        <v>0</v>
      </c>
    </row>
    <row r="786" spans="1:20" x14ac:dyDescent="0.25">
      <c r="A786" s="74"/>
      <c r="B786" s="126" t="s">
        <v>32</v>
      </c>
      <c r="C786" s="126"/>
      <c r="D786" s="126"/>
      <c r="E786" s="126"/>
      <c r="F786" s="126"/>
      <c r="G786" s="126"/>
      <c r="H786" s="126"/>
      <c r="I786" s="126"/>
      <c r="J786" s="126"/>
      <c r="K786" s="126"/>
      <c r="L786" s="8">
        <f>SUM(L785:L785)</f>
        <v>615298.85439999995</v>
      </c>
      <c r="M786" s="75"/>
    </row>
    <row r="787" spans="1:20" x14ac:dyDescent="0.25">
      <c r="A787" s="74"/>
      <c r="M787" s="75"/>
    </row>
    <row r="788" spans="1:20" x14ac:dyDescent="0.25">
      <c r="A788" s="74"/>
      <c r="M788" s="75"/>
    </row>
    <row r="789" spans="1:20" x14ac:dyDescent="0.25">
      <c r="A789" s="74"/>
      <c r="B789" s="165"/>
      <c r="C789" s="165"/>
      <c r="D789" s="165"/>
      <c r="E789" s="165"/>
      <c r="F789" s="165"/>
      <c r="G789" s="165"/>
      <c r="H789" s="165"/>
      <c r="I789" s="165"/>
      <c r="M789" s="75"/>
    </row>
    <row r="790" spans="1:20" ht="15" customHeight="1" x14ac:dyDescent="0.25">
      <c r="A790" s="74"/>
      <c r="B790" s="165"/>
      <c r="C790" s="165"/>
      <c r="D790" s="165"/>
      <c r="E790" s="165"/>
      <c r="F790" s="165"/>
      <c r="G790" s="165"/>
      <c r="H790" s="165"/>
      <c r="I790" s="165"/>
      <c r="M790" s="75"/>
    </row>
    <row r="791" spans="1:20" x14ac:dyDescent="0.25">
      <c r="A791" s="74"/>
      <c r="B791" s="165"/>
      <c r="C791" s="165"/>
      <c r="D791" s="165"/>
      <c r="E791" s="165"/>
      <c r="F791" s="165"/>
      <c r="G791" s="165"/>
      <c r="H791" s="165"/>
      <c r="I791" s="165"/>
      <c r="M791" s="75"/>
    </row>
    <row r="792" spans="1:20" x14ac:dyDescent="0.25">
      <c r="A792" s="74"/>
      <c r="B792"/>
      <c r="C792"/>
      <c r="D792"/>
      <c r="E792"/>
      <c r="F792"/>
      <c r="G792"/>
      <c r="H792"/>
      <c r="I792"/>
      <c r="M792" s="75"/>
    </row>
    <row r="793" spans="1:20" ht="14.25" customHeight="1" x14ac:dyDescent="0.25">
      <c r="A793" s="74"/>
      <c r="B793" s="165"/>
      <c r="C793" s="165"/>
      <c r="D793" s="165"/>
      <c r="E793" s="165"/>
      <c r="F793" s="165"/>
      <c r="G793" s="165"/>
      <c r="H793" s="165"/>
      <c r="I793"/>
      <c r="M793" s="75"/>
    </row>
    <row r="794" spans="1:20" x14ac:dyDescent="0.25">
      <c r="A794" s="74"/>
      <c r="M794" s="75"/>
    </row>
    <row r="795" spans="1:20" ht="15.75" thickBot="1" x14ac:dyDescent="0.3">
      <c r="A795" s="76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77"/>
    </row>
    <row r="796" spans="1:20" ht="15.75" thickBot="1" x14ac:dyDescent="0.3"/>
    <row r="797" spans="1:20" ht="15.75" thickBot="1" x14ac:dyDescent="0.3">
      <c r="A797" s="135" t="str">
        <f>+[1]Hoja1!B34</f>
        <v>TORRE SAN MARTIN</v>
      </c>
      <c r="B797" s="136"/>
      <c r="C797" s="136"/>
      <c r="D797" s="136"/>
      <c r="E797" s="136"/>
      <c r="F797" s="136"/>
      <c r="G797" s="136"/>
      <c r="H797" s="136"/>
      <c r="I797" s="136"/>
      <c r="J797" s="137"/>
      <c r="K797" s="138" t="s">
        <v>0</v>
      </c>
      <c r="L797" s="139"/>
      <c r="M797" s="56">
        <f>+K804+L810</f>
        <v>2291143686.5100002</v>
      </c>
    </row>
    <row r="798" spans="1:20" x14ac:dyDescent="0.25">
      <c r="A798" s="7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73"/>
    </row>
    <row r="799" spans="1:20" x14ac:dyDescent="0.25">
      <c r="A799" s="74"/>
      <c r="M799" s="75"/>
    </row>
    <row r="800" spans="1:20" x14ac:dyDescent="0.25">
      <c r="A800" s="74"/>
      <c r="B800" s="164" t="s">
        <v>1</v>
      </c>
      <c r="C800" s="164"/>
      <c r="D800" s="158" t="s">
        <v>2</v>
      </c>
      <c r="E800" s="164" t="s">
        <v>3</v>
      </c>
      <c r="F800" s="164"/>
      <c r="G800" s="164"/>
      <c r="H800" s="164"/>
      <c r="I800" s="164"/>
      <c r="J800" s="164"/>
      <c r="K800" s="164"/>
      <c r="M800" s="75"/>
    </row>
    <row r="801" spans="1:13" ht="15" customHeight="1" x14ac:dyDescent="0.25">
      <c r="A801" s="74"/>
      <c r="B801" s="164"/>
      <c r="C801" s="164"/>
      <c r="D801" s="158"/>
      <c r="E801" s="158" t="s">
        <v>4</v>
      </c>
      <c r="F801" s="158" t="s">
        <v>5</v>
      </c>
      <c r="G801" s="156" t="s">
        <v>6</v>
      </c>
      <c r="H801" s="158" t="s">
        <v>7</v>
      </c>
      <c r="I801" s="158" t="s">
        <v>41</v>
      </c>
      <c r="J801" s="166" t="s">
        <v>42</v>
      </c>
      <c r="K801" s="158" t="s">
        <v>8</v>
      </c>
      <c r="M801" s="75"/>
    </row>
    <row r="802" spans="1:13" x14ac:dyDescent="0.25">
      <c r="A802" s="74"/>
      <c r="B802" s="164"/>
      <c r="C802" s="164"/>
      <c r="D802" s="158"/>
      <c r="E802" s="158"/>
      <c r="F802" s="158"/>
      <c r="G802" s="157"/>
      <c r="H802" s="158"/>
      <c r="I802" s="158"/>
      <c r="J802" s="166"/>
      <c r="K802" s="158"/>
      <c r="M802" s="75"/>
    </row>
    <row r="803" spans="1:13" x14ac:dyDescent="0.25">
      <c r="A803" s="74"/>
      <c r="B803" s="22">
        <f>+[1]Hoja1!A34</f>
        <v>32</v>
      </c>
      <c r="C803" s="22" t="str">
        <f>+A797</f>
        <v>TORRE SAN MARTIN</v>
      </c>
      <c r="D803" s="23">
        <v>45627</v>
      </c>
      <c r="E803" s="24">
        <v>125440653.75</v>
      </c>
      <c r="F803" s="24">
        <f>+E803*19%</f>
        <v>23833724.212499999</v>
      </c>
      <c r="G803" s="24">
        <f>+E803+F803</f>
        <v>149274377.96250001</v>
      </c>
      <c r="H803" s="24">
        <v>35003582</v>
      </c>
      <c r="I803" s="24">
        <f>+H803*19%</f>
        <v>6650680.5800000001</v>
      </c>
      <c r="J803" s="24">
        <f>+H803+I803</f>
        <v>41654262.579999998</v>
      </c>
      <c r="K803" s="24">
        <f>+G803+J803</f>
        <v>190928640.54250002</v>
      </c>
      <c r="M803" s="75"/>
    </row>
    <row r="804" spans="1:13" x14ac:dyDescent="0.25">
      <c r="A804" s="74"/>
      <c r="B804" s="164" t="s">
        <v>3</v>
      </c>
      <c r="C804" s="164"/>
      <c r="D804" s="164"/>
      <c r="E804" s="164"/>
      <c r="F804" s="164"/>
      <c r="G804" s="164"/>
      <c r="H804" s="164"/>
      <c r="I804" s="164"/>
      <c r="J804" s="164"/>
      <c r="K804" s="25">
        <f>SUM(K803:K803)</f>
        <v>190928640.54250002</v>
      </c>
      <c r="M804" s="75"/>
    </row>
    <row r="805" spans="1:13" x14ac:dyDescent="0.25">
      <c r="A805" s="74"/>
      <c r="M805" s="75"/>
    </row>
    <row r="806" spans="1:13" x14ac:dyDescent="0.25">
      <c r="A806" s="74"/>
      <c r="M806" s="75"/>
    </row>
    <row r="807" spans="1:13" ht="15" customHeight="1" x14ac:dyDescent="0.25">
      <c r="A807" s="74"/>
      <c r="B807" s="164" t="s">
        <v>1</v>
      </c>
      <c r="C807" s="164"/>
      <c r="D807" s="158" t="s">
        <v>2</v>
      </c>
      <c r="E807" s="164" t="s">
        <v>10</v>
      </c>
      <c r="F807" s="164"/>
      <c r="G807" s="164"/>
      <c r="H807" s="164"/>
      <c r="I807" s="164"/>
      <c r="J807" s="164"/>
      <c r="K807" s="164"/>
      <c r="L807" s="164"/>
      <c r="M807" s="75"/>
    </row>
    <row r="808" spans="1:13" ht="18.75" customHeight="1" x14ac:dyDescent="0.25">
      <c r="A808" s="74"/>
      <c r="B808" s="164"/>
      <c r="C808" s="164"/>
      <c r="D808" s="158"/>
      <c r="E808" s="37" t="s">
        <v>4</v>
      </c>
      <c r="F808" s="38" t="s">
        <v>11</v>
      </c>
      <c r="G808" s="37" t="s">
        <v>5</v>
      </c>
      <c r="H808" s="39" t="s">
        <v>6</v>
      </c>
      <c r="I808" s="37" t="s">
        <v>7</v>
      </c>
      <c r="J808" s="37" t="s">
        <v>41</v>
      </c>
      <c r="K808" s="39" t="s">
        <v>42</v>
      </c>
      <c r="L808" s="37" t="s">
        <v>8</v>
      </c>
      <c r="M808" s="75"/>
    </row>
    <row r="809" spans="1:13" x14ac:dyDescent="0.25">
      <c r="A809" s="74"/>
      <c r="B809" s="22">
        <f>+B803</f>
        <v>32</v>
      </c>
      <c r="C809" s="22" t="str">
        <f>+C803</f>
        <v>TORRE SAN MARTIN</v>
      </c>
      <c r="D809" s="22" t="s">
        <v>16</v>
      </c>
      <c r="E809" s="24">
        <f>+E803</f>
        <v>125440653.75</v>
      </c>
      <c r="F809" s="52" t="s">
        <v>9</v>
      </c>
      <c r="G809" s="24">
        <f>+E809*19%</f>
        <v>23833724.212499999</v>
      </c>
      <c r="H809" s="24">
        <f>+E809+G809</f>
        <v>149274377.96250001</v>
      </c>
      <c r="I809" s="24">
        <v>35003582</v>
      </c>
      <c r="J809" s="24">
        <f>+I809*19%</f>
        <v>6650680.5800000001</v>
      </c>
      <c r="K809" s="24">
        <f>+I809+J809</f>
        <v>41654262.579999998</v>
      </c>
      <c r="L809" s="24">
        <f>+H809+K809</f>
        <v>190928640.54250002</v>
      </c>
      <c r="M809" s="75"/>
    </row>
    <row r="810" spans="1:13" ht="15" customHeight="1" x14ac:dyDescent="0.25">
      <c r="A810" s="74"/>
      <c r="B810" s="158" t="s">
        <v>32</v>
      </c>
      <c r="C810" s="158"/>
      <c r="D810" s="158"/>
      <c r="E810" s="158"/>
      <c r="F810" s="158"/>
      <c r="G810" s="158"/>
      <c r="H810" s="158"/>
      <c r="I810" s="158"/>
      <c r="J810" s="158"/>
      <c r="K810" s="158"/>
      <c r="L810" s="25">
        <f>SUM(L809:L809)*11</f>
        <v>2100215045.9675002</v>
      </c>
      <c r="M810" s="75"/>
    </row>
    <row r="811" spans="1:13" x14ac:dyDescent="0.25">
      <c r="A811" s="74"/>
      <c r="M811" s="75"/>
    </row>
    <row r="812" spans="1:13" x14ac:dyDescent="0.25">
      <c r="A812" s="74"/>
      <c r="M812" s="75"/>
    </row>
    <row r="813" spans="1:13" ht="15.75" thickBot="1" x14ac:dyDescent="0.3">
      <c r="A813" s="76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77"/>
    </row>
    <row r="814" spans="1:13" ht="15.75" thickBot="1" x14ac:dyDescent="0.3"/>
    <row r="815" spans="1:13" ht="15.75" thickBot="1" x14ac:dyDescent="0.3">
      <c r="A815" s="202" t="str">
        <f>+[1]Hoja1!B35</f>
        <v xml:space="preserve">PUERTO CARREÑO </v>
      </c>
      <c r="B815" s="203"/>
      <c r="C815" s="203"/>
      <c r="D815" s="203"/>
      <c r="E815" s="203"/>
      <c r="F815" s="203"/>
      <c r="G815" s="203"/>
      <c r="H815" s="203"/>
      <c r="I815" s="203"/>
      <c r="J815" s="204"/>
      <c r="K815" s="138" t="s">
        <v>0</v>
      </c>
      <c r="L815" s="139"/>
      <c r="M815" s="56">
        <f>+I822+L830+I837</f>
        <v>115970368.3192704</v>
      </c>
    </row>
    <row r="816" spans="1:13" x14ac:dyDescent="0.25">
      <c r="A816" s="7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73"/>
    </row>
    <row r="817" spans="1:20" x14ac:dyDescent="0.25">
      <c r="A817" s="74"/>
      <c r="M817" s="75"/>
    </row>
    <row r="818" spans="1:20" ht="15" customHeight="1" x14ac:dyDescent="0.25">
      <c r="A818" s="74"/>
      <c r="B818" s="164" t="s">
        <v>1</v>
      </c>
      <c r="C818" s="164"/>
      <c r="D818" s="158" t="s">
        <v>2</v>
      </c>
      <c r="E818" s="148" t="s">
        <v>3</v>
      </c>
      <c r="F818" s="149"/>
      <c r="G818" s="149"/>
      <c r="H818" s="149"/>
      <c r="I818" s="150"/>
      <c r="J818" s="51"/>
      <c r="M818" s="75"/>
    </row>
    <row r="819" spans="1:20" ht="15" customHeight="1" x14ac:dyDescent="0.25">
      <c r="A819" s="74"/>
      <c r="B819" s="164"/>
      <c r="C819" s="164"/>
      <c r="D819" s="158"/>
      <c r="E819" s="158" t="s">
        <v>4</v>
      </c>
      <c r="F819" s="154" t="s">
        <v>5</v>
      </c>
      <c r="G819" s="156" t="s">
        <v>6</v>
      </c>
      <c r="H819" s="154" t="s">
        <v>7</v>
      </c>
      <c r="I819" s="154" t="s">
        <v>8</v>
      </c>
      <c r="L819" s="62"/>
      <c r="M819" s="75"/>
    </row>
    <row r="820" spans="1:20" x14ac:dyDescent="0.25">
      <c r="A820" s="74"/>
      <c r="B820" s="164"/>
      <c r="C820" s="164"/>
      <c r="D820" s="158"/>
      <c r="E820" s="158"/>
      <c r="F820" s="155"/>
      <c r="G820" s="157"/>
      <c r="H820" s="155"/>
      <c r="I820" s="155"/>
      <c r="M820" s="75"/>
    </row>
    <row r="821" spans="1:20" x14ac:dyDescent="0.25">
      <c r="A821" s="74"/>
      <c r="B821" s="18">
        <f>+[1]Hoja1!A35</f>
        <v>33</v>
      </c>
      <c r="C821" s="18" t="str">
        <f>+A815</f>
        <v xml:space="preserve">PUERTO CARREÑO </v>
      </c>
      <c r="D821" s="19">
        <v>45627</v>
      </c>
      <c r="E821" s="20">
        <v>5678141.8096000003</v>
      </c>
      <c r="F821" s="20" t="s">
        <v>9</v>
      </c>
      <c r="G821" s="20">
        <f>+E821</f>
        <v>5678141.8096000003</v>
      </c>
      <c r="H821" s="20" t="s">
        <v>9</v>
      </c>
      <c r="I821" s="5">
        <f>+G821</f>
        <v>5678141.8096000003</v>
      </c>
      <c r="M821" s="75"/>
    </row>
    <row r="822" spans="1:20" ht="15" customHeight="1" x14ac:dyDescent="0.25">
      <c r="A822" s="74"/>
      <c r="B822" s="148" t="s">
        <v>3</v>
      </c>
      <c r="C822" s="149"/>
      <c r="D822" s="149"/>
      <c r="E822" s="149"/>
      <c r="F822" s="149"/>
      <c r="G822" s="149"/>
      <c r="H822" s="150"/>
      <c r="I822" s="21">
        <f>SUM(I821:I821)</f>
        <v>5678141.8096000003</v>
      </c>
      <c r="M822" s="75"/>
    </row>
    <row r="823" spans="1:20" ht="15" customHeight="1" x14ac:dyDescent="0.25">
      <c r="A823" s="74"/>
      <c r="M823" s="75"/>
    </row>
    <row r="824" spans="1:20" ht="15" customHeight="1" x14ac:dyDescent="0.25">
      <c r="A824" s="74"/>
      <c r="M824" s="75"/>
    </row>
    <row r="825" spans="1:20" ht="15" customHeight="1" x14ac:dyDescent="0.25">
      <c r="A825" s="74"/>
      <c r="B825" s="127" t="s">
        <v>1</v>
      </c>
      <c r="C825" s="127"/>
      <c r="D825" s="126" t="s">
        <v>2</v>
      </c>
      <c r="E825" s="127" t="s">
        <v>10</v>
      </c>
      <c r="F825" s="127"/>
      <c r="G825" s="127"/>
      <c r="H825" s="127"/>
      <c r="I825" s="127"/>
      <c r="J825" s="127"/>
      <c r="K825" s="127"/>
      <c r="L825" s="127"/>
      <c r="M825" s="75"/>
    </row>
    <row r="826" spans="1:20" ht="15" customHeight="1" x14ac:dyDescent="0.25">
      <c r="A826" s="74"/>
      <c r="B826" s="127"/>
      <c r="C826" s="127"/>
      <c r="D826" s="126"/>
      <c r="E826" s="126" t="s">
        <v>4</v>
      </c>
      <c r="F826" s="142" t="s">
        <v>11</v>
      </c>
      <c r="G826" s="143"/>
      <c r="H826" s="126" t="s">
        <v>5</v>
      </c>
      <c r="I826" s="146" t="s">
        <v>6</v>
      </c>
      <c r="J826" s="126" t="s">
        <v>7</v>
      </c>
      <c r="K826" s="126" t="s">
        <v>8</v>
      </c>
      <c r="L826" s="126" t="s">
        <v>12</v>
      </c>
      <c r="M826" s="75"/>
      <c r="Q826" s="1" t="s">
        <v>30</v>
      </c>
      <c r="R826" s="1" t="s">
        <v>13</v>
      </c>
      <c r="S826" s="1" t="s">
        <v>14</v>
      </c>
    </row>
    <row r="827" spans="1:20" ht="15" customHeight="1" x14ac:dyDescent="0.25">
      <c r="A827" s="74"/>
      <c r="B827" s="127"/>
      <c r="C827" s="127"/>
      <c r="D827" s="126"/>
      <c r="E827" s="126"/>
      <c r="F827" s="144"/>
      <c r="G827" s="145"/>
      <c r="H827" s="126"/>
      <c r="I827" s="146"/>
      <c r="J827" s="126"/>
      <c r="K827" s="126"/>
      <c r="L827" s="126"/>
      <c r="M827" s="75"/>
      <c r="O827" s="62"/>
      <c r="Q827" s="63"/>
      <c r="R827" s="62">
        <f>+O827+Q827</f>
        <v>0</v>
      </c>
      <c r="S827" s="63"/>
      <c r="T827" s="64">
        <f>+R827+S827</f>
        <v>0</v>
      </c>
    </row>
    <row r="828" spans="1:20" ht="15" customHeight="1" x14ac:dyDescent="0.25">
      <c r="A828" s="74"/>
      <c r="B828" s="125">
        <f>+B821</f>
        <v>33</v>
      </c>
      <c r="C828" s="125" t="str">
        <f>+C821</f>
        <v xml:space="preserve">PUERTO CARREÑO </v>
      </c>
      <c r="D828" s="33" t="s">
        <v>16</v>
      </c>
      <c r="E828" s="3">
        <f>+E821</f>
        <v>5678141.8096000003</v>
      </c>
      <c r="F828" s="47">
        <v>9.2799999999999994E-2</v>
      </c>
      <c r="G828" s="3" t="s">
        <v>9</v>
      </c>
      <c r="H828" s="3" t="s">
        <v>9</v>
      </c>
      <c r="I828" s="3">
        <f>+E828</f>
        <v>5678141.8096000003</v>
      </c>
      <c r="J828" s="3" t="s">
        <v>9</v>
      </c>
      <c r="K828" s="3">
        <f>+I828</f>
        <v>5678141.8096000003</v>
      </c>
      <c r="L828" s="13">
        <f>+K828*11</f>
        <v>62459559.905600004</v>
      </c>
      <c r="M828" s="75"/>
    </row>
    <row r="829" spans="1:20" ht="15" customHeight="1" x14ac:dyDescent="0.25">
      <c r="A829" s="74"/>
      <c r="B829" s="125"/>
      <c r="C829" s="125"/>
      <c r="D829" s="2">
        <v>45992</v>
      </c>
      <c r="E829" s="3">
        <f>+E828</f>
        <v>5678141.8096000003</v>
      </c>
      <c r="F829" s="47">
        <v>5.2999999999999999E-2</v>
      </c>
      <c r="G829" s="7">
        <f>+E829*5.3%</f>
        <v>300941.51590880001</v>
      </c>
      <c r="H829" s="3" t="s">
        <v>9</v>
      </c>
      <c r="I829" s="3">
        <f>+E829+G829</f>
        <v>5979083.3255088003</v>
      </c>
      <c r="J829" s="3" t="s">
        <v>9</v>
      </c>
      <c r="K829" s="3">
        <f>+I829</f>
        <v>5979083.3255088003</v>
      </c>
      <c r="L829" s="13">
        <f>+K829</f>
        <v>5979083.3255088003</v>
      </c>
      <c r="M829" s="75"/>
    </row>
    <row r="830" spans="1:20" ht="15" customHeight="1" x14ac:dyDescent="0.25">
      <c r="A830" s="74"/>
      <c r="B830" s="126" t="s">
        <v>32</v>
      </c>
      <c r="C830" s="126"/>
      <c r="D830" s="126"/>
      <c r="E830" s="126"/>
      <c r="F830" s="126"/>
      <c r="G830" s="126"/>
      <c r="H830" s="126"/>
      <c r="I830" s="126"/>
      <c r="J830" s="126"/>
      <c r="K830" s="126"/>
      <c r="L830" s="8">
        <f>SUM(L828:L829)</f>
        <v>68438643.2311088</v>
      </c>
      <c r="M830" s="75"/>
    </row>
    <row r="831" spans="1:20" ht="15" customHeight="1" x14ac:dyDescent="0.25">
      <c r="A831" s="74"/>
      <c r="M831" s="75"/>
    </row>
    <row r="832" spans="1:20" ht="15" customHeight="1" x14ac:dyDescent="0.25">
      <c r="A832" s="74"/>
      <c r="M832" s="75"/>
    </row>
    <row r="833" spans="1:13" ht="15" customHeight="1" x14ac:dyDescent="0.25">
      <c r="A833" s="74"/>
      <c r="B833" s="127" t="s">
        <v>1</v>
      </c>
      <c r="C833" s="127"/>
      <c r="D833" s="126" t="s">
        <v>2</v>
      </c>
      <c r="E833" s="128" t="s">
        <v>18</v>
      </c>
      <c r="F833" s="129"/>
      <c r="G833" s="129"/>
      <c r="H833" s="129"/>
      <c r="I833" s="130"/>
      <c r="M833" s="75"/>
    </row>
    <row r="834" spans="1:13" ht="15" customHeight="1" x14ac:dyDescent="0.25">
      <c r="A834" s="74"/>
      <c r="B834" s="127"/>
      <c r="C834" s="127"/>
      <c r="D834" s="126"/>
      <c r="E834" s="126" t="s">
        <v>4</v>
      </c>
      <c r="F834" s="126" t="s">
        <v>5</v>
      </c>
      <c r="G834" s="131" t="s">
        <v>6</v>
      </c>
      <c r="H834" s="126" t="s">
        <v>7</v>
      </c>
      <c r="I834" s="126" t="s">
        <v>8</v>
      </c>
      <c r="M834" s="75"/>
    </row>
    <row r="835" spans="1:13" ht="15" customHeight="1" x14ac:dyDescent="0.25">
      <c r="A835" s="74"/>
      <c r="B835" s="127"/>
      <c r="C835" s="127"/>
      <c r="D835" s="126"/>
      <c r="E835" s="126"/>
      <c r="F835" s="126"/>
      <c r="G835" s="132"/>
      <c r="H835" s="126"/>
      <c r="I835" s="126"/>
      <c r="M835" s="75"/>
    </row>
    <row r="836" spans="1:13" ht="15" customHeight="1" x14ac:dyDescent="0.25">
      <c r="A836" s="74"/>
      <c r="B836" s="33">
        <f>+B828</f>
        <v>33</v>
      </c>
      <c r="C836" s="33" t="str">
        <f>+C828</f>
        <v xml:space="preserve">PUERTO CARREÑO </v>
      </c>
      <c r="D836" s="33" t="s">
        <v>33</v>
      </c>
      <c r="E836" s="7">
        <f>+E829+G829</f>
        <v>5979083.3255088003</v>
      </c>
      <c r="F836" s="3" t="s">
        <v>9</v>
      </c>
      <c r="G836" s="9">
        <f>+E836</f>
        <v>5979083.3255088003</v>
      </c>
      <c r="H836" s="3" t="s">
        <v>9</v>
      </c>
      <c r="I836" s="13">
        <f>+G836</f>
        <v>5979083.3255088003</v>
      </c>
      <c r="M836" s="75"/>
    </row>
    <row r="837" spans="1:13" ht="15" customHeight="1" x14ac:dyDescent="0.25">
      <c r="A837" s="74"/>
      <c r="B837" s="133" t="s">
        <v>20</v>
      </c>
      <c r="C837" s="134"/>
      <c r="D837" s="134"/>
      <c r="E837" s="134"/>
      <c r="F837" s="134"/>
      <c r="G837" s="134"/>
      <c r="H837" s="134"/>
      <c r="I837" s="8">
        <f>SUM(I836:I836)*7</f>
        <v>41853583.2785616</v>
      </c>
      <c r="M837" s="75"/>
    </row>
    <row r="838" spans="1:13" ht="15" customHeight="1" x14ac:dyDescent="0.25">
      <c r="A838" s="74"/>
      <c r="M838" s="75"/>
    </row>
    <row r="839" spans="1:13" ht="15" customHeight="1" thickBot="1" x14ac:dyDescent="0.3">
      <c r="A839" s="76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77"/>
    </row>
    <row r="840" spans="1:13" ht="15" customHeight="1" thickBot="1" x14ac:dyDescent="0.3"/>
    <row r="841" spans="1:13" ht="15" customHeight="1" thickBot="1" x14ac:dyDescent="0.3">
      <c r="A841" s="135" t="str">
        <f>+[1]Hoja1!B36</f>
        <v xml:space="preserve">PUERTO TEJADA </v>
      </c>
      <c r="B841" s="136"/>
      <c r="C841" s="136"/>
      <c r="D841" s="136"/>
      <c r="E841" s="136"/>
      <c r="F841" s="136"/>
      <c r="G841" s="136"/>
      <c r="H841" s="136"/>
      <c r="I841" s="136"/>
      <c r="J841" s="137"/>
      <c r="K841" s="138" t="s">
        <v>0</v>
      </c>
      <c r="L841" s="139"/>
      <c r="M841" s="56">
        <f>+I848+L856+I863</f>
        <v>101146622.1741015</v>
      </c>
    </row>
    <row r="842" spans="1:13" ht="15" customHeight="1" x14ac:dyDescent="0.25">
      <c r="A842" s="7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73"/>
    </row>
    <row r="843" spans="1:13" ht="15" customHeight="1" x14ac:dyDescent="0.25">
      <c r="A843" s="74"/>
      <c r="M843" s="75"/>
    </row>
    <row r="844" spans="1:13" ht="15" customHeight="1" x14ac:dyDescent="0.25">
      <c r="A844" s="74"/>
      <c r="B844" s="127" t="s">
        <v>1</v>
      </c>
      <c r="C844" s="127"/>
      <c r="D844" s="126" t="s">
        <v>2</v>
      </c>
      <c r="E844" s="128" t="s">
        <v>3</v>
      </c>
      <c r="F844" s="129"/>
      <c r="G844" s="129"/>
      <c r="H844" s="129"/>
      <c r="I844" s="130"/>
      <c r="M844" s="75"/>
    </row>
    <row r="845" spans="1:13" ht="15" customHeight="1" x14ac:dyDescent="0.25">
      <c r="A845" s="74"/>
      <c r="B845" s="127"/>
      <c r="C845" s="127"/>
      <c r="D845" s="126"/>
      <c r="E845" s="126" t="s">
        <v>4</v>
      </c>
      <c r="F845" s="140" t="s">
        <v>5</v>
      </c>
      <c r="G845" s="131" t="s">
        <v>6</v>
      </c>
      <c r="H845" s="140" t="s">
        <v>7</v>
      </c>
      <c r="I845" s="126" t="s">
        <v>8</v>
      </c>
      <c r="M845" s="75"/>
    </row>
    <row r="846" spans="1:13" ht="15" customHeight="1" x14ac:dyDescent="0.25">
      <c r="A846" s="74"/>
      <c r="B846" s="127"/>
      <c r="C846" s="127"/>
      <c r="D846" s="126"/>
      <c r="E846" s="126"/>
      <c r="F846" s="141"/>
      <c r="G846" s="132"/>
      <c r="H846" s="141"/>
      <c r="I846" s="126"/>
      <c r="M846" s="75"/>
    </row>
    <row r="847" spans="1:13" ht="15" customHeight="1" x14ac:dyDescent="0.25">
      <c r="A847" s="74"/>
      <c r="B847" s="33">
        <f>+[1]Hoja1!A36</f>
        <v>34</v>
      </c>
      <c r="C847" s="33" t="str">
        <f>+A841</f>
        <v xml:space="preserve">PUERTO TEJADA </v>
      </c>
      <c r="D847" s="2">
        <v>45627</v>
      </c>
      <c r="E847" s="3">
        <v>3824128</v>
      </c>
      <c r="F847" s="3">
        <f>+E847*19%</f>
        <v>726584.32000000007</v>
      </c>
      <c r="G847" s="3">
        <f>+E847+F847</f>
        <v>4550712.32</v>
      </c>
      <c r="H847" s="3" t="s">
        <v>9</v>
      </c>
      <c r="I847" s="3">
        <f>+G847</f>
        <v>4550712.32</v>
      </c>
      <c r="M847" s="75"/>
    </row>
    <row r="848" spans="1:13" ht="15" customHeight="1" x14ac:dyDescent="0.25">
      <c r="A848" s="74"/>
      <c r="B848" s="128" t="s">
        <v>3</v>
      </c>
      <c r="C848" s="129"/>
      <c r="D848" s="129"/>
      <c r="E848" s="129"/>
      <c r="F848" s="129"/>
      <c r="G848" s="129"/>
      <c r="H848" s="130"/>
      <c r="I848" s="4">
        <f>SUM(I847:I847)</f>
        <v>4550712.32</v>
      </c>
      <c r="M848" s="75"/>
    </row>
    <row r="849" spans="1:20" ht="15" customHeight="1" x14ac:dyDescent="0.25">
      <c r="A849" s="74"/>
      <c r="M849" s="75"/>
    </row>
    <row r="850" spans="1:20" ht="15" customHeight="1" x14ac:dyDescent="0.25">
      <c r="A850" s="74"/>
      <c r="M850" s="75"/>
    </row>
    <row r="851" spans="1:20" ht="15" customHeight="1" x14ac:dyDescent="0.25">
      <c r="A851" s="74"/>
      <c r="B851" s="127" t="s">
        <v>1</v>
      </c>
      <c r="C851" s="127"/>
      <c r="D851" s="126" t="s">
        <v>2</v>
      </c>
      <c r="E851" s="127" t="s">
        <v>10</v>
      </c>
      <c r="F851" s="127"/>
      <c r="G851" s="127"/>
      <c r="H851" s="127"/>
      <c r="I851" s="127"/>
      <c r="J851" s="127"/>
      <c r="K851" s="127"/>
      <c r="L851" s="127"/>
      <c r="M851" s="75"/>
    </row>
    <row r="852" spans="1:20" ht="15" customHeight="1" x14ac:dyDescent="0.25">
      <c r="A852" s="74"/>
      <c r="B852" s="127"/>
      <c r="C852" s="127"/>
      <c r="D852" s="126"/>
      <c r="E852" s="126" t="s">
        <v>4</v>
      </c>
      <c r="F852" s="142" t="s">
        <v>11</v>
      </c>
      <c r="G852" s="143"/>
      <c r="H852" s="126" t="s">
        <v>5</v>
      </c>
      <c r="I852" s="146" t="s">
        <v>6</v>
      </c>
      <c r="J852" s="126" t="s">
        <v>7</v>
      </c>
      <c r="K852" s="126" t="s">
        <v>8</v>
      </c>
      <c r="L852" s="126" t="s">
        <v>12</v>
      </c>
      <c r="M852" s="75"/>
      <c r="Q852" s="1" t="s">
        <v>30</v>
      </c>
      <c r="R852" s="1" t="s">
        <v>13</v>
      </c>
      <c r="S852" s="1" t="s">
        <v>14</v>
      </c>
    </row>
    <row r="853" spans="1:20" ht="15" customHeight="1" x14ac:dyDescent="0.25">
      <c r="A853" s="74"/>
      <c r="B853" s="127"/>
      <c r="C853" s="127"/>
      <c r="D853" s="126"/>
      <c r="E853" s="126"/>
      <c r="F853" s="144"/>
      <c r="G853" s="145"/>
      <c r="H853" s="126"/>
      <c r="I853" s="146"/>
      <c r="J853" s="126"/>
      <c r="K853" s="126"/>
      <c r="L853" s="126"/>
      <c r="M853" s="75"/>
      <c r="O853" s="62"/>
      <c r="Q853" s="63">
        <f>+O853*9.28%</f>
        <v>0</v>
      </c>
      <c r="R853" s="62">
        <f>+O853+Q853</f>
        <v>0</v>
      </c>
      <c r="S853" s="63">
        <f>+R853*19%</f>
        <v>0</v>
      </c>
      <c r="T853" s="64">
        <f>+R853+S853</f>
        <v>0</v>
      </c>
    </row>
    <row r="854" spans="1:20" ht="15" customHeight="1" x14ac:dyDescent="0.25">
      <c r="A854" s="74"/>
      <c r="B854" s="125">
        <f>+B847</f>
        <v>34</v>
      </c>
      <c r="C854" s="125" t="str">
        <f>+C847</f>
        <v xml:space="preserve">PUERTO TEJADA </v>
      </c>
      <c r="D854" s="33" t="s">
        <v>16</v>
      </c>
      <c r="E854" s="3">
        <f>+E847</f>
        <v>3824128</v>
      </c>
      <c r="F854" s="47">
        <v>9.2799999999999994E-2</v>
      </c>
      <c r="G854" s="6">
        <f>+E854*F854</f>
        <v>354879.0784</v>
      </c>
      <c r="H854" s="3">
        <f>+(E854+G854)*19%</f>
        <v>794011.344896</v>
      </c>
      <c r="I854" s="3">
        <f>+E854+G854+H854</f>
        <v>4973018.4232959999</v>
      </c>
      <c r="J854" s="3">
        <f>+'[1]Valores vf'!T155</f>
        <v>0</v>
      </c>
      <c r="K854" s="3">
        <f>+I854+J854</f>
        <v>4973018.4232959999</v>
      </c>
      <c r="L854" s="13">
        <f>+K854*11</f>
        <v>54703202.656255998</v>
      </c>
      <c r="M854" s="75"/>
    </row>
    <row r="855" spans="1:20" ht="15" customHeight="1" x14ac:dyDescent="0.25">
      <c r="A855" s="74"/>
      <c r="B855" s="125"/>
      <c r="C855" s="125"/>
      <c r="D855" s="2">
        <v>45992</v>
      </c>
      <c r="E855" s="3">
        <f>+E854+G854</f>
        <v>4179007.0784</v>
      </c>
      <c r="F855" s="47">
        <v>5.2999999999999999E-2</v>
      </c>
      <c r="G855" s="7">
        <f>+E855*5.3%</f>
        <v>221487.37515519999</v>
      </c>
      <c r="H855" s="3">
        <f>+(E855+G855)*19%</f>
        <v>836093.94617548806</v>
      </c>
      <c r="I855" s="3">
        <f>+E855+G855+H855</f>
        <v>5236588.399730688</v>
      </c>
      <c r="J855" s="3">
        <f>+'[1]Valores vf'!AE155</f>
        <v>0</v>
      </c>
      <c r="K855" s="3">
        <f>+I855+J855</f>
        <v>5236588.399730688</v>
      </c>
      <c r="L855" s="13">
        <f>+K855</f>
        <v>5236588.399730688</v>
      </c>
      <c r="M855" s="75"/>
    </row>
    <row r="856" spans="1:20" ht="15" customHeight="1" x14ac:dyDescent="0.25">
      <c r="A856" s="74"/>
      <c r="B856" s="126" t="s">
        <v>32</v>
      </c>
      <c r="C856" s="126"/>
      <c r="D856" s="126"/>
      <c r="E856" s="126"/>
      <c r="F856" s="126"/>
      <c r="G856" s="126"/>
      <c r="H856" s="126"/>
      <c r="I856" s="126"/>
      <c r="J856" s="126"/>
      <c r="K856" s="126"/>
      <c r="L856" s="8">
        <f>SUM(L854:L855)</f>
        <v>59939791.055986688</v>
      </c>
      <c r="M856" s="75"/>
    </row>
    <row r="857" spans="1:20" ht="15" customHeight="1" x14ac:dyDescent="0.25">
      <c r="A857" s="74"/>
      <c r="M857" s="75"/>
    </row>
    <row r="858" spans="1:20" ht="15" customHeight="1" x14ac:dyDescent="0.25">
      <c r="A858" s="74"/>
      <c r="M858" s="75"/>
    </row>
    <row r="859" spans="1:20" ht="15" customHeight="1" x14ac:dyDescent="0.25">
      <c r="A859" s="74"/>
      <c r="B859" s="127" t="s">
        <v>1</v>
      </c>
      <c r="C859" s="127"/>
      <c r="D859" s="126" t="s">
        <v>2</v>
      </c>
      <c r="E859" s="128" t="s">
        <v>18</v>
      </c>
      <c r="F859" s="129"/>
      <c r="G859" s="129"/>
      <c r="H859" s="129"/>
      <c r="I859" s="130"/>
      <c r="M859" s="75"/>
    </row>
    <row r="860" spans="1:20" ht="15" customHeight="1" x14ac:dyDescent="0.25">
      <c r="A860" s="74"/>
      <c r="B860" s="127"/>
      <c r="C860" s="127"/>
      <c r="D860" s="126"/>
      <c r="E860" s="126" t="s">
        <v>4</v>
      </c>
      <c r="F860" s="126" t="s">
        <v>5</v>
      </c>
      <c r="G860" s="131" t="s">
        <v>6</v>
      </c>
      <c r="H860" s="126" t="s">
        <v>7</v>
      </c>
      <c r="I860" s="126" t="s">
        <v>8</v>
      </c>
      <c r="M860" s="75"/>
    </row>
    <row r="861" spans="1:20" ht="15" customHeight="1" x14ac:dyDescent="0.25">
      <c r="A861" s="74"/>
      <c r="B861" s="127"/>
      <c r="C861" s="127"/>
      <c r="D861" s="126"/>
      <c r="E861" s="126"/>
      <c r="F861" s="126"/>
      <c r="G861" s="132"/>
      <c r="H861" s="126"/>
      <c r="I861" s="126"/>
      <c r="M861" s="75"/>
    </row>
    <row r="862" spans="1:20" ht="15" customHeight="1" x14ac:dyDescent="0.25">
      <c r="A862" s="74"/>
      <c r="B862" s="33">
        <f>+B854</f>
        <v>34</v>
      </c>
      <c r="C862" s="33" t="str">
        <f>+C854</f>
        <v xml:space="preserve">PUERTO TEJADA </v>
      </c>
      <c r="D862" s="33" t="s">
        <v>33</v>
      </c>
      <c r="E862" s="7">
        <f>+E855+G855</f>
        <v>4400494.4535552002</v>
      </c>
      <c r="F862" s="3">
        <f>+E862*19%</f>
        <v>836093.94617548806</v>
      </c>
      <c r="G862" s="9">
        <f>+E862+F862</f>
        <v>5236588.399730688</v>
      </c>
      <c r="H862" s="3">
        <f>+J855</f>
        <v>0</v>
      </c>
      <c r="I862" s="13">
        <f>+G862+H862</f>
        <v>5236588.399730688</v>
      </c>
      <c r="M862" s="75"/>
    </row>
    <row r="863" spans="1:20" ht="15" customHeight="1" x14ac:dyDescent="0.25">
      <c r="A863" s="74"/>
      <c r="B863" s="133" t="s">
        <v>20</v>
      </c>
      <c r="C863" s="134"/>
      <c r="D863" s="134"/>
      <c r="E863" s="134"/>
      <c r="F863" s="134"/>
      <c r="G863" s="134"/>
      <c r="H863" s="134"/>
      <c r="I863" s="8">
        <f>SUM(I862:I862)*7</f>
        <v>36656118.798114814</v>
      </c>
      <c r="M863" s="75"/>
    </row>
    <row r="864" spans="1:20" ht="15" customHeight="1" x14ac:dyDescent="0.25">
      <c r="A864" s="74"/>
      <c r="M864" s="75"/>
    </row>
    <row r="865" spans="1:21" ht="15" customHeight="1" thickBot="1" x14ac:dyDescent="0.3">
      <c r="A865" s="76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77"/>
    </row>
    <row r="866" spans="1:21" ht="15" customHeight="1" thickBot="1" x14ac:dyDescent="0.3"/>
    <row r="867" spans="1:21" ht="15" customHeight="1" thickBot="1" x14ac:dyDescent="0.3">
      <c r="A867" s="159" t="str">
        <f>+[1]Hoja1!B37</f>
        <v>RIONEGRO</v>
      </c>
      <c r="B867" s="160"/>
      <c r="C867" s="160"/>
      <c r="D867" s="160"/>
      <c r="E867" s="160"/>
      <c r="F867" s="160"/>
      <c r="G867" s="160"/>
      <c r="H867" s="160"/>
      <c r="I867" s="160"/>
      <c r="J867" s="161"/>
      <c r="K867" s="162" t="s">
        <v>0</v>
      </c>
      <c r="L867" s="163"/>
      <c r="M867" s="83">
        <f>+I874+L882+I889</f>
        <v>197745287.12093759</v>
      </c>
    </row>
    <row r="868" spans="1:21" ht="15" customHeight="1" x14ac:dyDescent="0.25">
      <c r="A868" s="84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85"/>
    </row>
    <row r="869" spans="1:21" ht="15" customHeight="1" x14ac:dyDescent="0.25">
      <c r="A869" s="60"/>
      <c r="M869" s="61"/>
      <c r="O869" s="65"/>
    </row>
    <row r="870" spans="1:21" ht="15" customHeight="1" x14ac:dyDescent="0.25">
      <c r="A870" s="60"/>
      <c r="B870" s="127" t="s">
        <v>1</v>
      </c>
      <c r="C870" s="127"/>
      <c r="D870" s="126" t="s">
        <v>2</v>
      </c>
      <c r="E870" s="127" t="s">
        <v>3</v>
      </c>
      <c r="F870" s="127"/>
      <c r="G870" s="127"/>
      <c r="H870" s="127"/>
      <c r="I870" s="127"/>
      <c r="J870" s="53"/>
      <c r="K870" s="53"/>
      <c r="L870" s="53"/>
      <c r="M870" s="61"/>
      <c r="P870" s="65"/>
    </row>
    <row r="871" spans="1:21" ht="15" customHeight="1" x14ac:dyDescent="0.25">
      <c r="A871" s="60"/>
      <c r="B871" s="127"/>
      <c r="C871" s="127"/>
      <c r="D871" s="126"/>
      <c r="E871" s="126" t="s">
        <v>4</v>
      </c>
      <c r="F871" s="126" t="s">
        <v>5</v>
      </c>
      <c r="G871" s="146" t="s">
        <v>6</v>
      </c>
      <c r="H871" s="126" t="s">
        <v>7</v>
      </c>
      <c r="I871" s="126" t="s">
        <v>8</v>
      </c>
      <c r="M871" s="61"/>
    </row>
    <row r="872" spans="1:21" ht="15" customHeight="1" x14ac:dyDescent="0.25">
      <c r="A872" s="60"/>
      <c r="B872" s="127"/>
      <c r="C872" s="127"/>
      <c r="D872" s="126"/>
      <c r="E872" s="126"/>
      <c r="F872" s="126"/>
      <c r="G872" s="146"/>
      <c r="H872" s="126"/>
      <c r="I872" s="126"/>
      <c r="M872" s="61"/>
      <c r="Q872" s="1" t="s">
        <v>30</v>
      </c>
      <c r="R872" s="1" t="s">
        <v>13</v>
      </c>
      <c r="S872" s="1" t="s">
        <v>14</v>
      </c>
      <c r="T872" s="1" t="s">
        <v>40</v>
      </c>
    </row>
    <row r="873" spans="1:21" ht="15" customHeight="1" x14ac:dyDescent="0.25">
      <c r="A873" s="60"/>
      <c r="B873" s="33">
        <f>+[1]Hoja1!A37</f>
        <v>35</v>
      </c>
      <c r="C873" s="33" t="str">
        <f>+A867</f>
        <v>RIONEGRO</v>
      </c>
      <c r="D873" s="2">
        <v>45627</v>
      </c>
      <c r="E873" s="3">
        <v>8177615.8260000004</v>
      </c>
      <c r="F873" s="3" t="s">
        <v>9</v>
      </c>
      <c r="G873" s="3">
        <f>+E873</f>
        <v>8177615.8260000004</v>
      </c>
      <c r="H873" s="3">
        <v>1504390.0064000001</v>
      </c>
      <c r="I873" s="3">
        <f>+G873+H873</f>
        <v>9682005.8323999997</v>
      </c>
      <c r="M873" s="61"/>
      <c r="O873" s="62"/>
      <c r="Q873" s="63"/>
      <c r="R873" s="62">
        <f>+O873+Q873</f>
        <v>0</v>
      </c>
      <c r="S873" s="63"/>
      <c r="T873" s="63">
        <v>1504390</v>
      </c>
      <c r="U873" s="64">
        <f>+R873+S873+T873</f>
        <v>1504390</v>
      </c>
    </row>
    <row r="874" spans="1:21" ht="15" customHeight="1" x14ac:dyDescent="0.25">
      <c r="A874" s="60"/>
      <c r="B874" s="127" t="s">
        <v>3</v>
      </c>
      <c r="C874" s="127"/>
      <c r="D874" s="127"/>
      <c r="E874" s="127"/>
      <c r="F874" s="127"/>
      <c r="G874" s="127"/>
      <c r="H874" s="127"/>
      <c r="I874" s="4">
        <f>SUM(I873:I873)</f>
        <v>9682005.8323999997</v>
      </c>
      <c r="M874" s="61"/>
      <c r="P874" s="65"/>
    </row>
    <row r="875" spans="1:21" ht="15" customHeight="1" x14ac:dyDescent="0.25">
      <c r="A875" s="60"/>
      <c r="M875" s="61"/>
    </row>
    <row r="876" spans="1:21" ht="15" customHeight="1" x14ac:dyDescent="0.25">
      <c r="A876" s="60"/>
      <c r="M876" s="61"/>
    </row>
    <row r="877" spans="1:21" ht="15" customHeight="1" x14ac:dyDescent="0.25">
      <c r="A877" s="60"/>
      <c r="B877" s="127" t="s">
        <v>1</v>
      </c>
      <c r="C877" s="127"/>
      <c r="D877" s="126" t="s">
        <v>2</v>
      </c>
      <c r="E877" s="127" t="s">
        <v>10</v>
      </c>
      <c r="F877" s="127"/>
      <c r="G877" s="127"/>
      <c r="H877" s="127"/>
      <c r="I877" s="127"/>
      <c r="J877" s="127"/>
      <c r="K877" s="127"/>
      <c r="L877" s="127"/>
      <c r="M877" s="61"/>
    </row>
    <row r="878" spans="1:21" ht="15" customHeight="1" x14ac:dyDescent="0.25">
      <c r="A878" s="60"/>
      <c r="B878" s="127"/>
      <c r="C878" s="127"/>
      <c r="D878" s="126"/>
      <c r="E878" s="126" t="s">
        <v>4</v>
      </c>
      <c r="F878" s="142" t="s">
        <v>11</v>
      </c>
      <c r="G878" s="143"/>
      <c r="H878" s="126" t="s">
        <v>5</v>
      </c>
      <c r="I878" s="146" t="s">
        <v>6</v>
      </c>
      <c r="J878" s="126" t="s">
        <v>7</v>
      </c>
      <c r="K878" s="126" t="s">
        <v>8</v>
      </c>
      <c r="L878" s="126" t="s">
        <v>12</v>
      </c>
      <c r="M878" s="61"/>
      <c r="O878" s="65"/>
    </row>
    <row r="879" spans="1:21" ht="15" customHeight="1" x14ac:dyDescent="0.25">
      <c r="A879" s="60"/>
      <c r="B879" s="127"/>
      <c r="C879" s="127"/>
      <c r="D879" s="126"/>
      <c r="E879" s="126"/>
      <c r="F879" s="144"/>
      <c r="G879" s="145"/>
      <c r="H879" s="126"/>
      <c r="I879" s="146"/>
      <c r="J879" s="126"/>
      <c r="K879" s="126"/>
      <c r="L879" s="126"/>
      <c r="M879" s="61"/>
      <c r="O879" s="65"/>
      <c r="P879" s="65"/>
    </row>
    <row r="880" spans="1:21" ht="15" customHeight="1" x14ac:dyDescent="0.25">
      <c r="A880" s="60"/>
      <c r="B880" s="125">
        <f>+B873</f>
        <v>35</v>
      </c>
      <c r="C880" s="125" t="str">
        <f>+C873</f>
        <v>RIONEGRO</v>
      </c>
      <c r="D880" s="33" t="s">
        <v>16</v>
      </c>
      <c r="E880" s="3">
        <f>+G873</f>
        <v>8177615.8260000004</v>
      </c>
      <c r="F880" s="47">
        <v>9.2799999999999994E-2</v>
      </c>
      <c r="G880" s="6" t="s">
        <v>9</v>
      </c>
      <c r="H880" s="6" t="s">
        <v>9</v>
      </c>
      <c r="I880" s="3">
        <f>+E880</f>
        <v>8177615.8260000004</v>
      </c>
      <c r="J880" s="3">
        <f>+H873</f>
        <v>1504390.0064000001</v>
      </c>
      <c r="K880" s="3">
        <f>+I880+J880</f>
        <v>9682005.8323999997</v>
      </c>
      <c r="L880" s="13">
        <f>+K880*11</f>
        <v>106502064.1564</v>
      </c>
      <c r="M880" s="61"/>
      <c r="O880" s="65"/>
      <c r="P880" s="65"/>
    </row>
    <row r="881" spans="1:16" ht="15" customHeight="1" x14ac:dyDescent="0.25">
      <c r="A881" s="60"/>
      <c r="B881" s="125"/>
      <c r="C881" s="125"/>
      <c r="D881" s="2">
        <v>45992</v>
      </c>
      <c r="E881" s="3">
        <f>+E880</f>
        <v>8177615.8260000004</v>
      </c>
      <c r="F881" s="47">
        <v>5.2999999999999999E-2</v>
      </c>
      <c r="G881" s="7">
        <f>+E881*5.3%</f>
        <v>433413.63877800002</v>
      </c>
      <c r="H881" s="6" t="s">
        <v>9</v>
      </c>
      <c r="I881" s="3">
        <f>+E881+G881</f>
        <v>8611029.4647780005</v>
      </c>
      <c r="J881" s="3">
        <f>+(J880*5.3%)+J880</f>
        <v>1584122.6767392</v>
      </c>
      <c r="K881" s="3">
        <f>+I881+J881</f>
        <v>10195152.1415172</v>
      </c>
      <c r="L881" s="13">
        <f>+K881</f>
        <v>10195152.1415172</v>
      </c>
      <c r="M881" s="61"/>
      <c r="N881" s="86"/>
      <c r="P881" s="65"/>
    </row>
    <row r="882" spans="1:16" ht="15" customHeight="1" x14ac:dyDescent="0.25">
      <c r="A882" s="60"/>
      <c r="B882" s="126" t="s">
        <v>32</v>
      </c>
      <c r="C882" s="126"/>
      <c r="D882" s="126"/>
      <c r="E882" s="126"/>
      <c r="F882" s="126"/>
      <c r="G882" s="126"/>
      <c r="H882" s="126"/>
      <c r="I882" s="126"/>
      <c r="J882" s="126"/>
      <c r="K882" s="126"/>
      <c r="L882" s="8">
        <f>SUM(L880:L881)</f>
        <v>116697216.29791719</v>
      </c>
      <c r="M882" s="61"/>
    </row>
    <row r="883" spans="1:16" ht="15" customHeight="1" x14ac:dyDescent="0.25">
      <c r="A883" s="60"/>
      <c r="M883" s="61"/>
    </row>
    <row r="884" spans="1:16" ht="15" customHeight="1" x14ac:dyDescent="0.25">
      <c r="A884" s="60"/>
      <c r="M884" s="61"/>
    </row>
    <row r="885" spans="1:16" ht="15" customHeight="1" x14ac:dyDescent="0.25">
      <c r="A885" s="60"/>
      <c r="B885" s="127" t="s">
        <v>1</v>
      </c>
      <c r="C885" s="127"/>
      <c r="D885" s="126" t="s">
        <v>2</v>
      </c>
      <c r="E885" s="128" t="s">
        <v>18</v>
      </c>
      <c r="F885" s="129"/>
      <c r="G885" s="129"/>
      <c r="H885" s="129"/>
      <c r="I885" s="130"/>
      <c r="M885" s="61"/>
    </row>
    <row r="886" spans="1:16" ht="15" customHeight="1" x14ac:dyDescent="0.25">
      <c r="A886" s="60"/>
      <c r="B886" s="127"/>
      <c r="C886" s="127"/>
      <c r="D886" s="126"/>
      <c r="E886" s="126" t="s">
        <v>4</v>
      </c>
      <c r="F886" s="126" t="s">
        <v>5</v>
      </c>
      <c r="G886" s="131" t="s">
        <v>6</v>
      </c>
      <c r="H886" s="126" t="s">
        <v>7</v>
      </c>
      <c r="I886" s="126" t="s">
        <v>8</v>
      </c>
      <c r="M886" s="61"/>
    </row>
    <row r="887" spans="1:16" ht="15" customHeight="1" x14ac:dyDescent="0.25">
      <c r="A887" s="60"/>
      <c r="B887" s="127"/>
      <c r="C887" s="127"/>
      <c r="D887" s="126"/>
      <c r="E887" s="126"/>
      <c r="F887" s="126"/>
      <c r="G887" s="132"/>
      <c r="H887" s="126"/>
      <c r="I887" s="126"/>
      <c r="M887" s="61"/>
    </row>
    <row r="888" spans="1:16" ht="15" customHeight="1" x14ac:dyDescent="0.25">
      <c r="A888" s="60"/>
      <c r="B888" s="33">
        <f>+B880</f>
        <v>35</v>
      </c>
      <c r="C888" s="33" t="str">
        <f>+C880</f>
        <v>RIONEGRO</v>
      </c>
      <c r="D888" s="33" t="s">
        <v>39</v>
      </c>
      <c r="E888" s="7">
        <f>+E881+G881</f>
        <v>8611029.4647780005</v>
      </c>
      <c r="F888" s="6" t="s">
        <v>9</v>
      </c>
      <c r="G888" s="9">
        <f>+E888</f>
        <v>8611029.4647780005</v>
      </c>
      <c r="H888" s="3">
        <f>+J881</f>
        <v>1584122.6767392</v>
      </c>
      <c r="I888" s="13">
        <f>+G888+H888</f>
        <v>10195152.1415172</v>
      </c>
      <c r="M888" s="61"/>
    </row>
    <row r="889" spans="1:16" ht="15" customHeight="1" x14ac:dyDescent="0.25">
      <c r="A889" s="60"/>
      <c r="B889" s="133" t="s">
        <v>20</v>
      </c>
      <c r="C889" s="134"/>
      <c r="D889" s="134"/>
      <c r="E889" s="134"/>
      <c r="F889" s="134"/>
      <c r="G889" s="134"/>
      <c r="H889" s="134"/>
      <c r="I889" s="8">
        <f>SUM(I888:I888)*7</f>
        <v>71366064.990620404</v>
      </c>
      <c r="M889" s="61"/>
    </row>
    <row r="890" spans="1:16" ht="15" customHeight="1" x14ac:dyDescent="0.25">
      <c r="A890" s="60"/>
      <c r="M890" s="61"/>
    </row>
    <row r="891" spans="1:16" ht="15" customHeight="1" thickBot="1" x14ac:dyDescent="0.3">
      <c r="A891" s="68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69"/>
    </row>
    <row r="892" spans="1:16" ht="15" customHeight="1" thickBot="1" x14ac:dyDescent="0.3"/>
    <row r="893" spans="1:16" ht="15" customHeight="1" thickBot="1" x14ac:dyDescent="0.3">
      <c r="A893" s="135" t="str">
        <f>+[1]Hoja1!B38</f>
        <v>SABANALARGA</v>
      </c>
      <c r="B893" s="136"/>
      <c r="C893" s="136"/>
      <c r="D893" s="136"/>
      <c r="E893" s="136"/>
      <c r="F893" s="136"/>
      <c r="G893" s="136"/>
      <c r="H893" s="136"/>
      <c r="I893" s="136"/>
      <c r="J893" s="137"/>
      <c r="K893" s="138" t="s">
        <v>0</v>
      </c>
      <c r="L893" s="139"/>
      <c r="M893" s="56">
        <f>+I900+L908+I915</f>
        <v>243045600</v>
      </c>
    </row>
    <row r="894" spans="1:16" ht="15" customHeight="1" x14ac:dyDescent="0.25">
      <c r="A894" s="7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73"/>
    </row>
    <row r="895" spans="1:16" ht="15" customHeight="1" x14ac:dyDescent="0.25">
      <c r="A895" s="74"/>
      <c r="M895" s="75"/>
    </row>
    <row r="896" spans="1:16" ht="15" customHeight="1" x14ac:dyDescent="0.25">
      <c r="A896" s="74"/>
      <c r="B896" s="127" t="s">
        <v>1</v>
      </c>
      <c r="C896" s="127"/>
      <c r="D896" s="126" t="s">
        <v>2</v>
      </c>
      <c r="E896" s="128" t="s">
        <v>3</v>
      </c>
      <c r="F896" s="129"/>
      <c r="G896" s="129"/>
      <c r="H896" s="129"/>
      <c r="I896" s="130"/>
      <c r="M896" s="75"/>
    </row>
    <row r="897" spans="1:20" ht="15" customHeight="1" x14ac:dyDescent="0.25">
      <c r="A897" s="74"/>
      <c r="B897" s="127"/>
      <c r="C897" s="127"/>
      <c r="D897" s="126"/>
      <c r="E897" s="126" t="s">
        <v>4</v>
      </c>
      <c r="F897" s="140" t="s">
        <v>5</v>
      </c>
      <c r="G897" s="131" t="s">
        <v>6</v>
      </c>
      <c r="H897" s="140" t="s">
        <v>7</v>
      </c>
      <c r="I897" s="126" t="s">
        <v>8</v>
      </c>
      <c r="M897" s="75"/>
    </row>
    <row r="898" spans="1:20" ht="15" customHeight="1" x14ac:dyDescent="0.25">
      <c r="A898" s="74"/>
      <c r="B898" s="127"/>
      <c r="C898" s="127"/>
      <c r="D898" s="126"/>
      <c r="E898" s="126"/>
      <c r="F898" s="141"/>
      <c r="G898" s="132"/>
      <c r="H898" s="141"/>
      <c r="I898" s="126"/>
      <c r="M898" s="75"/>
    </row>
    <row r="899" spans="1:20" ht="15" customHeight="1" x14ac:dyDescent="0.25">
      <c r="A899" s="74"/>
      <c r="B899" s="33">
        <f>+[1]Hoja1!A38</f>
        <v>36</v>
      </c>
      <c r="C899" s="33" t="str">
        <f>+A893</f>
        <v>SABANALARGA</v>
      </c>
      <c r="D899" s="2">
        <v>45627</v>
      </c>
      <c r="E899" s="3">
        <v>10000000</v>
      </c>
      <c r="F899" s="3">
        <f>+E899*19%</f>
        <v>1900000</v>
      </c>
      <c r="G899" s="3">
        <f>+E899+F899</f>
        <v>11900000</v>
      </c>
      <c r="H899" s="3" t="s">
        <v>9</v>
      </c>
      <c r="I899" s="3">
        <f>+G899</f>
        <v>11900000</v>
      </c>
      <c r="M899" s="75"/>
    </row>
    <row r="900" spans="1:20" ht="15" customHeight="1" x14ac:dyDescent="0.25">
      <c r="A900" s="74"/>
      <c r="B900" s="128" t="s">
        <v>3</v>
      </c>
      <c r="C900" s="129"/>
      <c r="D900" s="129"/>
      <c r="E900" s="129"/>
      <c r="F900" s="129"/>
      <c r="G900" s="129"/>
      <c r="H900" s="130"/>
      <c r="I900" s="4">
        <f>SUM(I899:I899)</f>
        <v>11900000</v>
      </c>
      <c r="M900" s="75"/>
      <c r="Q900" s="1" t="s">
        <v>30</v>
      </c>
      <c r="R900" s="1" t="s">
        <v>13</v>
      </c>
      <c r="S900" s="1" t="s">
        <v>14</v>
      </c>
    </row>
    <row r="901" spans="1:20" ht="15" customHeight="1" x14ac:dyDescent="0.25">
      <c r="A901" s="74"/>
      <c r="M901" s="75"/>
      <c r="O901" s="62"/>
      <c r="Q901" s="63"/>
      <c r="R901" s="62">
        <f>+O901+Q901</f>
        <v>0</v>
      </c>
      <c r="S901" s="63">
        <f>+R901*19%</f>
        <v>0</v>
      </c>
      <c r="T901" s="64">
        <f>+R901+S901</f>
        <v>0</v>
      </c>
    </row>
    <row r="902" spans="1:20" ht="15" customHeight="1" x14ac:dyDescent="0.25">
      <c r="A902" s="74"/>
      <c r="M902" s="75"/>
      <c r="P902" s="65"/>
    </row>
    <row r="903" spans="1:20" ht="15" customHeight="1" x14ac:dyDescent="0.25">
      <c r="A903" s="74"/>
      <c r="B903" s="127" t="s">
        <v>1</v>
      </c>
      <c r="C903" s="127"/>
      <c r="D903" s="126" t="s">
        <v>2</v>
      </c>
      <c r="E903" s="127" t="s">
        <v>10</v>
      </c>
      <c r="F903" s="127"/>
      <c r="G903" s="127"/>
      <c r="H903" s="127"/>
      <c r="I903" s="127"/>
      <c r="J903" s="127"/>
      <c r="K903" s="127"/>
      <c r="L903" s="127"/>
      <c r="M903" s="75"/>
    </row>
    <row r="904" spans="1:20" ht="15" customHeight="1" x14ac:dyDescent="0.25">
      <c r="A904" s="74"/>
      <c r="B904" s="127"/>
      <c r="C904" s="127"/>
      <c r="D904" s="126"/>
      <c r="E904" s="126" t="s">
        <v>4</v>
      </c>
      <c r="F904" s="142" t="s">
        <v>11</v>
      </c>
      <c r="G904" s="143"/>
      <c r="H904" s="126" t="s">
        <v>5</v>
      </c>
      <c r="I904" s="146" t="s">
        <v>6</v>
      </c>
      <c r="J904" s="126" t="s">
        <v>7</v>
      </c>
      <c r="K904" s="126" t="s">
        <v>8</v>
      </c>
      <c r="L904" s="126" t="s">
        <v>12</v>
      </c>
      <c r="M904" s="75"/>
    </row>
    <row r="905" spans="1:20" ht="15" customHeight="1" x14ac:dyDescent="0.25">
      <c r="A905" s="74"/>
      <c r="B905" s="127"/>
      <c r="C905" s="127"/>
      <c r="D905" s="126"/>
      <c r="E905" s="126"/>
      <c r="F905" s="144"/>
      <c r="G905" s="145"/>
      <c r="H905" s="126"/>
      <c r="I905" s="146"/>
      <c r="J905" s="126"/>
      <c r="K905" s="126"/>
      <c r="L905" s="126"/>
      <c r="M905" s="75"/>
    </row>
    <row r="906" spans="1:20" ht="15" customHeight="1" x14ac:dyDescent="0.25">
      <c r="A906" s="74"/>
      <c r="B906" s="125">
        <f>+B899</f>
        <v>36</v>
      </c>
      <c r="C906" s="125" t="str">
        <f>+C899</f>
        <v>SABANALARGA</v>
      </c>
      <c r="D906" s="33" t="s">
        <v>16</v>
      </c>
      <c r="E906" s="3">
        <f>+E899</f>
        <v>10000000</v>
      </c>
      <c r="F906" s="47">
        <v>9.2799999999999994E-2</v>
      </c>
      <c r="G906" s="6" t="s">
        <v>9</v>
      </c>
      <c r="H906" s="3">
        <f>+E906*19%</f>
        <v>1900000</v>
      </c>
      <c r="I906" s="3">
        <f>+E906+H906</f>
        <v>11900000</v>
      </c>
      <c r="J906" s="3" t="s">
        <v>9</v>
      </c>
      <c r="K906" s="3">
        <f>+I906</f>
        <v>11900000</v>
      </c>
      <c r="L906" s="13">
        <f>+K906*11</f>
        <v>130900000</v>
      </c>
      <c r="M906" s="75"/>
    </row>
    <row r="907" spans="1:20" ht="15" customHeight="1" x14ac:dyDescent="0.25">
      <c r="A907" s="74"/>
      <c r="B907" s="125"/>
      <c r="C907" s="125"/>
      <c r="D907" s="2">
        <v>45992</v>
      </c>
      <c r="E907" s="3">
        <f>+E906</f>
        <v>10000000</v>
      </c>
      <c r="F907" s="47">
        <v>5.2999999999999999E-2</v>
      </c>
      <c r="G907" s="7">
        <f>+E907*5.3%</f>
        <v>530000</v>
      </c>
      <c r="H907" s="3">
        <f>+(E907+G907)*19%</f>
        <v>2000700</v>
      </c>
      <c r="I907" s="3">
        <f>+E907+G907+H907</f>
        <v>12530700</v>
      </c>
      <c r="J907" s="3" t="s">
        <v>9</v>
      </c>
      <c r="K907" s="3">
        <f>+I907</f>
        <v>12530700</v>
      </c>
      <c r="L907" s="13">
        <f>+K907</f>
        <v>12530700</v>
      </c>
      <c r="M907" s="75"/>
    </row>
    <row r="908" spans="1:20" ht="15" customHeight="1" x14ac:dyDescent="0.25">
      <c r="A908" s="74"/>
      <c r="B908" s="126" t="s">
        <v>32</v>
      </c>
      <c r="C908" s="126"/>
      <c r="D908" s="126"/>
      <c r="E908" s="126"/>
      <c r="F908" s="126"/>
      <c r="G908" s="126"/>
      <c r="H908" s="126"/>
      <c r="I908" s="126"/>
      <c r="J908" s="126"/>
      <c r="K908" s="126"/>
      <c r="L908" s="8">
        <f>SUM(L906:L907)</f>
        <v>143430700</v>
      </c>
      <c r="M908" s="75"/>
    </row>
    <row r="909" spans="1:20" ht="15" customHeight="1" x14ac:dyDescent="0.25">
      <c r="A909" s="74"/>
      <c r="M909" s="75"/>
    </row>
    <row r="910" spans="1:20" ht="15" customHeight="1" x14ac:dyDescent="0.25">
      <c r="A910" s="74"/>
      <c r="M910" s="75"/>
    </row>
    <row r="911" spans="1:20" ht="15" customHeight="1" x14ac:dyDescent="0.25">
      <c r="A911" s="74"/>
      <c r="B911" s="127" t="s">
        <v>1</v>
      </c>
      <c r="C911" s="127"/>
      <c r="D911" s="126" t="s">
        <v>2</v>
      </c>
      <c r="E911" s="128" t="s">
        <v>18</v>
      </c>
      <c r="F911" s="129"/>
      <c r="G911" s="129"/>
      <c r="H911" s="129"/>
      <c r="I911" s="130"/>
      <c r="M911" s="75"/>
    </row>
    <row r="912" spans="1:20" ht="15" customHeight="1" x14ac:dyDescent="0.25">
      <c r="A912" s="74"/>
      <c r="B912" s="127"/>
      <c r="C912" s="127"/>
      <c r="D912" s="126"/>
      <c r="E912" s="126" t="s">
        <v>4</v>
      </c>
      <c r="F912" s="126" t="s">
        <v>5</v>
      </c>
      <c r="G912" s="131" t="s">
        <v>6</v>
      </c>
      <c r="H912" s="126" t="s">
        <v>7</v>
      </c>
      <c r="I912" s="126" t="s">
        <v>8</v>
      </c>
      <c r="M912" s="75"/>
    </row>
    <row r="913" spans="1:16" ht="15" customHeight="1" x14ac:dyDescent="0.25">
      <c r="A913" s="74"/>
      <c r="B913" s="127"/>
      <c r="C913" s="127"/>
      <c r="D913" s="126"/>
      <c r="E913" s="126"/>
      <c r="F913" s="126"/>
      <c r="G913" s="132"/>
      <c r="H913" s="126"/>
      <c r="I913" s="126"/>
      <c r="M913" s="75"/>
    </row>
    <row r="914" spans="1:16" ht="15" customHeight="1" x14ac:dyDescent="0.25">
      <c r="A914" s="74"/>
      <c r="B914" s="33">
        <f>+B906</f>
        <v>36</v>
      </c>
      <c r="C914" s="33" t="str">
        <f>+C906</f>
        <v>SABANALARGA</v>
      </c>
      <c r="D914" s="33" t="s">
        <v>33</v>
      </c>
      <c r="E914" s="7">
        <f>+E907+G907</f>
        <v>10530000</v>
      </c>
      <c r="F914" s="3">
        <f>+E914*19%</f>
        <v>2000700</v>
      </c>
      <c r="G914" s="9">
        <f>+E914+F914</f>
        <v>12530700</v>
      </c>
      <c r="H914" s="3" t="str">
        <f>+J907</f>
        <v>N/A</v>
      </c>
      <c r="I914" s="13">
        <f>+G914</f>
        <v>12530700</v>
      </c>
      <c r="M914" s="75"/>
    </row>
    <row r="915" spans="1:16" ht="15" customHeight="1" x14ac:dyDescent="0.25">
      <c r="A915" s="74"/>
      <c r="B915" s="133" t="s">
        <v>20</v>
      </c>
      <c r="C915" s="134"/>
      <c r="D915" s="134"/>
      <c r="E915" s="134"/>
      <c r="F915" s="134"/>
      <c r="G915" s="134"/>
      <c r="H915" s="134"/>
      <c r="I915" s="8">
        <f>SUM(I914:I914)*7</f>
        <v>87714900</v>
      </c>
      <c r="M915" s="75"/>
    </row>
    <row r="916" spans="1:16" ht="15" customHeight="1" x14ac:dyDescent="0.25">
      <c r="A916" s="74"/>
      <c r="M916" s="75"/>
    </row>
    <row r="917" spans="1:16" ht="15" customHeight="1" thickBot="1" x14ac:dyDescent="0.3">
      <c r="A917" s="76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77"/>
    </row>
    <row r="918" spans="1:16" ht="15" customHeight="1" thickBot="1" x14ac:dyDescent="0.3"/>
    <row r="919" spans="1:16" ht="15" customHeight="1" thickBot="1" x14ac:dyDescent="0.3">
      <c r="A919" s="135" t="str">
        <f>+[1]Hoja1!B39</f>
        <v>SAN ANDRES</v>
      </c>
      <c r="B919" s="136"/>
      <c r="C919" s="136"/>
      <c r="D919" s="136"/>
      <c r="E919" s="136"/>
      <c r="F919" s="136"/>
      <c r="G919" s="136"/>
      <c r="H919" s="136"/>
      <c r="I919" s="136"/>
      <c r="J919" s="137"/>
      <c r="K919" s="138" t="s">
        <v>0</v>
      </c>
      <c r="L919" s="139"/>
      <c r="M919" s="56">
        <f>+J926+L934+I941</f>
        <v>432170001.93149948</v>
      </c>
    </row>
    <row r="920" spans="1:16" ht="15" customHeight="1" x14ac:dyDescent="0.25">
      <c r="A920" s="7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73"/>
    </row>
    <row r="921" spans="1:16" ht="15" customHeight="1" x14ac:dyDescent="0.25">
      <c r="A921" s="74"/>
      <c r="M921" s="75"/>
    </row>
    <row r="922" spans="1:16" ht="15" customHeight="1" x14ac:dyDescent="0.25">
      <c r="A922" s="74"/>
      <c r="B922" s="164" t="s">
        <v>1</v>
      </c>
      <c r="C922" s="164"/>
      <c r="D922" s="158" t="s">
        <v>2</v>
      </c>
      <c r="E922" s="148" t="s">
        <v>3</v>
      </c>
      <c r="F922" s="149"/>
      <c r="G922" s="149"/>
      <c r="H922" s="149"/>
      <c r="I922" s="149"/>
      <c r="J922" s="150"/>
      <c r="M922" s="75"/>
      <c r="O922" s="65"/>
    </row>
    <row r="923" spans="1:16" ht="15" customHeight="1" x14ac:dyDescent="0.25">
      <c r="A923" s="74"/>
      <c r="B923" s="164"/>
      <c r="C923" s="164"/>
      <c r="D923" s="158"/>
      <c r="E923" s="158" t="s">
        <v>4</v>
      </c>
      <c r="F923" s="154" t="s">
        <v>5</v>
      </c>
      <c r="G923" s="156" t="s">
        <v>6</v>
      </c>
      <c r="H923" s="154" t="s">
        <v>7</v>
      </c>
      <c r="I923" s="154" t="s">
        <v>8</v>
      </c>
      <c r="J923" s="158" t="s">
        <v>12</v>
      </c>
      <c r="M923" s="75"/>
      <c r="P923" s="65"/>
    </row>
    <row r="924" spans="1:16" ht="14.45" customHeight="1" x14ac:dyDescent="0.25">
      <c r="A924" s="74"/>
      <c r="B924" s="164"/>
      <c r="C924" s="164"/>
      <c r="D924" s="158"/>
      <c r="E924" s="158"/>
      <c r="F924" s="155"/>
      <c r="G924" s="157"/>
      <c r="H924" s="155"/>
      <c r="I924" s="155"/>
      <c r="J924" s="158"/>
      <c r="M924" s="75"/>
    </row>
    <row r="925" spans="1:16" ht="15" customHeight="1" x14ac:dyDescent="0.25">
      <c r="A925" s="74"/>
      <c r="B925" s="22">
        <f>+[1]Hoja1!A39</f>
        <v>37</v>
      </c>
      <c r="C925" s="22" t="str">
        <f>+A919</f>
        <v>SAN ANDRES</v>
      </c>
      <c r="D925" s="23">
        <v>45627</v>
      </c>
      <c r="E925" s="24">
        <v>21159910.004480001</v>
      </c>
      <c r="F925" s="24" t="s">
        <v>9</v>
      </c>
      <c r="G925" s="24">
        <f>+E925</f>
        <v>21159910.004480001</v>
      </c>
      <c r="H925" s="24" t="str">
        <f>+F925</f>
        <v>N/A</v>
      </c>
      <c r="I925" s="24">
        <f>+G925</f>
        <v>21159910.004480001</v>
      </c>
      <c r="J925" s="24">
        <f>+I925</f>
        <v>21159910.004480001</v>
      </c>
      <c r="M925" s="75"/>
    </row>
    <row r="926" spans="1:16" ht="15" customHeight="1" x14ac:dyDescent="0.25">
      <c r="A926" s="74"/>
      <c r="B926" s="148" t="s">
        <v>3</v>
      </c>
      <c r="C926" s="149"/>
      <c r="D926" s="149"/>
      <c r="E926" s="149"/>
      <c r="F926" s="149"/>
      <c r="G926" s="149"/>
      <c r="H926" s="149"/>
      <c r="I926" s="150"/>
      <c r="J926" s="25">
        <f>SUM(I925)</f>
        <v>21159910.004480001</v>
      </c>
      <c r="M926" s="75"/>
    </row>
    <row r="927" spans="1:16" ht="15" customHeight="1" x14ac:dyDescent="0.25">
      <c r="A927" s="74"/>
      <c r="M927" s="75"/>
    </row>
    <row r="928" spans="1:16" ht="15" customHeight="1" x14ac:dyDescent="0.25">
      <c r="A928" s="74"/>
      <c r="M928" s="75"/>
    </row>
    <row r="929" spans="1:20" ht="15" customHeight="1" x14ac:dyDescent="0.25">
      <c r="A929" s="74"/>
      <c r="B929" s="127" t="s">
        <v>1</v>
      </c>
      <c r="C929" s="127"/>
      <c r="D929" s="126" t="s">
        <v>2</v>
      </c>
      <c r="E929" s="127" t="s">
        <v>10</v>
      </c>
      <c r="F929" s="127"/>
      <c r="G929" s="127"/>
      <c r="H929" s="127"/>
      <c r="I929" s="127"/>
      <c r="J929" s="127"/>
      <c r="K929" s="127"/>
      <c r="L929" s="127"/>
      <c r="M929" s="75"/>
    </row>
    <row r="930" spans="1:20" ht="15" customHeight="1" x14ac:dyDescent="0.25">
      <c r="A930" s="74"/>
      <c r="B930" s="127"/>
      <c r="C930" s="127"/>
      <c r="D930" s="126"/>
      <c r="E930" s="126" t="s">
        <v>4</v>
      </c>
      <c r="F930" s="142" t="s">
        <v>11</v>
      </c>
      <c r="G930" s="143"/>
      <c r="H930" s="126" t="s">
        <v>5</v>
      </c>
      <c r="I930" s="146" t="s">
        <v>6</v>
      </c>
      <c r="J930" s="126" t="s">
        <v>7</v>
      </c>
      <c r="K930" s="126" t="s">
        <v>8</v>
      </c>
      <c r="L930" s="126" t="s">
        <v>12</v>
      </c>
      <c r="M930" s="75"/>
    </row>
    <row r="931" spans="1:20" ht="15" customHeight="1" x14ac:dyDescent="0.25">
      <c r="A931" s="74"/>
      <c r="B931" s="127"/>
      <c r="C931" s="127"/>
      <c r="D931" s="126"/>
      <c r="E931" s="126"/>
      <c r="F931" s="144"/>
      <c r="G931" s="145"/>
      <c r="H931" s="126"/>
      <c r="I931" s="146"/>
      <c r="J931" s="126"/>
      <c r="K931" s="126"/>
      <c r="L931" s="126"/>
      <c r="M931" s="75"/>
      <c r="Q931" s="1" t="s">
        <v>30</v>
      </c>
      <c r="R931" s="1" t="s">
        <v>13</v>
      </c>
      <c r="S931" s="1" t="s">
        <v>14</v>
      </c>
    </row>
    <row r="932" spans="1:20" ht="15" customHeight="1" x14ac:dyDescent="0.25">
      <c r="A932" s="74"/>
      <c r="B932" s="125">
        <f>+B925</f>
        <v>37</v>
      </c>
      <c r="C932" s="125" t="str">
        <f>+C925</f>
        <v>SAN ANDRES</v>
      </c>
      <c r="D932" s="33" t="s">
        <v>16</v>
      </c>
      <c r="E932" s="3">
        <f>+I925</f>
        <v>21159910.004480001</v>
      </c>
      <c r="F932" s="47">
        <v>9.2799999999999994E-2</v>
      </c>
      <c r="G932" s="6" t="s">
        <v>9</v>
      </c>
      <c r="H932" s="6" t="s">
        <v>9</v>
      </c>
      <c r="I932" s="3">
        <f>+E932</f>
        <v>21159910.004480001</v>
      </c>
      <c r="J932" s="3" t="s">
        <v>9</v>
      </c>
      <c r="K932" s="3">
        <f>+I932</f>
        <v>21159910.004480001</v>
      </c>
      <c r="L932" s="13">
        <f>+K932*11</f>
        <v>232759010.04928002</v>
      </c>
      <c r="M932" s="75"/>
      <c r="O932" s="62"/>
      <c r="Q932" s="63"/>
      <c r="R932" s="62">
        <f>+O932+Q932</f>
        <v>0</v>
      </c>
      <c r="S932" s="63"/>
      <c r="T932" s="64">
        <f>+R932+S932</f>
        <v>0</v>
      </c>
    </row>
    <row r="933" spans="1:20" ht="15" customHeight="1" x14ac:dyDescent="0.25">
      <c r="A933" s="74"/>
      <c r="B933" s="125"/>
      <c r="C933" s="125"/>
      <c r="D933" s="2">
        <v>45992</v>
      </c>
      <c r="E933" s="3">
        <f>+E932</f>
        <v>21159910.004480001</v>
      </c>
      <c r="F933" s="47">
        <v>5.2999999999999999E-2</v>
      </c>
      <c r="G933" s="7">
        <f>+E933*5.3%</f>
        <v>1121475.23023744</v>
      </c>
      <c r="H933" s="6" t="s">
        <v>9</v>
      </c>
      <c r="I933" s="3">
        <f>+E933+G933</f>
        <v>22281385.23471744</v>
      </c>
      <c r="J933" s="3" t="s">
        <v>9</v>
      </c>
      <c r="K933" s="3">
        <f>+I933</f>
        <v>22281385.23471744</v>
      </c>
      <c r="L933" s="13">
        <f>+K933</f>
        <v>22281385.23471744</v>
      </c>
      <c r="M933" s="75"/>
    </row>
    <row r="934" spans="1:20" ht="15" customHeight="1" x14ac:dyDescent="0.25">
      <c r="A934" s="74"/>
      <c r="B934" s="126" t="s">
        <v>32</v>
      </c>
      <c r="C934" s="126"/>
      <c r="D934" s="126"/>
      <c r="E934" s="126"/>
      <c r="F934" s="126"/>
      <c r="G934" s="126"/>
      <c r="H934" s="126"/>
      <c r="I934" s="126"/>
      <c r="J934" s="126"/>
      <c r="K934" s="126"/>
      <c r="L934" s="8">
        <f>SUM(L932:L933)</f>
        <v>255040395.28399745</v>
      </c>
      <c r="M934" s="75"/>
    </row>
    <row r="935" spans="1:20" ht="15" customHeight="1" x14ac:dyDescent="0.25">
      <c r="A935" s="74"/>
      <c r="M935" s="75"/>
    </row>
    <row r="936" spans="1:20" ht="15" customHeight="1" x14ac:dyDescent="0.25">
      <c r="A936" s="74"/>
      <c r="M936" s="75"/>
    </row>
    <row r="937" spans="1:20" ht="15" customHeight="1" x14ac:dyDescent="0.25">
      <c r="A937" s="74"/>
      <c r="B937" s="127" t="s">
        <v>1</v>
      </c>
      <c r="C937" s="127"/>
      <c r="D937" s="126" t="s">
        <v>2</v>
      </c>
      <c r="E937" s="128" t="s">
        <v>18</v>
      </c>
      <c r="F937" s="129"/>
      <c r="G937" s="129"/>
      <c r="H937" s="129"/>
      <c r="I937" s="130"/>
      <c r="M937" s="75"/>
    </row>
    <row r="938" spans="1:20" ht="15" customHeight="1" x14ac:dyDescent="0.25">
      <c r="A938" s="74"/>
      <c r="B938" s="127"/>
      <c r="C938" s="127"/>
      <c r="D938" s="126"/>
      <c r="E938" s="126" t="s">
        <v>4</v>
      </c>
      <c r="F938" s="126" t="s">
        <v>5</v>
      </c>
      <c r="G938" s="131" t="s">
        <v>6</v>
      </c>
      <c r="H938" s="126" t="s">
        <v>7</v>
      </c>
      <c r="I938" s="126" t="s">
        <v>8</v>
      </c>
      <c r="M938" s="75"/>
    </row>
    <row r="939" spans="1:20" ht="15" customHeight="1" x14ac:dyDescent="0.25">
      <c r="A939" s="74"/>
      <c r="B939" s="127"/>
      <c r="C939" s="127"/>
      <c r="D939" s="126"/>
      <c r="E939" s="126"/>
      <c r="F939" s="126"/>
      <c r="G939" s="132"/>
      <c r="H939" s="126"/>
      <c r="I939" s="126"/>
      <c r="M939" s="75"/>
    </row>
    <row r="940" spans="1:20" ht="15" customHeight="1" x14ac:dyDescent="0.25">
      <c r="A940" s="74"/>
      <c r="B940" s="33">
        <f>+B932</f>
        <v>37</v>
      </c>
      <c r="C940" s="33" t="str">
        <f>+C932</f>
        <v>SAN ANDRES</v>
      </c>
      <c r="D940" s="33" t="s">
        <v>33</v>
      </c>
      <c r="E940" s="7">
        <f>+E933+G933</f>
        <v>22281385.23471744</v>
      </c>
      <c r="F940" s="3" t="s">
        <v>9</v>
      </c>
      <c r="G940" s="9">
        <f>+E940</f>
        <v>22281385.23471744</v>
      </c>
      <c r="H940" s="3" t="s">
        <v>9</v>
      </c>
      <c r="I940" s="13">
        <f>+G940</f>
        <v>22281385.23471744</v>
      </c>
      <c r="M940" s="75"/>
    </row>
    <row r="941" spans="1:20" ht="15" customHeight="1" x14ac:dyDescent="0.25">
      <c r="A941" s="74"/>
      <c r="B941" s="133" t="s">
        <v>20</v>
      </c>
      <c r="C941" s="134"/>
      <c r="D941" s="134"/>
      <c r="E941" s="134"/>
      <c r="F941" s="134"/>
      <c r="G941" s="134"/>
      <c r="H941" s="134"/>
      <c r="I941" s="8">
        <f>SUM(I940:I940)*7</f>
        <v>155969696.64302209</v>
      </c>
      <c r="M941" s="75"/>
    </row>
    <row r="942" spans="1:20" ht="15" customHeight="1" x14ac:dyDescent="0.25">
      <c r="A942" s="74"/>
      <c r="M942" s="75"/>
    </row>
    <row r="943" spans="1:20" ht="15" customHeight="1" thickBot="1" x14ac:dyDescent="0.3">
      <c r="A943" s="76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77"/>
    </row>
    <row r="944" spans="1:20" ht="15" customHeight="1" thickBot="1" x14ac:dyDescent="0.3"/>
    <row r="945" spans="1:20" ht="15" customHeight="1" thickBot="1" x14ac:dyDescent="0.3">
      <c r="A945" s="135" t="str">
        <f>+[1]Hoja1!B40</f>
        <v>SANTA BARBARA</v>
      </c>
      <c r="B945" s="136"/>
      <c r="C945" s="136"/>
      <c r="D945" s="136"/>
      <c r="E945" s="136"/>
      <c r="F945" s="136"/>
      <c r="G945" s="136"/>
      <c r="H945" s="136"/>
      <c r="I945" s="136"/>
      <c r="J945" s="137"/>
      <c r="K945" s="138" t="s">
        <v>0</v>
      </c>
      <c r="L945" s="139"/>
      <c r="M945" s="56">
        <f>+I952+L960+I967</f>
        <v>60455380.889647745</v>
      </c>
    </row>
    <row r="946" spans="1:20" ht="15" customHeight="1" x14ac:dyDescent="0.25">
      <c r="A946" s="7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73"/>
    </row>
    <row r="947" spans="1:20" ht="15" customHeight="1" x14ac:dyDescent="0.25">
      <c r="A947" s="74"/>
      <c r="M947" s="75"/>
    </row>
    <row r="948" spans="1:20" ht="15" customHeight="1" x14ac:dyDescent="0.25">
      <c r="A948" s="74"/>
      <c r="B948" s="127" t="s">
        <v>1</v>
      </c>
      <c r="C948" s="127"/>
      <c r="D948" s="126" t="s">
        <v>2</v>
      </c>
      <c r="E948" s="128" t="s">
        <v>3</v>
      </c>
      <c r="F948" s="129"/>
      <c r="G948" s="129"/>
      <c r="H948" s="129"/>
      <c r="I948" s="130"/>
      <c r="M948" s="75"/>
    </row>
    <row r="949" spans="1:20" ht="15" customHeight="1" x14ac:dyDescent="0.25">
      <c r="A949" s="74"/>
      <c r="B949" s="127"/>
      <c r="C949" s="127"/>
      <c r="D949" s="126"/>
      <c r="E949" s="126" t="s">
        <v>4</v>
      </c>
      <c r="F949" s="140" t="s">
        <v>5</v>
      </c>
      <c r="G949" s="131" t="s">
        <v>6</v>
      </c>
      <c r="H949" s="140" t="s">
        <v>7</v>
      </c>
      <c r="I949" s="126" t="s">
        <v>8</v>
      </c>
      <c r="M949" s="75"/>
    </row>
    <row r="950" spans="1:20" ht="15" customHeight="1" x14ac:dyDescent="0.25">
      <c r="A950" s="74"/>
      <c r="B950" s="127"/>
      <c r="C950" s="127"/>
      <c r="D950" s="126"/>
      <c r="E950" s="126"/>
      <c r="F950" s="141"/>
      <c r="G950" s="132"/>
      <c r="H950" s="141"/>
      <c r="I950" s="126"/>
      <c r="M950" s="75"/>
    </row>
    <row r="951" spans="1:20" ht="15" customHeight="1" x14ac:dyDescent="0.25">
      <c r="A951" s="74"/>
      <c r="B951" s="33">
        <f>+[1]Hoja1!A40</f>
        <v>38</v>
      </c>
      <c r="C951" s="33" t="str">
        <f>+A945</f>
        <v>SANTA BARBARA</v>
      </c>
      <c r="D951" s="2">
        <v>45627</v>
      </c>
      <c r="E951" s="3">
        <v>2285683</v>
      </c>
      <c r="F951" s="3">
        <f>+E951*19%</f>
        <v>434279.77</v>
      </c>
      <c r="G951" s="3">
        <f>+E951+F951</f>
        <v>2719962.77</v>
      </c>
      <c r="H951" s="3" t="s">
        <v>9</v>
      </c>
      <c r="I951" s="3">
        <f>+G951</f>
        <v>2719962.77</v>
      </c>
      <c r="M951" s="75"/>
    </row>
    <row r="952" spans="1:20" ht="15" customHeight="1" x14ac:dyDescent="0.25">
      <c r="A952" s="74"/>
      <c r="B952" s="128" t="s">
        <v>3</v>
      </c>
      <c r="C952" s="129"/>
      <c r="D952" s="129"/>
      <c r="E952" s="129"/>
      <c r="F952" s="129"/>
      <c r="G952" s="129"/>
      <c r="H952" s="130"/>
      <c r="I952" s="4">
        <f>SUM(I951:I951)</f>
        <v>2719962.77</v>
      </c>
      <c r="M952" s="75"/>
    </row>
    <row r="953" spans="1:20" ht="15" customHeight="1" x14ac:dyDescent="0.25">
      <c r="A953" s="74"/>
      <c r="M953" s="75"/>
    </row>
    <row r="954" spans="1:20" ht="15" customHeight="1" x14ac:dyDescent="0.25">
      <c r="A954" s="74"/>
      <c r="M954" s="75"/>
    </row>
    <row r="955" spans="1:20" ht="15" customHeight="1" x14ac:dyDescent="0.25">
      <c r="A955" s="74"/>
      <c r="B955" s="127" t="s">
        <v>1</v>
      </c>
      <c r="C955" s="127"/>
      <c r="D955" s="126" t="s">
        <v>2</v>
      </c>
      <c r="E955" s="127" t="s">
        <v>10</v>
      </c>
      <c r="F955" s="127"/>
      <c r="G955" s="127"/>
      <c r="H955" s="127"/>
      <c r="I955" s="127"/>
      <c r="J955" s="127"/>
      <c r="K955" s="127"/>
      <c r="L955" s="127"/>
      <c r="M955" s="75"/>
    </row>
    <row r="956" spans="1:20" ht="15" customHeight="1" x14ac:dyDescent="0.25">
      <c r="A956" s="74"/>
      <c r="B956" s="127"/>
      <c r="C956" s="127"/>
      <c r="D956" s="126"/>
      <c r="E956" s="126" t="s">
        <v>4</v>
      </c>
      <c r="F956" s="142" t="s">
        <v>11</v>
      </c>
      <c r="G956" s="143"/>
      <c r="H956" s="126" t="s">
        <v>5</v>
      </c>
      <c r="I956" s="146" t="s">
        <v>6</v>
      </c>
      <c r="J956" s="126" t="s">
        <v>7</v>
      </c>
      <c r="K956" s="126" t="s">
        <v>8</v>
      </c>
      <c r="L956" s="126" t="s">
        <v>12</v>
      </c>
      <c r="M956" s="75"/>
    </row>
    <row r="957" spans="1:20" ht="15" customHeight="1" x14ac:dyDescent="0.25">
      <c r="A957" s="74"/>
      <c r="B957" s="127"/>
      <c r="C957" s="127"/>
      <c r="D957" s="126"/>
      <c r="E957" s="126"/>
      <c r="F957" s="144"/>
      <c r="G957" s="145"/>
      <c r="H957" s="126"/>
      <c r="I957" s="146"/>
      <c r="J957" s="126"/>
      <c r="K957" s="126"/>
      <c r="L957" s="126"/>
      <c r="M957" s="75"/>
      <c r="Q957" s="1" t="s">
        <v>30</v>
      </c>
      <c r="R957" s="1" t="s">
        <v>13</v>
      </c>
      <c r="S957" s="1" t="s">
        <v>14</v>
      </c>
    </row>
    <row r="958" spans="1:20" ht="15" customHeight="1" x14ac:dyDescent="0.25">
      <c r="A958" s="74"/>
      <c r="B958" s="125">
        <f>+B951</f>
        <v>38</v>
      </c>
      <c r="C958" s="125" t="str">
        <f>+C951</f>
        <v>SANTA BARBARA</v>
      </c>
      <c r="D958" s="33" t="s">
        <v>16</v>
      </c>
      <c r="E958" s="3">
        <f>+E951</f>
        <v>2285683</v>
      </c>
      <c r="F958" s="47">
        <v>9.2799999999999994E-2</v>
      </c>
      <c r="G958" s="6">
        <f>+E958*F958</f>
        <v>212111.38239999997</v>
      </c>
      <c r="H958" s="3">
        <f>+(E958+G958)*19%</f>
        <v>474580.93265600002</v>
      </c>
      <c r="I958" s="3">
        <f>+E958+G958+H958</f>
        <v>2972375.3150559999</v>
      </c>
      <c r="J958" s="3" t="s">
        <v>9</v>
      </c>
      <c r="K958" s="3">
        <f>+I958</f>
        <v>2972375.3150559999</v>
      </c>
      <c r="L958" s="13">
        <f>+K958*11</f>
        <v>32696128.465615999</v>
      </c>
      <c r="M958" s="75"/>
      <c r="O958" s="62"/>
      <c r="Q958" s="63"/>
      <c r="R958" s="62">
        <f>+O958+Q958</f>
        <v>0</v>
      </c>
      <c r="S958" s="63"/>
      <c r="T958" s="64">
        <f>+R958+S958</f>
        <v>0</v>
      </c>
    </row>
    <row r="959" spans="1:20" ht="15" customHeight="1" x14ac:dyDescent="0.25">
      <c r="A959" s="74"/>
      <c r="B959" s="125"/>
      <c r="C959" s="125"/>
      <c r="D959" s="2">
        <v>45992</v>
      </c>
      <c r="E959" s="3">
        <f>+E958+G958</f>
        <v>2497794.3824</v>
      </c>
      <c r="F959" s="47">
        <v>5.2999999999999999E-2</v>
      </c>
      <c r="G959" s="7">
        <f>+E959*5.3%</f>
        <v>132383.10226720001</v>
      </c>
      <c r="H959" s="3">
        <f>+(E959+G959)*19%</f>
        <v>499733.72208676802</v>
      </c>
      <c r="I959" s="3">
        <f>+E959+G959+H959</f>
        <v>3129911.2067539683</v>
      </c>
      <c r="J959" s="3" t="s">
        <v>9</v>
      </c>
      <c r="K959" s="3">
        <f>+I959</f>
        <v>3129911.2067539683</v>
      </c>
      <c r="L959" s="13">
        <f>+K959</f>
        <v>3129911.2067539683</v>
      </c>
      <c r="M959" s="75"/>
    </row>
    <row r="960" spans="1:20" ht="15" customHeight="1" x14ac:dyDescent="0.25">
      <c r="A960" s="74"/>
      <c r="B960" s="126" t="s">
        <v>32</v>
      </c>
      <c r="C960" s="126"/>
      <c r="D960" s="126"/>
      <c r="E960" s="126"/>
      <c r="F960" s="126"/>
      <c r="G960" s="126"/>
      <c r="H960" s="126"/>
      <c r="I960" s="126"/>
      <c r="J960" s="126"/>
      <c r="K960" s="126"/>
      <c r="L960" s="8">
        <f>SUM(L958:L959)</f>
        <v>35826039.672369964</v>
      </c>
      <c r="M960" s="75"/>
    </row>
    <row r="961" spans="1:16" ht="15" customHeight="1" x14ac:dyDescent="0.25">
      <c r="A961" s="74"/>
      <c r="M961" s="75"/>
    </row>
    <row r="962" spans="1:16" ht="15" customHeight="1" x14ac:dyDescent="0.25">
      <c r="A962" s="74"/>
      <c r="M962" s="75"/>
    </row>
    <row r="963" spans="1:16" ht="15" customHeight="1" x14ac:dyDescent="0.25">
      <c r="A963" s="74"/>
      <c r="B963" s="127" t="s">
        <v>1</v>
      </c>
      <c r="C963" s="127"/>
      <c r="D963" s="126" t="s">
        <v>2</v>
      </c>
      <c r="E963" s="128" t="s">
        <v>18</v>
      </c>
      <c r="F963" s="129"/>
      <c r="G963" s="129"/>
      <c r="H963" s="129"/>
      <c r="I963" s="130"/>
      <c r="M963" s="75"/>
    </row>
    <row r="964" spans="1:16" ht="15" customHeight="1" x14ac:dyDescent="0.25">
      <c r="A964" s="74"/>
      <c r="B964" s="127"/>
      <c r="C964" s="127"/>
      <c r="D964" s="126"/>
      <c r="E964" s="126" t="s">
        <v>4</v>
      </c>
      <c r="F964" s="126" t="s">
        <v>5</v>
      </c>
      <c r="G964" s="131" t="s">
        <v>6</v>
      </c>
      <c r="H964" s="126" t="s">
        <v>7</v>
      </c>
      <c r="I964" s="126" t="s">
        <v>8</v>
      </c>
      <c r="M964" s="75"/>
    </row>
    <row r="965" spans="1:16" ht="15" customHeight="1" x14ac:dyDescent="0.25">
      <c r="A965" s="74"/>
      <c r="B965" s="127"/>
      <c r="C965" s="127"/>
      <c r="D965" s="126"/>
      <c r="E965" s="126"/>
      <c r="F965" s="126"/>
      <c r="G965" s="132"/>
      <c r="H965" s="126"/>
      <c r="I965" s="126"/>
      <c r="M965" s="75"/>
    </row>
    <row r="966" spans="1:16" ht="15" customHeight="1" x14ac:dyDescent="0.25">
      <c r="A966" s="74"/>
      <c r="B966" s="33">
        <f>+B958</f>
        <v>38</v>
      </c>
      <c r="C966" s="33" t="str">
        <f>+C958</f>
        <v>SANTA BARBARA</v>
      </c>
      <c r="D966" s="33" t="s">
        <v>39</v>
      </c>
      <c r="E966" s="7">
        <f>+E959+G959</f>
        <v>2630177.4846672001</v>
      </c>
      <c r="F966" s="3">
        <f>+E966*19%</f>
        <v>499733.72208676802</v>
      </c>
      <c r="G966" s="9">
        <f>+E966+F966</f>
        <v>3129911.2067539683</v>
      </c>
      <c r="H966" s="3" t="str">
        <f>+J959</f>
        <v>N/A</v>
      </c>
      <c r="I966" s="13">
        <f>+G966</f>
        <v>3129911.2067539683</v>
      </c>
      <c r="M966" s="75"/>
    </row>
    <row r="967" spans="1:16" ht="15" customHeight="1" x14ac:dyDescent="0.25">
      <c r="A967" s="74"/>
      <c r="B967" s="133" t="s">
        <v>20</v>
      </c>
      <c r="C967" s="134"/>
      <c r="D967" s="134"/>
      <c r="E967" s="134"/>
      <c r="F967" s="134"/>
      <c r="G967" s="134"/>
      <c r="H967" s="134"/>
      <c r="I967" s="8">
        <f>SUM(I966:I966)*7</f>
        <v>21909378.447277777</v>
      </c>
      <c r="M967" s="75"/>
    </row>
    <row r="968" spans="1:16" ht="15" customHeight="1" x14ac:dyDescent="0.25">
      <c r="A968" s="74"/>
      <c r="M968" s="75"/>
    </row>
    <row r="969" spans="1:16" ht="15" customHeight="1" thickBot="1" x14ac:dyDescent="0.3">
      <c r="A969" s="76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77"/>
    </row>
    <row r="970" spans="1:16" ht="15" customHeight="1" thickBot="1" x14ac:dyDescent="0.3"/>
    <row r="971" spans="1:16" ht="15" customHeight="1" thickBot="1" x14ac:dyDescent="0.3">
      <c r="A971" s="135" t="str">
        <f>+[1]Hoja1!B41</f>
        <v xml:space="preserve">SANTA ROSA DE CABAL </v>
      </c>
      <c r="B971" s="136"/>
      <c r="C971" s="136"/>
      <c r="D971" s="136"/>
      <c r="E971" s="136"/>
      <c r="F971" s="136"/>
      <c r="G971" s="136"/>
      <c r="H971" s="136"/>
      <c r="I971" s="136"/>
      <c r="J971" s="137"/>
      <c r="K971" s="138" t="s">
        <v>0</v>
      </c>
      <c r="L971" s="139"/>
      <c r="M971" s="56">
        <f>+I978+L986+I993</f>
        <v>98314426.401423246</v>
      </c>
    </row>
    <row r="972" spans="1:16" ht="15" customHeight="1" x14ac:dyDescent="0.25">
      <c r="A972" s="7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73"/>
      <c r="O972" s="87"/>
    </row>
    <row r="973" spans="1:16" ht="15" customHeight="1" x14ac:dyDescent="0.25">
      <c r="A973" s="74"/>
      <c r="M973" s="75"/>
      <c r="P973" s="54"/>
    </row>
    <row r="974" spans="1:16" ht="15" customHeight="1" x14ac:dyDescent="0.25">
      <c r="A974" s="74"/>
      <c r="B974" s="127" t="s">
        <v>1</v>
      </c>
      <c r="C974" s="127"/>
      <c r="D974" s="126" t="s">
        <v>2</v>
      </c>
      <c r="E974" s="128" t="s">
        <v>3</v>
      </c>
      <c r="F974" s="129"/>
      <c r="G974" s="129"/>
      <c r="H974" s="129"/>
      <c r="I974" s="130"/>
      <c r="M974" s="75"/>
      <c r="P974" s="87"/>
    </row>
    <row r="975" spans="1:16" ht="15" customHeight="1" x14ac:dyDescent="0.25">
      <c r="A975" s="74"/>
      <c r="B975" s="127"/>
      <c r="C975" s="127"/>
      <c r="D975" s="126"/>
      <c r="E975" s="126" t="s">
        <v>4</v>
      </c>
      <c r="F975" s="140" t="s">
        <v>5</v>
      </c>
      <c r="G975" s="131" t="s">
        <v>6</v>
      </c>
      <c r="H975" s="140" t="s">
        <v>7</v>
      </c>
      <c r="I975" s="126" t="s">
        <v>8</v>
      </c>
      <c r="M975" s="75"/>
    </row>
    <row r="976" spans="1:16" ht="15" customHeight="1" x14ac:dyDescent="0.25">
      <c r="A976" s="74"/>
      <c r="B976" s="127"/>
      <c r="C976" s="127"/>
      <c r="D976" s="126"/>
      <c r="E976" s="126"/>
      <c r="F976" s="141"/>
      <c r="G976" s="132"/>
      <c r="H976" s="141"/>
      <c r="I976" s="126"/>
      <c r="M976" s="75"/>
    </row>
    <row r="977" spans="1:20" ht="18" customHeight="1" x14ac:dyDescent="0.25">
      <c r="A977" s="74"/>
      <c r="B977" s="33">
        <f>+[1]Hoja1!A41</f>
        <v>39</v>
      </c>
      <c r="C977" s="27" t="str">
        <f>+A971</f>
        <v xml:space="preserve">SANTA ROSA DE CABAL </v>
      </c>
      <c r="D977" s="2">
        <v>45627</v>
      </c>
      <c r="E977" s="3">
        <v>3717049</v>
      </c>
      <c r="F977" s="3">
        <f>+E977*19%</f>
        <v>706239.31</v>
      </c>
      <c r="G977" s="3">
        <f>+E977+F977</f>
        <v>4423288.3100000005</v>
      </c>
      <c r="H977" s="3" t="s">
        <v>9</v>
      </c>
      <c r="I977" s="3">
        <f>+G977</f>
        <v>4423288.3100000005</v>
      </c>
      <c r="M977" s="75"/>
    </row>
    <row r="978" spans="1:20" ht="15" customHeight="1" x14ac:dyDescent="0.25">
      <c r="A978" s="74"/>
      <c r="B978" s="128" t="s">
        <v>3</v>
      </c>
      <c r="C978" s="129"/>
      <c r="D978" s="129"/>
      <c r="E978" s="129"/>
      <c r="F978" s="129"/>
      <c r="G978" s="129"/>
      <c r="H978" s="130"/>
      <c r="I978" s="4">
        <f>SUM(I977:I977)</f>
        <v>4423288.3100000005</v>
      </c>
      <c r="M978" s="75"/>
    </row>
    <row r="979" spans="1:20" ht="15" customHeight="1" x14ac:dyDescent="0.25">
      <c r="A979" s="74"/>
      <c r="M979" s="75"/>
    </row>
    <row r="980" spans="1:20" ht="15" customHeight="1" x14ac:dyDescent="0.25">
      <c r="A980" s="74"/>
      <c r="M980" s="75"/>
    </row>
    <row r="981" spans="1:20" ht="15" customHeight="1" x14ac:dyDescent="0.25">
      <c r="A981" s="74"/>
      <c r="B981" s="127" t="s">
        <v>1</v>
      </c>
      <c r="C981" s="127"/>
      <c r="D981" s="126" t="s">
        <v>2</v>
      </c>
      <c r="E981" s="127" t="s">
        <v>10</v>
      </c>
      <c r="F981" s="127"/>
      <c r="G981" s="127"/>
      <c r="H981" s="127"/>
      <c r="I981" s="127"/>
      <c r="J981" s="127"/>
      <c r="K981" s="127"/>
      <c r="L981" s="127"/>
      <c r="M981" s="75"/>
    </row>
    <row r="982" spans="1:20" ht="15" customHeight="1" x14ac:dyDescent="0.25">
      <c r="A982" s="74"/>
      <c r="B982" s="127"/>
      <c r="C982" s="127"/>
      <c r="D982" s="126"/>
      <c r="E982" s="126" t="s">
        <v>4</v>
      </c>
      <c r="F982" s="142" t="s">
        <v>11</v>
      </c>
      <c r="G982" s="143"/>
      <c r="H982" s="126" t="s">
        <v>5</v>
      </c>
      <c r="I982" s="146" t="s">
        <v>6</v>
      </c>
      <c r="J982" s="126" t="s">
        <v>7</v>
      </c>
      <c r="K982" s="126" t="s">
        <v>8</v>
      </c>
      <c r="L982" s="126" t="s">
        <v>12</v>
      </c>
      <c r="M982" s="75"/>
    </row>
    <row r="983" spans="1:20" ht="15" customHeight="1" x14ac:dyDescent="0.25">
      <c r="A983" s="74"/>
      <c r="B983" s="127"/>
      <c r="C983" s="127"/>
      <c r="D983" s="126"/>
      <c r="E983" s="126"/>
      <c r="F983" s="144"/>
      <c r="G983" s="145"/>
      <c r="H983" s="126"/>
      <c r="I983" s="146"/>
      <c r="J983" s="126"/>
      <c r="K983" s="126"/>
      <c r="L983" s="126"/>
      <c r="M983" s="75"/>
    </row>
    <row r="984" spans="1:20" ht="15" customHeight="1" x14ac:dyDescent="0.25">
      <c r="A984" s="74"/>
      <c r="B984" s="125">
        <f>+B977</f>
        <v>39</v>
      </c>
      <c r="C984" s="125" t="str">
        <f>+C977</f>
        <v xml:space="preserve">SANTA ROSA DE CABAL </v>
      </c>
      <c r="D984" s="33" t="s">
        <v>16</v>
      </c>
      <c r="E984" s="3">
        <f>+E977</f>
        <v>3717049</v>
      </c>
      <c r="F984" s="47">
        <v>9.2799999999999994E-2</v>
      </c>
      <c r="G984" s="6">
        <f>+E984*F984</f>
        <v>344942.14719999995</v>
      </c>
      <c r="H984" s="3">
        <f>+(E984+G984)*19%</f>
        <v>771778.31796799996</v>
      </c>
      <c r="I984" s="3">
        <f>+E984+G984+H984</f>
        <v>4833769.4651680002</v>
      </c>
      <c r="J984" s="3" t="s">
        <v>9</v>
      </c>
      <c r="K984" s="3">
        <f>+I984</f>
        <v>4833769.4651680002</v>
      </c>
      <c r="L984" s="13">
        <f>+K984*11</f>
        <v>53171464.116847999</v>
      </c>
      <c r="M984" s="75"/>
      <c r="Q984" s="1" t="s">
        <v>30</v>
      </c>
      <c r="R984" s="1" t="s">
        <v>13</v>
      </c>
      <c r="S984" s="1" t="s">
        <v>14</v>
      </c>
    </row>
    <row r="985" spans="1:20" ht="15" customHeight="1" x14ac:dyDescent="0.25">
      <c r="A985" s="74"/>
      <c r="B985" s="125"/>
      <c r="C985" s="125"/>
      <c r="D985" s="2">
        <v>45992</v>
      </c>
      <c r="E985" s="3">
        <f>+E984+G984</f>
        <v>4061991.1472</v>
      </c>
      <c r="F985" s="47">
        <v>5.2999999999999999E-2</v>
      </c>
      <c r="G985" s="7">
        <f>+E985*5.3%</f>
        <v>215285.53080159999</v>
      </c>
      <c r="H985" s="3">
        <f>+(E985+G985)*19%</f>
        <v>812682.56882030412</v>
      </c>
      <c r="I985" s="3">
        <f>+E985+G985+H985</f>
        <v>5089959.2468219046</v>
      </c>
      <c r="J985" s="3" t="s">
        <v>9</v>
      </c>
      <c r="K985" s="3">
        <f>+I985</f>
        <v>5089959.2468219046</v>
      </c>
      <c r="L985" s="13">
        <f>+K985</f>
        <v>5089959.2468219046</v>
      </c>
      <c r="M985" s="75"/>
      <c r="O985" s="62"/>
      <c r="Q985" s="63">
        <f>+O985*9.28%</f>
        <v>0</v>
      </c>
      <c r="R985" s="62">
        <f>+O985+Q985</f>
        <v>0</v>
      </c>
      <c r="S985" s="63">
        <f>+R985*19%</f>
        <v>0</v>
      </c>
      <c r="T985" s="64">
        <f>+R985+S985</f>
        <v>0</v>
      </c>
    </row>
    <row r="986" spans="1:20" ht="15" customHeight="1" x14ac:dyDescent="0.25">
      <c r="A986" s="74"/>
      <c r="B986" s="126" t="s">
        <v>32</v>
      </c>
      <c r="C986" s="126"/>
      <c r="D986" s="126"/>
      <c r="E986" s="126"/>
      <c r="F986" s="126"/>
      <c r="G986" s="126"/>
      <c r="H986" s="126"/>
      <c r="I986" s="126"/>
      <c r="J986" s="126"/>
      <c r="K986" s="126"/>
      <c r="L986" s="8">
        <f>SUM(L984:L985)</f>
        <v>58261423.363669902</v>
      </c>
      <c r="M986" s="75"/>
    </row>
    <row r="987" spans="1:20" ht="15" customHeight="1" x14ac:dyDescent="0.25">
      <c r="A987" s="74"/>
      <c r="M987" s="75"/>
    </row>
    <row r="988" spans="1:20" ht="15" customHeight="1" x14ac:dyDescent="0.25">
      <c r="A988" s="74"/>
      <c r="M988" s="75"/>
    </row>
    <row r="989" spans="1:20" ht="15" customHeight="1" x14ac:dyDescent="0.25">
      <c r="A989" s="74"/>
      <c r="B989" s="127" t="s">
        <v>1</v>
      </c>
      <c r="C989" s="127"/>
      <c r="D989" s="126" t="s">
        <v>2</v>
      </c>
      <c r="E989" s="128" t="s">
        <v>18</v>
      </c>
      <c r="F989" s="129"/>
      <c r="G989" s="129"/>
      <c r="H989" s="129"/>
      <c r="I989" s="130"/>
      <c r="M989" s="75"/>
    </row>
    <row r="990" spans="1:20" ht="15" customHeight="1" x14ac:dyDescent="0.25">
      <c r="A990" s="74"/>
      <c r="B990" s="127"/>
      <c r="C990" s="127"/>
      <c r="D990" s="126"/>
      <c r="E990" s="126" t="s">
        <v>4</v>
      </c>
      <c r="F990" s="126" t="s">
        <v>5</v>
      </c>
      <c r="G990" s="131" t="s">
        <v>6</v>
      </c>
      <c r="H990" s="126" t="s">
        <v>7</v>
      </c>
      <c r="I990" s="126" t="s">
        <v>8</v>
      </c>
      <c r="M990" s="75"/>
    </row>
    <row r="991" spans="1:20" ht="15" customHeight="1" x14ac:dyDescent="0.25">
      <c r="A991" s="74"/>
      <c r="B991" s="127"/>
      <c r="C991" s="127"/>
      <c r="D991" s="126"/>
      <c r="E991" s="126"/>
      <c r="F991" s="126"/>
      <c r="G991" s="132"/>
      <c r="H991" s="126"/>
      <c r="I991" s="126"/>
      <c r="M991" s="75"/>
    </row>
    <row r="992" spans="1:20" ht="15" customHeight="1" x14ac:dyDescent="0.25">
      <c r="A992" s="74"/>
      <c r="B992" s="33">
        <f>+B984</f>
        <v>39</v>
      </c>
      <c r="C992" s="33" t="str">
        <f>+C984</f>
        <v xml:space="preserve">SANTA ROSA DE CABAL </v>
      </c>
      <c r="D992" s="33" t="s">
        <v>33</v>
      </c>
      <c r="E992" s="7">
        <f>+E985+G985</f>
        <v>4277276.6780016003</v>
      </c>
      <c r="F992" s="3">
        <f>+E992*19%</f>
        <v>812682.56882030412</v>
      </c>
      <c r="G992" s="9">
        <f>+E992+F992</f>
        <v>5089959.2468219046</v>
      </c>
      <c r="H992" s="3" t="str">
        <f>+J985</f>
        <v>N/A</v>
      </c>
      <c r="I992" s="13">
        <f>+G992</f>
        <v>5089959.2468219046</v>
      </c>
      <c r="M992" s="75"/>
    </row>
    <row r="993" spans="1:19" ht="15" customHeight="1" x14ac:dyDescent="0.25">
      <c r="A993" s="74"/>
      <c r="B993" s="133" t="s">
        <v>20</v>
      </c>
      <c r="C993" s="134"/>
      <c r="D993" s="134"/>
      <c r="E993" s="134"/>
      <c r="F993" s="134"/>
      <c r="G993" s="134"/>
      <c r="H993" s="134"/>
      <c r="I993" s="8">
        <f>SUM(I992:I992)*7</f>
        <v>35629714.727753334</v>
      </c>
      <c r="M993" s="75"/>
    </row>
    <row r="994" spans="1:19" ht="15" customHeight="1" x14ac:dyDescent="0.25">
      <c r="A994" s="74"/>
      <c r="M994" s="75"/>
    </row>
    <row r="995" spans="1:19" ht="15" customHeight="1" thickBot="1" x14ac:dyDescent="0.3">
      <c r="A995" s="76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77"/>
    </row>
    <row r="996" spans="1:19" ht="15" customHeight="1" thickBot="1" x14ac:dyDescent="0.3"/>
    <row r="997" spans="1:19" ht="15" customHeight="1" thickBot="1" x14ac:dyDescent="0.3">
      <c r="A997" s="135" t="str">
        <f>+[1]Hoja1!B42</f>
        <v>SIBUNDOY</v>
      </c>
      <c r="B997" s="136"/>
      <c r="C997" s="136"/>
      <c r="D997" s="136"/>
      <c r="E997" s="136"/>
      <c r="F997" s="136"/>
      <c r="G997" s="136"/>
      <c r="H997" s="136"/>
      <c r="I997" s="136"/>
      <c r="J997" s="137"/>
      <c r="K997" s="138" t="s">
        <v>0</v>
      </c>
      <c r="L997" s="139"/>
      <c r="M997" s="56">
        <f>+I1004+L1012+I1019</f>
        <v>67877652.494079992</v>
      </c>
    </row>
    <row r="998" spans="1:19" ht="15" customHeight="1" x14ac:dyDescent="0.25">
      <c r="A998" s="7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73"/>
    </row>
    <row r="999" spans="1:19" ht="15" customHeight="1" x14ac:dyDescent="0.25">
      <c r="A999" s="74"/>
      <c r="M999" s="75"/>
    </row>
    <row r="1000" spans="1:19" ht="15" customHeight="1" x14ac:dyDescent="0.25">
      <c r="A1000" s="74"/>
      <c r="B1000" s="127" t="s">
        <v>1</v>
      </c>
      <c r="C1000" s="127"/>
      <c r="D1000" s="126" t="s">
        <v>2</v>
      </c>
      <c r="E1000" s="128" t="s">
        <v>3</v>
      </c>
      <c r="F1000" s="129"/>
      <c r="G1000" s="129"/>
      <c r="H1000" s="129"/>
      <c r="I1000" s="130"/>
      <c r="M1000" s="75"/>
    </row>
    <row r="1001" spans="1:19" ht="15" customHeight="1" x14ac:dyDescent="0.25">
      <c r="A1001" s="74"/>
      <c r="B1001" s="127"/>
      <c r="C1001" s="127"/>
      <c r="D1001" s="126"/>
      <c r="E1001" s="126" t="s">
        <v>4</v>
      </c>
      <c r="F1001" s="140" t="s">
        <v>5</v>
      </c>
      <c r="G1001" s="131" t="s">
        <v>6</v>
      </c>
      <c r="H1001" s="140" t="s">
        <v>7</v>
      </c>
      <c r="I1001" s="126" t="s">
        <v>8</v>
      </c>
      <c r="M1001" s="75"/>
    </row>
    <row r="1002" spans="1:19" ht="15" customHeight="1" x14ac:dyDescent="0.25">
      <c r="A1002" s="74"/>
      <c r="B1002" s="127"/>
      <c r="C1002" s="127"/>
      <c r="D1002" s="126"/>
      <c r="E1002" s="126"/>
      <c r="F1002" s="141"/>
      <c r="G1002" s="132"/>
      <c r="H1002" s="141"/>
      <c r="I1002" s="126"/>
      <c r="M1002" s="75"/>
    </row>
    <row r="1003" spans="1:19" ht="15" customHeight="1" x14ac:dyDescent="0.25">
      <c r="A1003" s="74"/>
      <c r="B1003" s="33">
        <f>+[1]Hoja1!A42</f>
        <v>40</v>
      </c>
      <c r="C1003" s="27" t="str">
        <f>+A997</f>
        <v>SIBUNDOY</v>
      </c>
      <c r="D1003" s="2">
        <v>45627</v>
      </c>
      <c r="E1003" s="3">
        <v>3053900</v>
      </c>
      <c r="F1003" s="3" t="s">
        <v>9</v>
      </c>
      <c r="G1003" s="3">
        <f>+E1003</f>
        <v>3053900</v>
      </c>
      <c r="H1003" s="3" t="s">
        <v>9</v>
      </c>
      <c r="I1003" s="3">
        <f>+G1003</f>
        <v>3053900</v>
      </c>
      <c r="M1003" s="75"/>
    </row>
    <row r="1004" spans="1:19" ht="15" customHeight="1" x14ac:dyDescent="0.25">
      <c r="A1004" s="74"/>
      <c r="B1004" s="128" t="s">
        <v>3</v>
      </c>
      <c r="C1004" s="129"/>
      <c r="D1004" s="129"/>
      <c r="E1004" s="129"/>
      <c r="F1004" s="129"/>
      <c r="G1004" s="129"/>
      <c r="H1004" s="130"/>
      <c r="I1004" s="4">
        <f>SUM(I1003:I1003)</f>
        <v>3053900</v>
      </c>
      <c r="M1004" s="75"/>
    </row>
    <row r="1005" spans="1:19" ht="15" customHeight="1" x14ac:dyDescent="0.25">
      <c r="A1005" s="74"/>
      <c r="M1005" s="75"/>
    </row>
    <row r="1006" spans="1:19" ht="15" customHeight="1" x14ac:dyDescent="0.25">
      <c r="A1006" s="74"/>
      <c r="M1006" s="75"/>
    </row>
    <row r="1007" spans="1:19" ht="15" customHeight="1" x14ac:dyDescent="0.25">
      <c r="A1007" s="74"/>
      <c r="B1007" s="127" t="s">
        <v>1</v>
      </c>
      <c r="C1007" s="127"/>
      <c r="D1007" s="126" t="s">
        <v>2</v>
      </c>
      <c r="E1007" s="127" t="s">
        <v>10</v>
      </c>
      <c r="F1007" s="127"/>
      <c r="G1007" s="127"/>
      <c r="H1007" s="127"/>
      <c r="I1007" s="127"/>
      <c r="J1007" s="127"/>
      <c r="K1007" s="127"/>
      <c r="L1007" s="127"/>
      <c r="M1007" s="75"/>
    </row>
    <row r="1008" spans="1:19" ht="15" customHeight="1" x14ac:dyDescent="0.25">
      <c r="A1008" s="74"/>
      <c r="B1008" s="127"/>
      <c r="C1008" s="127"/>
      <c r="D1008" s="126"/>
      <c r="E1008" s="126" t="s">
        <v>4</v>
      </c>
      <c r="F1008" s="142" t="s">
        <v>11</v>
      </c>
      <c r="G1008" s="143"/>
      <c r="H1008" s="126" t="s">
        <v>5</v>
      </c>
      <c r="I1008" s="146" t="s">
        <v>6</v>
      </c>
      <c r="J1008" s="126" t="s">
        <v>7</v>
      </c>
      <c r="K1008" s="126" t="s">
        <v>8</v>
      </c>
      <c r="L1008" s="126" t="s">
        <v>12</v>
      </c>
      <c r="M1008" s="75"/>
      <c r="Q1008" s="1" t="s">
        <v>30</v>
      </c>
      <c r="R1008" s="1" t="s">
        <v>13</v>
      </c>
      <c r="S1008" s="1" t="s">
        <v>14</v>
      </c>
    </row>
    <row r="1009" spans="1:20" ht="15" customHeight="1" x14ac:dyDescent="0.25">
      <c r="A1009" s="74"/>
      <c r="B1009" s="127"/>
      <c r="C1009" s="127"/>
      <c r="D1009" s="126"/>
      <c r="E1009" s="126"/>
      <c r="F1009" s="144"/>
      <c r="G1009" s="145"/>
      <c r="H1009" s="126"/>
      <c r="I1009" s="146"/>
      <c r="J1009" s="126"/>
      <c r="K1009" s="126"/>
      <c r="L1009" s="126"/>
      <c r="M1009" s="75"/>
      <c r="O1009" s="62"/>
      <c r="Q1009" s="63">
        <f>+O1009*9.28%</f>
        <v>0</v>
      </c>
      <c r="R1009" s="62">
        <f>+O1009+Q1009</f>
        <v>0</v>
      </c>
      <c r="S1009" s="63"/>
      <c r="T1009" s="64">
        <f>+R1009+S1009</f>
        <v>0</v>
      </c>
    </row>
    <row r="1010" spans="1:20" ht="15" customHeight="1" x14ac:dyDescent="0.25">
      <c r="A1010" s="74"/>
      <c r="B1010" s="125">
        <f>+B1003</f>
        <v>40</v>
      </c>
      <c r="C1010" s="125" t="str">
        <f>+C1003</f>
        <v>SIBUNDOY</v>
      </c>
      <c r="D1010" s="33" t="s">
        <v>16</v>
      </c>
      <c r="E1010" s="3">
        <f>+E1003</f>
        <v>3053900</v>
      </c>
      <c r="F1010" s="47">
        <v>9.2799999999999994E-2</v>
      </c>
      <c r="G1010" s="6">
        <f>+E1010*F1010</f>
        <v>283401.92</v>
      </c>
      <c r="H1010" s="3" t="s">
        <v>9</v>
      </c>
      <c r="I1010" s="3">
        <f>+E1010+G1010</f>
        <v>3337301.92</v>
      </c>
      <c r="J1010" s="3" t="s">
        <v>9</v>
      </c>
      <c r="K1010" s="3">
        <f>+I1010</f>
        <v>3337301.92</v>
      </c>
      <c r="L1010" s="13">
        <f>+K1010*11</f>
        <v>36710321.119999997</v>
      </c>
      <c r="M1010" s="75"/>
    </row>
    <row r="1011" spans="1:20" ht="15" customHeight="1" x14ac:dyDescent="0.25">
      <c r="A1011" s="74"/>
      <c r="B1011" s="125"/>
      <c r="C1011" s="125"/>
      <c r="D1011" s="2">
        <v>45992</v>
      </c>
      <c r="E1011" s="3">
        <f>+E1010+G1010</f>
        <v>3337301.92</v>
      </c>
      <c r="F1011" s="47">
        <v>5.2999999999999999E-2</v>
      </c>
      <c r="G1011" s="7">
        <f>+E1011*5.3%</f>
        <v>176877.00175999998</v>
      </c>
      <c r="H1011" s="3" t="s">
        <v>9</v>
      </c>
      <c r="I1011" s="3">
        <f>+E1011+G1011</f>
        <v>3514178.9217599998</v>
      </c>
      <c r="J1011" s="3" t="s">
        <v>9</v>
      </c>
      <c r="K1011" s="3">
        <f>+I1011</f>
        <v>3514178.9217599998</v>
      </c>
      <c r="L1011" s="13">
        <f>+K1011</f>
        <v>3514178.9217599998</v>
      </c>
      <c r="M1011" s="75"/>
    </row>
    <row r="1012" spans="1:20" ht="15" customHeight="1" x14ac:dyDescent="0.25">
      <c r="A1012" s="74"/>
      <c r="B1012" s="126" t="s">
        <v>32</v>
      </c>
      <c r="C1012" s="126"/>
      <c r="D1012" s="126"/>
      <c r="E1012" s="126"/>
      <c r="F1012" s="126"/>
      <c r="G1012" s="126"/>
      <c r="H1012" s="126"/>
      <c r="I1012" s="126"/>
      <c r="J1012" s="126"/>
      <c r="K1012" s="126"/>
      <c r="L1012" s="8">
        <f>SUM(L1010:L1011)</f>
        <v>40224500.041759998</v>
      </c>
      <c r="M1012" s="75"/>
    </row>
    <row r="1013" spans="1:20" ht="15" customHeight="1" x14ac:dyDescent="0.25">
      <c r="A1013" s="74"/>
      <c r="M1013" s="75"/>
    </row>
    <row r="1014" spans="1:20" ht="15" customHeight="1" x14ac:dyDescent="0.25">
      <c r="A1014" s="74"/>
      <c r="M1014" s="75"/>
    </row>
    <row r="1015" spans="1:20" ht="15" customHeight="1" x14ac:dyDescent="0.25">
      <c r="A1015" s="74"/>
      <c r="B1015" s="127" t="s">
        <v>1</v>
      </c>
      <c r="C1015" s="127"/>
      <c r="D1015" s="126" t="s">
        <v>2</v>
      </c>
      <c r="E1015" s="128" t="s">
        <v>18</v>
      </c>
      <c r="F1015" s="129"/>
      <c r="G1015" s="129"/>
      <c r="H1015" s="129"/>
      <c r="I1015" s="130"/>
      <c r="M1015" s="75"/>
    </row>
    <row r="1016" spans="1:20" ht="15" customHeight="1" x14ac:dyDescent="0.25">
      <c r="A1016" s="74"/>
      <c r="B1016" s="127"/>
      <c r="C1016" s="127"/>
      <c r="D1016" s="126"/>
      <c r="E1016" s="126" t="s">
        <v>4</v>
      </c>
      <c r="F1016" s="126" t="s">
        <v>5</v>
      </c>
      <c r="G1016" s="131" t="s">
        <v>6</v>
      </c>
      <c r="H1016" s="126" t="s">
        <v>7</v>
      </c>
      <c r="I1016" s="126" t="s">
        <v>8</v>
      </c>
      <c r="M1016" s="75"/>
    </row>
    <row r="1017" spans="1:20" ht="15" customHeight="1" x14ac:dyDescent="0.25">
      <c r="A1017" s="74"/>
      <c r="B1017" s="127"/>
      <c r="C1017" s="127"/>
      <c r="D1017" s="126"/>
      <c r="E1017" s="126"/>
      <c r="F1017" s="126"/>
      <c r="G1017" s="132"/>
      <c r="H1017" s="126"/>
      <c r="I1017" s="126"/>
      <c r="M1017" s="75"/>
    </row>
    <row r="1018" spans="1:20" ht="15" customHeight="1" x14ac:dyDescent="0.25">
      <c r="A1018" s="74"/>
      <c r="B1018" s="33">
        <f>+B1010</f>
        <v>40</v>
      </c>
      <c r="C1018" s="33" t="str">
        <f>+C1010</f>
        <v>SIBUNDOY</v>
      </c>
      <c r="D1018" s="33" t="s">
        <v>33</v>
      </c>
      <c r="E1018" s="7">
        <f>+E1011+G1011</f>
        <v>3514178.9217599998</v>
      </c>
      <c r="F1018" s="3" t="s">
        <v>9</v>
      </c>
      <c r="G1018" s="9">
        <f>+E1018</f>
        <v>3514178.9217599998</v>
      </c>
      <c r="H1018" s="3" t="s">
        <v>9</v>
      </c>
      <c r="I1018" s="13">
        <f>+G1018</f>
        <v>3514178.9217599998</v>
      </c>
      <c r="M1018" s="75"/>
    </row>
    <row r="1019" spans="1:20" ht="15" customHeight="1" x14ac:dyDescent="0.25">
      <c r="A1019" s="74"/>
      <c r="B1019" s="133" t="s">
        <v>20</v>
      </c>
      <c r="C1019" s="134"/>
      <c r="D1019" s="134"/>
      <c r="E1019" s="134"/>
      <c r="F1019" s="134"/>
      <c r="G1019" s="134"/>
      <c r="H1019" s="134"/>
      <c r="I1019" s="8">
        <f>SUM(I1018:I1018)*7</f>
        <v>24599252.452319998</v>
      </c>
      <c r="M1019" s="75"/>
    </row>
    <row r="1020" spans="1:20" ht="15" customHeight="1" x14ac:dyDescent="0.25">
      <c r="A1020" s="74"/>
      <c r="M1020" s="75"/>
    </row>
    <row r="1021" spans="1:20" ht="15" customHeight="1" thickBot="1" x14ac:dyDescent="0.3">
      <c r="A1021" s="76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77"/>
    </row>
    <row r="1022" spans="1:20" ht="15" customHeight="1" thickBot="1" x14ac:dyDescent="0.3"/>
    <row r="1023" spans="1:20" ht="15" customHeight="1" thickBot="1" x14ac:dyDescent="0.3">
      <c r="A1023" s="135" t="str">
        <f>+[1]Hoja1!B43</f>
        <v xml:space="preserve">SOACHA </v>
      </c>
      <c r="B1023" s="136"/>
      <c r="C1023" s="136"/>
      <c r="D1023" s="136"/>
      <c r="E1023" s="136"/>
      <c r="F1023" s="136"/>
      <c r="G1023" s="136"/>
      <c r="H1023" s="136"/>
      <c r="I1023" s="136"/>
      <c r="J1023" s="137"/>
      <c r="K1023" s="138" t="s">
        <v>0</v>
      </c>
      <c r="L1023" s="139"/>
      <c r="M1023" s="56">
        <f>+I1030+L1038+I1045</f>
        <v>1496918830.7292886</v>
      </c>
    </row>
    <row r="1024" spans="1:20" ht="15" customHeight="1" x14ac:dyDescent="0.25">
      <c r="A1024" s="7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73"/>
      <c r="O1024" s="65"/>
    </row>
    <row r="1025" spans="1:20" ht="15" customHeight="1" x14ac:dyDescent="0.25">
      <c r="A1025" s="74"/>
      <c r="M1025" s="75"/>
    </row>
    <row r="1026" spans="1:20" ht="15" customHeight="1" x14ac:dyDescent="0.25">
      <c r="A1026" s="74"/>
      <c r="B1026" s="127" t="s">
        <v>1</v>
      </c>
      <c r="C1026" s="127"/>
      <c r="D1026" s="133" t="s">
        <v>2</v>
      </c>
      <c r="E1026" s="148" t="s">
        <v>3</v>
      </c>
      <c r="F1026" s="149"/>
      <c r="G1026" s="149"/>
      <c r="H1026" s="149"/>
      <c r="I1026" s="150"/>
      <c r="J1026" s="51"/>
      <c r="M1026" s="75"/>
      <c r="P1026" s="65"/>
    </row>
    <row r="1027" spans="1:20" ht="15" customHeight="1" x14ac:dyDescent="0.25">
      <c r="A1027" s="74"/>
      <c r="B1027" s="127"/>
      <c r="C1027" s="127"/>
      <c r="D1027" s="126"/>
      <c r="E1027" s="141" t="s">
        <v>4</v>
      </c>
      <c r="F1027" s="147" t="s">
        <v>5</v>
      </c>
      <c r="G1027" s="153" t="s">
        <v>6</v>
      </c>
      <c r="H1027" s="147" t="s">
        <v>7</v>
      </c>
      <c r="I1027" s="147" t="s">
        <v>8</v>
      </c>
      <c r="M1027" s="75"/>
    </row>
    <row r="1028" spans="1:20" ht="15" customHeight="1" x14ac:dyDescent="0.25">
      <c r="A1028" s="74"/>
      <c r="B1028" s="127"/>
      <c r="C1028" s="127"/>
      <c r="D1028" s="126"/>
      <c r="E1028" s="126"/>
      <c r="F1028" s="141"/>
      <c r="G1028" s="132"/>
      <c r="H1028" s="141"/>
      <c r="I1028" s="141"/>
      <c r="M1028" s="75"/>
    </row>
    <row r="1029" spans="1:20" ht="15" customHeight="1" x14ac:dyDescent="0.25">
      <c r="A1029" s="74"/>
      <c r="B1029" s="28">
        <f>+[1]Hoja1!A43</f>
        <v>41</v>
      </c>
      <c r="C1029" s="29" t="str">
        <f>+A1023</f>
        <v xml:space="preserve">SOACHA </v>
      </c>
      <c r="D1029" s="30">
        <v>45627</v>
      </c>
      <c r="E1029" s="31">
        <v>61590040.335200004</v>
      </c>
      <c r="F1029" s="31">
        <f>+(E1029)*19%</f>
        <v>11702107.663688</v>
      </c>
      <c r="G1029" s="31">
        <f>+E1029+F1029</f>
        <v>73292147.998888001</v>
      </c>
      <c r="H1029" s="31" t="s">
        <v>9</v>
      </c>
      <c r="I1029" s="3">
        <f>+G1029</f>
        <v>73292147.998888001</v>
      </c>
      <c r="M1029" s="75"/>
    </row>
    <row r="1030" spans="1:20" ht="15" customHeight="1" x14ac:dyDescent="0.25">
      <c r="A1030" s="74"/>
      <c r="B1030" s="148" t="s">
        <v>3</v>
      </c>
      <c r="C1030" s="149"/>
      <c r="D1030" s="149"/>
      <c r="E1030" s="149"/>
      <c r="F1030" s="149"/>
      <c r="G1030" s="149"/>
      <c r="H1030" s="150"/>
      <c r="I1030" s="21">
        <f>SUM(I1029:I1029)</f>
        <v>73292147.998888001</v>
      </c>
      <c r="M1030" s="75"/>
    </row>
    <row r="1031" spans="1:20" ht="15" customHeight="1" x14ac:dyDescent="0.25">
      <c r="A1031" s="74"/>
      <c r="M1031" s="75"/>
    </row>
    <row r="1032" spans="1:20" ht="15" customHeight="1" x14ac:dyDescent="0.25">
      <c r="A1032" s="74"/>
      <c r="M1032" s="75"/>
      <c r="Q1032" s="1" t="s">
        <v>30</v>
      </c>
      <c r="R1032" s="1" t="s">
        <v>13</v>
      </c>
      <c r="S1032" s="1" t="s">
        <v>14</v>
      </c>
    </row>
    <row r="1033" spans="1:20" ht="15" customHeight="1" x14ac:dyDescent="0.25">
      <c r="A1033" s="74"/>
      <c r="B1033" s="127" t="s">
        <v>1</v>
      </c>
      <c r="C1033" s="127"/>
      <c r="D1033" s="126" t="s">
        <v>2</v>
      </c>
      <c r="E1033" s="127" t="s">
        <v>10</v>
      </c>
      <c r="F1033" s="127"/>
      <c r="G1033" s="127"/>
      <c r="H1033" s="127"/>
      <c r="I1033" s="127"/>
      <c r="J1033" s="127"/>
      <c r="K1033" s="127"/>
      <c r="L1033" s="127"/>
      <c r="M1033" s="75"/>
      <c r="O1033" s="62"/>
      <c r="Q1033" s="63"/>
      <c r="R1033" s="62">
        <f>+O1033+Q1033</f>
        <v>0</v>
      </c>
      <c r="S1033" s="63">
        <f>+R1033*19%</f>
        <v>0</v>
      </c>
      <c r="T1033" s="64">
        <f>+R1033+S1033</f>
        <v>0</v>
      </c>
    </row>
    <row r="1034" spans="1:20" ht="15" customHeight="1" x14ac:dyDescent="0.25">
      <c r="A1034" s="74"/>
      <c r="B1034" s="127"/>
      <c r="C1034" s="127"/>
      <c r="D1034" s="126"/>
      <c r="E1034" s="126" t="s">
        <v>4</v>
      </c>
      <c r="F1034" s="142" t="s">
        <v>11</v>
      </c>
      <c r="G1034" s="143"/>
      <c r="H1034" s="126" t="s">
        <v>5</v>
      </c>
      <c r="I1034" s="146" t="s">
        <v>6</v>
      </c>
      <c r="J1034" s="126" t="s">
        <v>7</v>
      </c>
      <c r="K1034" s="126" t="s">
        <v>8</v>
      </c>
      <c r="L1034" s="126" t="s">
        <v>12</v>
      </c>
      <c r="M1034" s="75"/>
    </row>
    <row r="1035" spans="1:20" ht="15" customHeight="1" x14ac:dyDescent="0.25">
      <c r="A1035" s="74"/>
      <c r="B1035" s="127"/>
      <c r="C1035" s="127"/>
      <c r="D1035" s="126"/>
      <c r="E1035" s="126"/>
      <c r="F1035" s="144"/>
      <c r="G1035" s="145"/>
      <c r="H1035" s="126"/>
      <c r="I1035" s="146"/>
      <c r="J1035" s="126"/>
      <c r="K1035" s="126"/>
      <c r="L1035" s="126"/>
      <c r="M1035" s="75"/>
    </row>
    <row r="1036" spans="1:20" ht="15" customHeight="1" x14ac:dyDescent="0.25">
      <c r="A1036" s="74"/>
      <c r="B1036" s="125">
        <f>+B1029</f>
        <v>41</v>
      </c>
      <c r="C1036" s="125" t="str">
        <f>+C1029</f>
        <v xml:space="preserve">SOACHA </v>
      </c>
      <c r="D1036" s="33" t="s">
        <v>16</v>
      </c>
      <c r="E1036" s="3">
        <f>+E1029</f>
        <v>61590040.335200004</v>
      </c>
      <c r="F1036" s="47">
        <v>9.2799999999999994E-2</v>
      </c>
      <c r="G1036" s="6" t="s">
        <v>9</v>
      </c>
      <c r="H1036" s="3">
        <f>+E1036*19%</f>
        <v>11702107.663688</v>
      </c>
      <c r="I1036" s="3">
        <f>+E1036+H1036</f>
        <v>73292147.998888001</v>
      </c>
      <c r="J1036" s="3" t="s">
        <v>9</v>
      </c>
      <c r="K1036" s="3">
        <f>+I1036</f>
        <v>73292147.998888001</v>
      </c>
      <c r="L1036" s="13">
        <f>+K1036*11</f>
        <v>806213627.98776805</v>
      </c>
      <c r="M1036" s="75"/>
    </row>
    <row r="1037" spans="1:20" ht="15" customHeight="1" x14ac:dyDescent="0.25">
      <c r="A1037" s="74"/>
      <c r="B1037" s="125"/>
      <c r="C1037" s="125"/>
      <c r="D1037" s="2">
        <v>45992</v>
      </c>
      <c r="E1037" s="3">
        <f>+E1036</f>
        <v>61590040.335200004</v>
      </c>
      <c r="F1037" s="47">
        <v>5.2999999999999999E-2</v>
      </c>
      <c r="G1037" s="7">
        <f>+E1037*5.3%</f>
        <v>3264272.1377656003</v>
      </c>
      <c r="H1037" s="3">
        <f>+(E1037+G1037)*19%</f>
        <v>12322319.369863465</v>
      </c>
      <c r="I1037" s="3">
        <f>+E1037+G1037+H1037</f>
        <v>77176631.842829078</v>
      </c>
      <c r="J1037" s="3" t="s">
        <v>9</v>
      </c>
      <c r="K1037" s="3">
        <f>+I1037</f>
        <v>77176631.842829078</v>
      </c>
      <c r="L1037" s="13">
        <f>+K1037</f>
        <v>77176631.842829078</v>
      </c>
      <c r="M1037" s="75"/>
    </row>
    <row r="1038" spans="1:20" ht="15" customHeight="1" x14ac:dyDescent="0.25">
      <c r="A1038" s="74"/>
      <c r="B1038" s="126" t="s">
        <v>32</v>
      </c>
      <c r="C1038" s="126"/>
      <c r="D1038" s="126"/>
      <c r="E1038" s="126"/>
      <c r="F1038" s="126"/>
      <c r="G1038" s="126"/>
      <c r="H1038" s="126"/>
      <c r="I1038" s="126"/>
      <c r="J1038" s="126"/>
      <c r="K1038" s="126"/>
      <c r="L1038" s="8">
        <f>SUM(L1036:L1037)</f>
        <v>883390259.83059716</v>
      </c>
      <c r="M1038" s="75"/>
    </row>
    <row r="1039" spans="1:20" ht="15" customHeight="1" x14ac:dyDescent="0.25">
      <c r="A1039" s="74"/>
      <c r="M1039" s="75"/>
    </row>
    <row r="1040" spans="1:20" ht="15" customHeight="1" x14ac:dyDescent="0.25">
      <c r="A1040" s="74"/>
      <c r="M1040" s="75"/>
    </row>
    <row r="1041" spans="1:13" ht="15" customHeight="1" x14ac:dyDescent="0.25">
      <c r="A1041" s="74"/>
      <c r="B1041" s="127" t="s">
        <v>1</v>
      </c>
      <c r="C1041" s="127"/>
      <c r="D1041" s="126" t="s">
        <v>2</v>
      </c>
      <c r="E1041" s="128" t="s">
        <v>18</v>
      </c>
      <c r="F1041" s="129"/>
      <c r="G1041" s="129"/>
      <c r="H1041" s="129"/>
      <c r="I1041" s="130"/>
      <c r="M1041" s="75"/>
    </row>
    <row r="1042" spans="1:13" ht="15" customHeight="1" x14ac:dyDescent="0.25">
      <c r="A1042" s="74"/>
      <c r="B1042" s="127"/>
      <c r="C1042" s="127"/>
      <c r="D1042" s="126"/>
      <c r="E1042" s="126" t="s">
        <v>4</v>
      </c>
      <c r="F1042" s="126" t="s">
        <v>5</v>
      </c>
      <c r="G1042" s="131" t="s">
        <v>6</v>
      </c>
      <c r="H1042" s="126" t="s">
        <v>7</v>
      </c>
      <c r="I1042" s="126" t="s">
        <v>8</v>
      </c>
      <c r="M1042" s="75"/>
    </row>
    <row r="1043" spans="1:13" ht="15" customHeight="1" x14ac:dyDescent="0.25">
      <c r="A1043" s="74"/>
      <c r="B1043" s="127"/>
      <c r="C1043" s="127"/>
      <c r="D1043" s="126"/>
      <c r="E1043" s="126"/>
      <c r="F1043" s="126"/>
      <c r="G1043" s="132"/>
      <c r="H1043" s="126"/>
      <c r="I1043" s="126"/>
      <c r="M1043" s="75"/>
    </row>
    <row r="1044" spans="1:13" ht="15" customHeight="1" x14ac:dyDescent="0.25">
      <c r="A1044" s="74"/>
      <c r="B1044" s="33">
        <f>+B1036</f>
        <v>41</v>
      </c>
      <c r="C1044" s="33" t="str">
        <f>+C1036</f>
        <v xml:space="preserve">SOACHA </v>
      </c>
      <c r="D1044" s="33" t="s">
        <v>33</v>
      </c>
      <c r="E1044" s="7">
        <f>+E1037+G1037</f>
        <v>64854312.472965606</v>
      </c>
      <c r="F1044" s="3">
        <f>+(E1044)*19%</f>
        <v>12322319.369863465</v>
      </c>
      <c r="G1044" s="9">
        <f>+E1044+F1044</f>
        <v>77176631.842829078</v>
      </c>
      <c r="H1044" s="3" t="str">
        <f>+J1037</f>
        <v>N/A</v>
      </c>
      <c r="I1044" s="13">
        <f>+G1044</f>
        <v>77176631.842829078</v>
      </c>
      <c r="M1044" s="75"/>
    </row>
    <row r="1045" spans="1:13" ht="15" customHeight="1" x14ac:dyDescent="0.25">
      <c r="A1045" s="74"/>
      <c r="B1045" s="133" t="s">
        <v>20</v>
      </c>
      <c r="C1045" s="134"/>
      <c r="D1045" s="134"/>
      <c r="E1045" s="134"/>
      <c r="F1045" s="134"/>
      <c r="G1045" s="134"/>
      <c r="H1045" s="134"/>
      <c r="I1045" s="8">
        <f>SUM(I1044:I1044)*7</f>
        <v>540236422.89980352</v>
      </c>
      <c r="M1045" s="75"/>
    </row>
    <row r="1046" spans="1:13" ht="15" customHeight="1" x14ac:dyDescent="0.25">
      <c r="A1046" s="74"/>
      <c r="M1046" s="75"/>
    </row>
    <row r="1047" spans="1:13" ht="15" customHeight="1" thickBot="1" x14ac:dyDescent="0.3">
      <c r="A1047" s="76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77"/>
    </row>
    <row r="1048" spans="1:13" ht="15" customHeight="1" thickBot="1" x14ac:dyDescent="0.3"/>
    <row r="1049" spans="1:13" ht="15" customHeight="1" thickBot="1" x14ac:dyDescent="0.3">
      <c r="A1049" s="135" t="str">
        <f>+[1]Hoja1!B44</f>
        <v>SOGAMOSO</v>
      </c>
      <c r="B1049" s="136"/>
      <c r="C1049" s="136"/>
      <c r="D1049" s="136"/>
      <c r="E1049" s="136"/>
      <c r="F1049" s="136"/>
      <c r="G1049" s="136"/>
      <c r="H1049" s="136"/>
      <c r="I1049" s="136"/>
      <c r="J1049" s="137"/>
      <c r="K1049" s="138" t="s">
        <v>0</v>
      </c>
      <c r="L1049" s="139"/>
      <c r="M1049" s="56">
        <f>+I1056+L1064+I1071</f>
        <v>166388287.96395519</v>
      </c>
    </row>
    <row r="1050" spans="1:13" ht="15" customHeight="1" x14ac:dyDescent="0.25">
      <c r="A1050" s="7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73"/>
    </row>
    <row r="1051" spans="1:13" ht="15" customHeight="1" x14ac:dyDescent="0.25">
      <c r="A1051" s="74"/>
      <c r="M1051" s="75"/>
    </row>
    <row r="1052" spans="1:13" ht="15" customHeight="1" x14ac:dyDescent="0.25">
      <c r="A1052" s="74"/>
      <c r="B1052" s="127" t="s">
        <v>1</v>
      </c>
      <c r="C1052" s="127"/>
      <c r="D1052" s="126" t="s">
        <v>2</v>
      </c>
      <c r="E1052" s="128" t="s">
        <v>3</v>
      </c>
      <c r="F1052" s="129"/>
      <c r="G1052" s="129"/>
      <c r="H1052" s="129"/>
      <c r="I1052" s="130"/>
      <c r="M1052" s="75"/>
    </row>
    <row r="1053" spans="1:13" ht="15" customHeight="1" x14ac:dyDescent="0.25">
      <c r="A1053" s="74"/>
      <c r="B1053" s="127"/>
      <c r="C1053" s="127"/>
      <c r="D1053" s="126"/>
      <c r="E1053" s="126" t="s">
        <v>4</v>
      </c>
      <c r="F1053" s="140" t="s">
        <v>5</v>
      </c>
      <c r="G1053" s="131" t="s">
        <v>6</v>
      </c>
      <c r="H1053" s="140" t="s">
        <v>7</v>
      </c>
      <c r="I1053" s="126" t="s">
        <v>8</v>
      </c>
      <c r="M1053" s="75"/>
    </row>
    <row r="1054" spans="1:13" ht="15" customHeight="1" x14ac:dyDescent="0.25">
      <c r="A1054" s="74"/>
      <c r="B1054" s="127"/>
      <c r="C1054" s="127"/>
      <c r="D1054" s="126"/>
      <c r="E1054" s="126"/>
      <c r="F1054" s="141"/>
      <c r="G1054" s="132"/>
      <c r="H1054" s="141"/>
      <c r="I1054" s="126"/>
      <c r="M1054" s="75"/>
    </row>
    <row r="1055" spans="1:13" ht="15" customHeight="1" x14ac:dyDescent="0.25">
      <c r="A1055" s="74"/>
      <c r="B1055" s="33">
        <f>+[1]Hoja1!A44</f>
        <v>42</v>
      </c>
      <c r="C1055" s="27" t="str">
        <f>+A1049</f>
        <v>SOGAMOSO</v>
      </c>
      <c r="D1055" s="2">
        <v>45627</v>
      </c>
      <c r="E1055" s="3">
        <v>7486016</v>
      </c>
      <c r="F1055" s="3" t="s">
        <v>9</v>
      </c>
      <c r="G1055" s="3">
        <f>+E1055</f>
        <v>7486016</v>
      </c>
      <c r="H1055" s="3" t="s">
        <v>9</v>
      </c>
      <c r="I1055" s="3">
        <f>+G1055</f>
        <v>7486016</v>
      </c>
      <c r="M1055" s="75"/>
    </row>
    <row r="1056" spans="1:13" ht="15" customHeight="1" x14ac:dyDescent="0.25">
      <c r="A1056" s="74"/>
      <c r="B1056" s="128" t="s">
        <v>3</v>
      </c>
      <c r="C1056" s="129"/>
      <c r="D1056" s="129"/>
      <c r="E1056" s="129"/>
      <c r="F1056" s="129"/>
      <c r="G1056" s="129"/>
      <c r="H1056" s="130"/>
      <c r="I1056" s="4">
        <f>SUM(I1055:I1055)</f>
        <v>7486016</v>
      </c>
      <c r="M1056" s="75"/>
    </row>
    <row r="1057" spans="1:20" ht="15" customHeight="1" x14ac:dyDescent="0.25">
      <c r="A1057" s="74"/>
      <c r="M1057" s="75"/>
    </row>
    <row r="1058" spans="1:20" ht="15" customHeight="1" x14ac:dyDescent="0.25">
      <c r="A1058" s="74"/>
      <c r="M1058" s="75"/>
    </row>
    <row r="1059" spans="1:20" ht="15" customHeight="1" x14ac:dyDescent="0.25">
      <c r="A1059" s="74"/>
      <c r="B1059" s="127" t="s">
        <v>1</v>
      </c>
      <c r="C1059" s="127"/>
      <c r="D1059" s="126" t="s">
        <v>2</v>
      </c>
      <c r="E1059" s="127" t="s">
        <v>10</v>
      </c>
      <c r="F1059" s="127"/>
      <c r="G1059" s="127"/>
      <c r="H1059" s="127"/>
      <c r="I1059" s="127"/>
      <c r="J1059" s="127"/>
      <c r="K1059" s="127"/>
      <c r="L1059" s="127"/>
      <c r="M1059" s="75"/>
    </row>
    <row r="1060" spans="1:20" ht="15" customHeight="1" x14ac:dyDescent="0.25">
      <c r="A1060" s="74"/>
      <c r="B1060" s="127"/>
      <c r="C1060" s="127"/>
      <c r="D1060" s="126"/>
      <c r="E1060" s="126" t="s">
        <v>4</v>
      </c>
      <c r="F1060" s="142" t="s">
        <v>11</v>
      </c>
      <c r="G1060" s="143"/>
      <c r="H1060" s="126" t="s">
        <v>5</v>
      </c>
      <c r="I1060" s="146" t="s">
        <v>6</v>
      </c>
      <c r="J1060" s="126" t="s">
        <v>7</v>
      </c>
      <c r="K1060" s="126" t="s">
        <v>8</v>
      </c>
      <c r="L1060" s="126" t="s">
        <v>12</v>
      </c>
      <c r="M1060" s="75"/>
      <c r="Q1060" s="1" t="s">
        <v>30</v>
      </c>
      <c r="R1060" s="1" t="s">
        <v>13</v>
      </c>
      <c r="S1060" s="1" t="s">
        <v>14</v>
      </c>
    </row>
    <row r="1061" spans="1:20" ht="15" customHeight="1" x14ac:dyDescent="0.25">
      <c r="A1061" s="74"/>
      <c r="B1061" s="127"/>
      <c r="C1061" s="127"/>
      <c r="D1061" s="126"/>
      <c r="E1061" s="126"/>
      <c r="F1061" s="144"/>
      <c r="G1061" s="145"/>
      <c r="H1061" s="126"/>
      <c r="I1061" s="146"/>
      <c r="J1061" s="126"/>
      <c r="K1061" s="126"/>
      <c r="L1061" s="126"/>
      <c r="M1061" s="75"/>
      <c r="O1061" s="62"/>
      <c r="Q1061" s="63"/>
      <c r="R1061" s="62">
        <f>+O1061+Q1061</f>
        <v>0</v>
      </c>
      <c r="S1061" s="63">
        <f>+R1061*19%</f>
        <v>0</v>
      </c>
      <c r="T1061" s="64">
        <f>+R1061+S1061</f>
        <v>0</v>
      </c>
    </row>
    <row r="1062" spans="1:20" ht="15" customHeight="1" x14ac:dyDescent="0.25">
      <c r="A1062" s="74"/>
      <c r="B1062" s="125">
        <f>+B1055</f>
        <v>42</v>
      </c>
      <c r="C1062" s="125" t="str">
        <f>+C1055</f>
        <v>SOGAMOSO</v>
      </c>
      <c r="D1062" s="33" t="s">
        <v>16</v>
      </c>
      <c r="E1062" s="3">
        <f>+E1055</f>
        <v>7486016</v>
      </c>
      <c r="F1062" s="47">
        <v>9.2799999999999994E-2</v>
      </c>
      <c r="G1062" s="6">
        <f>+E1062*F1062</f>
        <v>694702.28479999991</v>
      </c>
      <c r="H1062" s="3" t="s">
        <v>9</v>
      </c>
      <c r="I1062" s="3">
        <f>+E1062+G1062</f>
        <v>8180718.2847999996</v>
      </c>
      <c r="J1062" s="3" t="s">
        <v>9</v>
      </c>
      <c r="K1062" s="3">
        <f>+I1062</f>
        <v>8180718.2847999996</v>
      </c>
      <c r="L1062" s="13">
        <f>+K1062*11</f>
        <v>89987901.132799998</v>
      </c>
      <c r="M1062" s="75"/>
    </row>
    <row r="1063" spans="1:20" ht="15" customHeight="1" x14ac:dyDescent="0.25">
      <c r="A1063" s="74"/>
      <c r="B1063" s="125"/>
      <c r="C1063" s="125"/>
      <c r="D1063" s="2">
        <v>45992</v>
      </c>
      <c r="E1063" s="3">
        <f>+E1062+G1062</f>
        <v>8180718.2847999996</v>
      </c>
      <c r="F1063" s="47">
        <v>5.2999999999999999E-2</v>
      </c>
      <c r="G1063" s="7">
        <f>+E1063*5.3%</f>
        <v>433578.06909439998</v>
      </c>
      <c r="H1063" s="3" t="s">
        <v>9</v>
      </c>
      <c r="I1063" s="3">
        <f>+E1063+G1063</f>
        <v>8614296.3538943995</v>
      </c>
      <c r="J1063" s="3" t="s">
        <v>9</v>
      </c>
      <c r="K1063" s="3">
        <f>+I1063</f>
        <v>8614296.3538943995</v>
      </c>
      <c r="L1063" s="13">
        <f>+K1063</f>
        <v>8614296.3538943995</v>
      </c>
      <c r="M1063" s="75"/>
    </row>
    <row r="1064" spans="1:20" ht="15" customHeight="1" x14ac:dyDescent="0.25">
      <c r="A1064" s="74"/>
      <c r="B1064" s="126" t="s">
        <v>32</v>
      </c>
      <c r="C1064" s="126"/>
      <c r="D1064" s="126"/>
      <c r="E1064" s="126"/>
      <c r="F1064" s="126"/>
      <c r="G1064" s="126"/>
      <c r="H1064" s="126"/>
      <c r="I1064" s="126"/>
      <c r="J1064" s="126"/>
      <c r="K1064" s="126"/>
      <c r="L1064" s="8">
        <f>SUM(L1062:L1063)</f>
        <v>98602197.486694396</v>
      </c>
      <c r="M1064" s="75"/>
    </row>
    <row r="1065" spans="1:20" ht="15" customHeight="1" x14ac:dyDescent="0.25">
      <c r="A1065" s="74"/>
      <c r="M1065" s="75"/>
    </row>
    <row r="1066" spans="1:20" ht="15" customHeight="1" x14ac:dyDescent="0.25">
      <c r="A1066" s="74"/>
      <c r="M1066" s="75"/>
    </row>
    <row r="1067" spans="1:20" ht="15" customHeight="1" x14ac:dyDescent="0.25">
      <c r="A1067" s="74"/>
      <c r="B1067" s="127" t="s">
        <v>1</v>
      </c>
      <c r="C1067" s="127"/>
      <c r="D1067" s="126" t="s">
        <v>2</v>
      </c>
      <c r="E1067" s="128" t="s">
        <v>18</v>
      </c>
      <c r="F1067" s="129"/>
      <c r="G1067" s="129"/>
      <c r="H1067" s="129"/>
      <c r="I1067" s="130"/>
      <c r="M1067" s="75"/>
    </row>
    <row r="1068" spans="1:20" ht="15" customHeight="1" x14ac:dyDescent="0.25">
      <c r="A1068" s="74"/>
      <c r="B1068" s="127"/>
      <c r="C1068" s="127"/>
      <c r="D1068" s="126"/>
      <c r="E1068" s="126" t="s">
        <v>4</v>
      </c>
      <c r="F1068" s="126" t="s">
        <v>5</v>
      </c>
      <c r="G1068" s="131" t="s">
        <v>6</v>
      </c>
      <c r="H1068" s="126" t="s">
        <v>7</v>
      </c>
      <c r="I1068" s="126" t="s">
        <v>8</v>
      </c>
      <c r="M1068" s="75"/>
    </row>
    <row r="1069" spans="1:20" ht="15" customHeight="1" x14ac:dyDescent="0.25">
      <c r="A1069" s="74"/>
      <c r="B1069" s="127"/>
      <c r="C1069" s="127"/>
      <c r="D1069" s="126"/>
      <c r="E1069" s="126"/>
      <c r="F1069" s="126"/>
      <c r="G1069" s="132"/>
      <c r="H1069" s="126"/>
      <c r="I1069" s="126"/>
      <c r="M1069" s="75"/>
    </row>
    <row r="1070" spans="1:20" ht="15" customHeight="1" x14ac:dyDescent="0.25">
      <c r="A1070" s="74"/>
      <c r="B1070" s="33">
        <f>+B1062</f>
        <v>42</v>
      </c>
      <c r="C1070" s="33" t="str">
        <f>+C1062</f>
        <v>SOGAMOSO</v>
      </c>
      <c r="D1070" s="33" t="s">
        <v>33</v>
      </c>
      <c r="E1070" s="7">
        <f>+E1063+G1063</f>
        <v>8614296.3538943995</v>
      </c>
      <c r="F1070" s="3" t="s">
        <v>9</v>
      </c>
      <c r="G1070" s="9">
        <f>+E1070</f>
        <v>8614296.3538943995</v>
      </c>
      <c r="H1070" s="3" t="s">
        <v>9</v>
      </c>
      <c r="I1070" s="13">
        <f>+G1070</f>
        <v>8614296.3538943995</v>
      </c>
      <c r="M1070" s="75"/>
    </row>
    <row r="1071" spans="1:20" ht="15" customHeight="1" x14ac:dyDescent="0.25">
      <c r="A1071" s="74"/>
      <c r="B1071" s="133" t="s">
        <v>20</v>
      </c>
      <c r="C1071" s="134"/>
      <c r="D1071" s="134"/>
      <c r="E1071" s="134"/>
      <c r="F1071" s="134"/>
      <c r="G1071" s="134"/>
      <c r="H1071" s="134"/>
      <c r="I1071" s="8">
        <f>SUM(I1070:I1070)*7</f>
        <v>60300074.477260798</v>
      </c>
      <c r="M1071" s="75"/>
    </row>
    <row r="1072" spans="1:20" ht="15" customHeight="1" x14ac:dyDescent="0.25">
      <c r="A1072" s="74"/>
      <c r="M1072" s="75"/>
    </row>
    <row r="1073" spans="1:21" ht="15" customHeight="1" thickBot="1" x14ac:dyDescent="0.3">
      <c r="A1073" s="76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77"/>
    </row>
    <row r="1074" spans="1:21" ht="15" customHeight="1" thickBot="1" x14ac:dyDescent="0.3"/>
    <row r="1075" spans="1:21" ht="15" customHeight="1" thickBot="1" x14ac:dyDescent="0.3">
      <c r="A1075" s="135" t="str">
        <f>+[1]Hoja1!B45</f>
        <v>SOLEDAD</v>
      </c>
      <c r="B1075" s="136"/>
      <c r="C1075" s="136"/>
      <c r="D1075" s="136"/>
      <c r="E1075" s="136"/>
      <c r="F1075" s="136"/>
      <c r="G1075" s="136"/>
      <c r="H1075" s="136"/>
      <c r="I1075" s="136"/>
      <c r="J1075" s="137"/>
      <c r="K1075" s="138" t="s">
        <v>0</v>
      </c>
      <c r="L1075" s="139"/>
      <c r="M1075" s="56">
        <f>+I1082+L1090+I1097</f>
        <v>663346663.93605793</v>
      </c>
      <c r="O1075" s="65"/>
    </row>
    <row r="1076" spans="1:21" ht="15" customHeight="1" x14ac:dyDescent="0.25">
      <c r="A1076" s="7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73"/>
    </row>
    <row r="1077" spans="1:21" ht="15" customHeight="1" x14ac:dyDescent="0.25">
      <c r="A1077" s="74"/>
      <c r="M1077" s="75"/>
      <c r="P1077" s="65"/>
    </row>
    <row r="1078" spans="1:21" ht="15" customHeight="1" x14ac:dyDescent="0.25">
      <c r="A1078" s="74"/>
      <c r="B1078" s="127" t="s">
        <v>1</v>
      </c>
      <c r="C1078" s="127"/>
      <c r="D1078" s="133" t="s">
        <v>2</v>
      </c>
      <c r="E1078" s="148" t="s">
        <v>3</v>
      </c>
      <c r="F1078" s="149"/>
      <c r="G1078" s="149"/>
      <c r="H1078" s="149"/>
      <c r="I1078" s="150"/>
      <c r="M1078" s="75"/>
    </row>
    <row r="1079" spans="1:21" ht="15" customHeight="1" x14ac:dyDescent="0.25">
      <c r="A1079" s="74"/>
      <c r="B1079" s="127"/>
      <c r="C1079" s="127"/>
      <c r="D1079" s="126"/>
      <c r="E1079" s="141" t="s">
        <v>4</v>
      </c>
      <c r="F1079" s="147" t="s">
        <v>5</v>
      </c>
      <c r="G1079" s="153" t="s">
        <v>6</v>
      </c>
      <c r="H1079" s="147" t="s">
        <v>7</v>
      </c>
      <c r="I1079" s="147" t="s">
        <v>8</v>
      </c>
      <c r="M1079" s="75"/>
    </row>
    <row r="1080" spans="1:21" ht="15" customHeight="1" x14ac:dyDescent="0.25">
      <c r="A1080" s="74"/>
      <c r="B1080" s="127"/>
      <c r="C1080" s="127"/>
      <c r="D1080" s="126"/>
      <c r="E1080" s="126"/>
      <c r="F1080" s="141"/>
      <c r="G1080" s="132"/>
      <c r="H1080" s="141"/>
      <c r="I1080" s="141"/>
      <c r="M1080" s="75"/>
    </row>
    <row r="1081" spans="1:21" ht="15" customHeight="1" x14ac:dyDescent="0.25">
      <c r="A1081" s="74"/>
      <c r="B1081" s="28">
        <f>+[1]Hoja1!A45</f>
        <v>43</v>
      </c>
      <c r="C1081" s="29" t="str">
        <f>+A1075</f>
        <v>SOLEDAD</v>
      </c>
      <c r="D1081" s="30">
        <v>45627</v>
      </c>
      <c r="E1081" s="31">
        <v>23626217.977600001</v>
      </c>
      <c r="F1081" s="32">
        <f>+E1081*19%</f>
        <v>4488981.4157440001</v>
      </c>
      <c r="G1081" s="31">
        <f>+E1081+F1081</f>
        <v>28115199.393344</v>
      </c>
      <c r="H1081" s="31">
        <v>4317918</v>
      </c>
      <c r="I1081" s="3">
        <f>+G1081+H1081</f>
        <v>32433117.393344</v>
      </c>
      <c r="M1081" s="75"/>
    </row>
    <row r="1082" spans="1:21" ht="15" customHeight="1" x14ac:dyDescent="0.25">
      <c r="A1082" s="74"/>
      <c r="B1082" s="148" t="s">
        <v>3</v>
      </c>
      <c r="C1082" s="149"/>
      <c r="D1082" s="149"/>
      <c r="E1082" s="149"/>
      <c r="F1082" s="149"/>
      <c r="G1082" s="149"/>
      <c r="H1082" s="150"/>
      <c r="I1082" s="21">
        <f>SUM(I1081:I1081)</f>
        <v>32433117.393344</v>
      </c>
      <c r="M1082" s="75"/>
    </row>
    <row r="1083" spans="1:21" ht="15" customHeight="1" x14ac:dyDescent="0.25">
      <c r="A1083" s="74"/>
      <c r="M1083" s="75"/>
    </row>
    <row r="1084" spans="1:21" ht="15" customHeight="1" x14ac:dyDescent="0.25">
      <c r="A1084" s="74"/>
      <c r="M1084" s="75"/>
    </row>
    <row r="1085" spans="1:21" ht="15" customHeight="1" x14ac:dyDescent="0.25">
      <c r="A1085" s="74"/>
      <c r="B1085" s="127" t="s">
        <v>1</v>
      </c>
      <c r="C1085" s="127"/>
      <c r="D1085" s="126" t="s">
        <v>2</v>
      </c>
      <c r="E1085" s="127" t="s">
        <v>10</v>
      </c>
      <c r="F1085" s="127"/>
      <c r="G1085" s="127"/>
      <c r="H1085" s="127"/>
      <c r="I1085" s="127"/>
      <c r="J1085" s="127"/>
      <c r="K1085" s="127"/>
      <c r="L1085" s="127"/>
      <c r="M1085" s="75"/>
      <c r="Q1085" s="1" t="s">
        <v>30</v>
      </c>
      <c r="R1085" s="1" t="s">
        <v>13</v>
      </c>
      <c r="S1085" s="1" t="s">
        <v>14</v>
      </c>
      <c r="T1085" s="1" t="s">
        <v>43</v>
      </c>
    </row>
    <row r="1086" spans="1:21" ht="15" customHeight="1" x14ac:dyDescent="0.25">
      <c r="A1086" s="74"/>
      <c r="B1086" s="127"/>
      <c r="C1086" s="127"/>
      <c r="D1086" s="126"/>
      <c r="E1086" s="126" t="s">
        <v>4</v>
      </c>
      <c r="F1086" s="142" t="s">
        <v>11</v>
      </c>
      <c r="G1086" s="143"/>
      <c r="H1086" s="126" t="s">
        <v>5</v>
      </c>
      <c r="I1086" s="146" t="s">
        <v>6</v>
      </c>
      <c r="J1086" s="126" t="s">
        <v>7</v>
      </c>
      <c r="K1086" s="126" t="s">
        <v>8</v>
      </c>
      <c r="L1086" s="126" t="s">
        <v>12</v>
      </c>
      <c r="M1086" s="75"/>
      <c r="O1086" s="62"/>
      <c r="Q1086" s="63"/>
      <c r="R1086" s="62">
        <f>+O1086+Q1086</f>
        <v>0</v>
      </c>
      <c r="S1086" s="63">
        <f>+R1086*19%</f>
        <v>0</v>
      </c>
      <c r="T1086" s="1">
        <v>4317918</v>
      </c>
      <c r="U1086" s="64">
        <f>+R1086+S1086+T1086</f>
        <v>4317918</v>
      </c>
    </row>
    <row r="1087" spans="1:21" ht="15" customHeight="1" x14ac:dyDescent="0.25">
      <c r="A1087" s="74"/>
      <c r="B1087" s="127"/>
      <c r="C1087" s="127"/>
      <c r="D1087" s="126"/>
      <c r="E1087" s="126"/>
      <c r="F1087" s="144"/>
      <c r="G1087" s="145"/>
      <c r="H1087" s="126"/>
      <c r="I1087" s="146"/>
      <c r="J1087" s="126"/>
      <c r="K1087" s="126"/>
      <c r="L1087" s="126"/>
      <c r="M1087" s="75"/>
    </row>
    <row r="1088" spans="1:21" ht="15" customHeight="1" x14ac:dyDescent="0.25">
      <c r="A1088" s="74"/>
      <c r="B1088" s="125">
        <f>+B1081</f>
        <v>43</v>
      </c>
      <c r="C1088" s="125" t="str">
        <f>+C1081</f>
        <v>SOLEDAD</v>
      </c>
      <c r="D1088" s="33" t="s">
        <v>16</v>
      </c>
      <c r="E1088" s="3">
        <f>+E1081</f>
        <v>23626217.977600001</v>
      </c>
      <c r="F1088" s="47">
        <v>9.2799999999999994E-2</v>
      </c>
      <c r="G1088" s="6" t="s">
        <v>9</v>
      </c>
      <c r="H1088" s="3">
        <f>+E1088*19%</f>
        <v>4488981.4157440001</v>
      </c>
      <c r="I1088" s="3">
        <f>+E1088+H1088</f>
        <v>28115199.393344</v>
      </c>
      <c r="J1088" s="3">
        <f>+H1081</f>
        <v>4317918</v>
      </c>
      <c r="K1088" s="3">
        <f>+I1088+J1088</f>
        <v>32433117.393344</v>
      </c>
      <c r="L1088" s="13">
        <f>+K1088*11</f>
        <v>356764291.32678401</v>
      </c>
      <c r="M1088" s="75"/>
    </row>
    <row r="1089" spans="1:13" ht="15" customHeight="1" x14ac:dyDescent="0.25">
      <c r="A1089" s="74"/>
      <c r="B1089" s="125"/>
      <c r="C1089" s="125"/>
      <c r="D1089" s="2">
        <v>45992</v>
      </c>
      <c r="E1089" s="3">
        <f>+E1088</f>
        <v>23626217.977600001</v>
      </c>
      <c r="F1089" s="47">
        <v>5.2999999999999999E-2</v>
      </c>
      <c r="G1089" s="7">
        <f>+E1089*5.3%</f>
        <v>1252189.5528128</v>
      </c>
      <c r="H1089" s="3">
        <f>+(E1089+G1089)*19%</f>
        <v>4726897.4307784317</v>
      </c>
      <c r="I1089" s="3">
        <f>+E1089+G1089+H1089</f>
        <v>29605304.961191233</v>
      </c>
      <c r="J1089" s="3">
        <v>4663351.5263999999</v>
      </c>
      <c r="K1089" s="3">
        <f>+I1089+J1089</f>
        <v>34268656.487591237</v>
      </c>
      <c r="L1089" s="13">
        <f>+K1089</f>
        <v>34268656.487591237</v>
      </c>
      <c r="M1089" s="75"/>
    </row>
    <row r="1090" spans="1:13" ht="15" customHeight="1" x14ac:dyDescent="0.25">
      <c r="A1090" s="74"/>
      <c r="B1090" s="126" t="s">
        <v>32</v>
      </c>
      <c r="C1090" s="126"/>
      <c r="D1090" s="126"/>
      <c r="E1090" s="126"/>
      <c r="F1090" s="126"/>
      <c r="G1090" s="126"/>
      <c r="H1090" s="126"/>
      <c r="I1090" s="126"/>
      <c r="J1090" s="126"/>
      <c r="K1090" s="126"/>
      <c r="L1090" s="8">
        <f>SUM(L1088:L1089)</f>
        <v>391032947.81437528</v>
      </c>
      <c r="M1090" s="75"/>
    </row>
    <row r="1091" spans="1:13" ht="15" customHeight="1" x14ac:dyDescent="0.25">
      <c r="A1091" s="74"/>
      <c r="M1091" s="75"/>
    </row>
    <row r="1092" spans="1:13" ht="15" customHeight="1" x14ac:dyDescent="0.25">
      <c r="A1092" s="74"/>
      <c r="M1092" s="75"/>
    </row>
    <row r="1093" spans="1:13" ht="15" customHeight="1" x14ac:dyDescent="0.25">
      <c r="A1093" s="74"/>
      <c r="B1093" s="127" t="s">
        <v>1</v>
      </c>
      <c r="C1093" s="127"/>
      <c r="D1093" s="126" t="s">
        <v>2</v>
      </c>
      <c r="E1093" s="128" t="s">
        <v>18</v>
      </c>
      <c r="F1093" s="129"/>
      <c r="G1093" s="129"/>
      <c r="H1093" s="129"/>
      <c r="I1093" s="130"/>
      <c r="M1093" s="75"/>
    </row>
    <row r="1094" spans="1:13" ht="15" customHeight="1" x14ac:dyDescent="0.25">
      <c r="A1094" s="74"/>
      <c r="B1094" s="127"/>
      <c r="C1094" s="127"/>
      <c r="D1094" s="126"/>
      <c r="E1094" s="126" t="s">
        <v>4</v>
      </c>
      <c r="F1094" s="126" t="s">
        <v>5</v>
      </c>
      <c r="G1094" s="131" t="s">
        <v>6</v>
      </c>
      <c r="H1094" s="126" t="s">
        <v>7</v>
      </c>
      <c r="I1094" s="126" t="s">
        <v>8</v>
      </c>
      <c r="M1094" s="75"/>
    </row>
    <row r="1095" spans="1:13" ht="15" customHeight="1" x14ac:dyDescent="0.25">
      <c r="A1095" s="74"/>
      <c r="B1095" s="127"/>
      <c r="C1095" s="127"/>
      <c r="D1095" s="126"/>
      <c r="E1095" s="126"/>
      <c r="F1095" s="126"/>
      <c r="G1095" s="132"/>
      <c r="H1095" s="126"/>
      <c r="I1095" s="126"/>
      <c r="M1095" s="75"/>
    </row>
    <row r="1096" spans="1:13" ht="15" customHeight="1" x14ac:dyDescent="0.25">
      <c r="A1096" s="74"/>
      <c r="B1096" s="33">
        <f>+B1088</f>
        <v>43</v>
      </c>
      <c r="C1096" s="33" t="str">
        <f>+C1088</f>
        <v>SOLEDAD</v>
      </c>
      <c r="D1096" s="33" t="s">
        <v>33</v>
      </c>
      <c r="E1096" s="7">
        <f>+E1089+G1089</f>
        <v>24878407.530412801</v>
      </c>
      <c r="F1096" s="3">
        <f>+(E1096)*19%</f>
        <v>4726897.4307784317</v>
      </c>
      <c r="G1096" s="9">
        <f>+E1096+F1096</f>
        <v>29605304.961191233</v>
      </c>
      <c r="H1096" s="3">
        <v>4663352</v>
      </c>
      <c r="I1096" s="13">
        <f>+G1096+H1096</f>
        <v>34268656.961191237</v>
      </c>
      <c r="M1096" s="75"/>
    </row>
    <row r="1097" spans="1:13" ht="15" customHeight="1" x14ac:dyDescent="0.25">
      <c r="A1097" s="74"/>
      <c r="B1097" s="133" t="s">
        <v>20</v>
      </c>
      <c r="C1097" s="134"/>
      <c r="D1097" s="134"/>
      <c r="E1097" s="134"/>
      <c r="F1097" s="134"/>
      <c r="G1097" s="134"/>
      <c r="H1097" s="134"/>
      <c r="I1097" s="8">
        <f>SUM(I1096:I1096)*7</f>
        <v>239880598.72833866</v>
      </c>
      <c r="M1097" s="75"/>
    </row>
    <row r="1098" spans="1:13" ht="15" customHeight="1" x14ac:dyDescent="0.25">
      <c r="A1098" s="74"/>
      <c r="M1098" s="75"/>
    </row>
    <row r="1099" spans="1:13" ht="15" customHeight="1" thickBot="1" x14ac:dyDescent="0.3">
      <c r="A1099" s="76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77"/>
    </row>
    <row r="1100" spans="1:13" ht="15" customHeight="1" thickBot="1" x14ac:dyDescent="0.3"/>
    <row r="1101" spans="1:13" ht="15" customHeight="1" thickBot="1" x14ac:dyDescent="0.3">
      <c r="A1101" s="135" t="str">
        <f>+[1]Hoja1!B46</f>
        <v>TULUÁ</v>
      </c>
      <c r="B1101" s="136"/>
      <c r="C1101" s="136"/>
      <c r="D1101" s="136"/>
      <c r="E1101" s="136"/>
      <c r="F1101" s="136"/>
      <c r="G1101" s="136"/>
      <c r="H1101" s="136"/>
      <c r="I1101" s="136"/>
      <c r="J1101" s="137"/>
      <c r="K1101" s="138" t="s">
        <v>0</v>
      </c>
      <c r="L1101" s="139"/>
      <c r="M1101" s="56">
        <f>+I1108+L1116+I1123</f>
        <v>501383495.60682178</v>
      </c>
    </row>
    <row r="1102" spans="1:13" ht="15" customHeight="1" x14ac:dyDescent="0.25">
      <c r="A1102" s="7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73"/>
    </row>
    <row r="1103" spans="1:13" ht="15" customHeight="1" x14ac:dyDescent="0.25">
      <c r="A1103" s="74"/>
      <c r="M1103" s="75"/>
    </row>
    <row r="1104" spans="1:13" ht="15" customHeight="1" x14ac:dyDescent="0.25">
      <c r="A1104" s="74"/>
      <c r="B1104" s="127" t="s">
        <v>1</v>
      </c>
      <c r="C1104" s="127"/>
      <c r="D1104" s="126" t="s">
        <v>2</v>
      </c>
      <c r="E1104" s="128" t="s">
        <v>3</v>
      </c>
      <c r="F1104" s="129"/>
      <c r="G1104" s="129"/>
      <c r="H1104" s="129"/>
      <c r="I1104" s="130"/>
      <c r="M1104" s="75"/>
    </row>
    <row r="1105" spans="1:20" ht="15" customHeight="1" x14ac:dyDescent="0.25">
      <c r="A1105" s="74"/>
      <c r="B1105" s="127"/>
      <c r="C1105" s="127"/>
      <c r="D1105" s="126"/>
      <c r="E1105" s="126" t="s">
        <v>4</v>
      </c>
      <c r="F1105" s="140" t="s">
        <v>5</v>
      </c>
      <c r="G1105" s="131" t="s">
        <v>6</v>
      </c>
      <c r="H1105" s="140" t="s">
        <v>7</v>
      </c>
      <c r="I1105" s="126" t="s">
        <v>8</v>
      </c>
      <c r="M1105" s="75"/>
    </row>
    <row r="1106" spans="1:20" ht="15" customHeight="1" x14ac:dyDescent="0.25">
      <c r="A1106" s="74"/>
      <c r="B1106" s="127"/>
      <c r="C1106" s="127"/>
      <c r="D1106" s="126"/>
      <c r="E1106" s="126"/>
      <c r="F1106" s="141"/>
      <c r="G1106" s="132"/>
      <c r="H1106" s="141"/>
      <c r="I1106" s="126"/>
      <c r="M1106" s="75"/>
    </row>
    <row r="1107" spans="1:20" ht="15" customHeight="1" x14ac:dyDescent="0.25">
      <c r="A1107" s="74"/>
      <c r="B1107" s="33">
        <f>+[1]Hoja1!A46</f>
        <v>44</v>
      </c>
      <c r="C1107" s="27" t="str">
        <f>+A1101</f>
        <v>TULUÁ</v>
      </c>
      <c r="D1107" s="2">
        <v>45627</v>
      </c>
      <c r="E1107" s="3">
        <v>18956190.756302498</v>
      </c>
      <c r="F1107" s="3">
        <f>+E1107*19%</f>
        <v>3601676.2436974747</v>
      </c>
      <c r="G1107" s="3">
        <f>+E1107+F1107</f>
        <v>22557866.999999974</v>
      </c>
      <c r="H1107" s="3" t="s">
        <v>9</v>
      </c>
      <c r="I1107" s="3">
        <f>+G1107</f>
        <v>22557866.999999974</v>
      </c>
      <c r="M1107" s="75"/>
    </row>
    <row r="1108" spans="1:20" ht="15" customHeight="1" x14ac:dyDescent="0.25">
      <c r="A1108" s="74"/>
      <c r="B1108" s="128" t="s">
        <v>3</v>
      </c>
      <c r="C1108" s="129"/>
      <c r="D1108" s="129"/>
      <c r="E1108" s="129"/>
      <c r="F1108" s="129"/>
      <c r="G1108" s="129"/>
      <c r="H1108" s="130"/>
      <c r="I1108" s="4">
        <f>SUM(I1107:I1107)</f>
        <v>22557866.999999974</v>
      </c>
      <c r="M1108" s="75"/>
    </row>
    <row r="1109" spans="1:20" ht="15" customHeight="1" x14ac:dyDescent="0.25">
      <c r="A1109" s="74"/>
      <c r="M1109" s="75"/>
    </row>
    <row r="1110" spans="1:20" ht="15" customHeight="1" x14ac:dyDescent="0.25">
      <c r="A1110" s="74"/>
      <c r="M1110" s="75"/>
    </row>
    <row r="1111" spans="1:20" ht="15" customHeight="1" x14ac:dyDescent="0.25">
      <c r="A1111" s="74"/>
      <c r="B1111" s="127" t="s">
        <v>1</v>
      </c>
      <c r="C1111" s="127"/>
      <c r="D1111" s="126" t="s">
        <v>2</v>
      </c>
      <c r="E1111" s="127" t="s">
        <v>10</v>
      </c>
      <c r="F1111" s="127"/>
      <c r="G1111" s="127"/>
      <c r="H1111" s="127"/>
      <c r="I1111" s="127"/>
      <c r="J1111" s="127"/>
      <c r="K1111" s="127"/>
      <c r="L1111" s="127"/>
      <c r="M1111" s="75"/>
    </row>
    <row r="1112" spans="1:20" ht="15" customHeight="1" x14ac:dyDescent="0.25">
      <c r="A1112" s="74"/>
      <c r="B1112" s="127"/>
      <c r="C1112" s="127"/>
      <c r="D1112" s="126"/>
      <c r="E1112" s="126" t="s">
        <v>4</v>
      </c>
      <c r="F1112" s="142" t="s">
        <v>11</v>
      </c>
      <c r="G1112" s="143"/>
      <c r="H1112" s="126" t="s">
        <v>5</v>
      </c>
      <c r="I1112" s="146" t="s">
        <v>6</v>
      </c>
      <c r="J1112" s="126" t="s">
        <v>7</v>
      </c>
      <c r="K1112" s="126" t="s">
        <v>8</v>
      </c>
      <c r="L1112" s="126" t="s">
        <v>12</v>
      </c>
      <c r="M1112" s="75"/>
    </row>
    <row r="1113" spans="1:20" ht="15" customHeight="1" x14ac:dyDescent="0.25">
      <c r="A1113" s="74"/>
      <c r="B1113" s="127"/>
      <c r="C1113" s="127"/>
      <c r="D1113" s="126"/>
      <c r="E1113" s="126"/>
      <c r="F1113" s="144"/>
      <c r="G1113" s="145"/>
      <c r="H1113" s="126"/>
      <c r="I1113" s="146"/>
      <c r="J1113" s="126"/>
      <c r="K1113" s="126"/>
      <c r="L1113" s="126"/>
      <c r="M1113" s="75"/>
    </row>
    <row r="1114" spans="1:20" ht="15" customHeight="1" x14ac:dyDescent="0.25">
      <c r="A1114" s="74"/>
      <c r="B1114" s="125">
        <f>+B1107</f>
        <v>44</v>
      </c>
      <c r="C1114" s="125" t="str">
        <f>+C1107</f>
        <v>TULUÁ</v>
      </c>
      <c r="D1114" s="33" t="s">
        <v>16</v>
      </c>
      <c r="E1114" s="3">
        <f>+E1107</f>
        <v>18956190.756302498</v>
      </c>
      <c r="F1114" s="47">
        <v>9.2799999999999994E-2</v>
      </c>
      <c r="G1114" s="6">
        <f>+E1114*F1114</f>
        <v>1759134.5021848718</v>
      </c>
      <c r="H1114" s="3">
        <f>+(E1114+G1114)*19%</f>
        <v>3935911.7991126003</v>
      </c>
      <c r="I1114" s="3">
        <f>+E1114+G1114+H1114</f>
        <v>24651237.057599969</v>
      </c>
      <c r="J1114" s="3" t="s">
        <v>9</v>
      </c>
      <c r="K1114" s="3">
        <f>+I1114</f>
        <v>24651237.057599969</v>
      </c>
      <c r="L1114" s="13">
        <f>+K1114*11</f>
        <v>271163607.63359964</v>
      </c>
      <c r="M1114" s="75"/>
      <c r="Q1114" s="1" t="s">
        <v>30</v>
      </c>
      <c r="R1114" s="1" t="s">
        <v>13</v>
      </c>
      <c r="S1114" s="1" t="s">
        <v>14</v>
      </c>
    </row>
    <row r="1115" spans="1:20" ht="15" customHeight="1" x14ac:dyDescent="0.25">
      <c r="A1115" s="74"/>
      <c r="B1115" s="125"/>
      <c r="C1115" s="125"/>
      <c r="D1115" s="2">
        <v>45992</v>
      </c>
      <c r="E1115" s="3">
        <f>+E1114+G1114</f>
        <v>20715325.25848737</v>
      </c>
      <c r="F1115" s="47">
        <v>5.2999999999999999E-2</v>
      </c>
      <c r="G1115" s="7">
        <f>+E1115*5.3%</f>
        <v>1097912.2386998306</v>
      </c>
      <c r="H1115" s="3">
        <f>+(E1115+G1115)*19%</f>
        <v>4144515.1244655685</v>
      </c>
      <c r="I1115" s="3">
        <f>+E1115+G1115+H1115</f>
        <v>25957752.621652771</v>
      </c>
      <c r="J1115" s="3" t="s">
        <v>9</v>
      </c>
      <c r="K1115" s="3">
        <f>+I1115</f>
        <v>25957752.621652771</v>
      </c>
      <c r="L1115" s="13">
        <f>+K1115</f>
        <v>25957752.621652771</v>
      </c>
      <c r="M1115" s="75"/>
      <c r="O1115" s="62"/>
      <c r="Q1115" s="63">
        <f>+O1115*9.28%</f>
        <v>0</v>
      </c>
      <c r="R1115" s="62">
        <f>+O1115+Q1115</f>
        <v>0</v>
      </c>
      <c r="S1115" s="63">
        <f>+R1115*19%</f>
        <v>0</v>
      </c>
      <c r="T1115" s="64">
        <f>+R1115+S1115</f>
        <v>0</v>
      </c>
    </row>
    <row r="1116" spans="1:20" ht="15" customHeight="1" x14ac:dyDescent="0.25">
      <c r="A1116" s="74"/>
      <c r="B1116" s="126" t="s">
        <v>32</v>
      </c>
      <c r="C1116" s="126"/>
      <c r="D1116" s="126"/>
      <c r="E1116" s="126"/>
      <c r="F1116" s="126"/>
      <c r="G1116" s="126"/>
      <c r="H1116" s="126"/>
      <c r="I1116" s="126"/>
      <c r="J1116" s="126"/>
      <c r="K1116" s="126"/>
      <c r="L1116" s="8">
        <f>SUM(L1114:L1115)</f>
        <v>297121360.25525242</v>
      </c>
      <c r="M1116" s="75"/>
    </row>
    <row r="1117" spans="1:20" ht="15" customHeight="1" x14ac:dyDescent="0.25">
      <c r="A1117" s="74"/>
      <c r="M1117" s="75"/>
    </row>
    <row r="1118" spans="1:20" ht="15" customHeight="1" x14ac:dyDescent="0.25">
      <c r="A1118" s="74"/>
      <c r="M1118" s="75"/>
    </row>
    <row r="1119" spans="1:20" ht="15" customHeight="1" x14ac:dyDescent="0.25">
      <c r="A1119" s="74"/>
      <c r="B1119" s="127" t="s">
        <v>1</v>
      </c>
      <c r="C1119" s="127"/>
      <c r="D1119" s="126" t="s">
        <v>2</v>
      </c>
      <c r="E1119" s="128" t="s">
        <v>18</v>
      </c>
      <c r="F1119" s="129"/>
      <c r="G1119" s="129"/>
      <c r="H1119" s="129"/>
      <c r="I1119" s="130"/>
      <c r="M1119" s="75"/>
    </row>
    <row r="1120" spans="1:20" ht="15" customHeight="1" x14ac:dyDescent="0.25">
      <c r="A1120" s="74"/>
      <c r="B1120" s="127"/>
      <c r="C1120" s="127"/>
      <c r="D1120" s="126"/>
      <c r="E1120" s="126" t="s">
        <v>4</v>
      </c>
      <c r="F1120" s="126" t="s">
        <v>5</v>
      </c>
      <c r="G1120" s="131" t="s">
        <v>6</v>
      </c>
      <c r="H1120" s="126" t="s">
        <v>7</v>
      </c>
      <c r="I1120" s="126" t="s">
        <v>8</v>
      </c>
      <c r="M1120" s="75"/>
    </row>
    <row r="1121" spans="1:20" ht="15" customHeight="1" x14ac:dyDescent="0.25">
      <c r="A1121" s="74"/>
      <c r="B1121" s="127"/>
      <c r="C1121" s="127"/>
      <c r="D1121" s="126"/>
      <c r="E1121" s="126"/>
      <c r="F1121" s="126"/>
      <c r="G1121" s="132"/>
      <c r="H1121" s="126"/>
      <c r="I1121" s="126"/>
      <c r="M1121" s="75"/>
    </row>
    <row r="1122" spans="1:20" ht="15" customHeight="1" x14ac:dyDescent="0.25">
      <c r="A1122" s="74"/>
      <c r="B1122" s="33">
        <f>+B1114</f>
        <v>44</v>
      </c>
      <c r="C1122" s="33" t="str">
        <f>+C1114</f>
        <v>TULUÁ</v>
      </c>
      <c r="D1122" s="33" t="s">
        <v>39</v>
      </c>
      <c r="E1122" s="7">
        <f>+E1115+G1115</f>
        <v>21813237.497187201</v>
      </c>
      <c r="F1122" s="3">
        <f>+E1122*19%</f>
        <v>4144515.1244655685</v>
      </c>
      <c r="G1122" s="9">
        <f>+E1122+F1122</f>
        <v>25957752.621652771</v>
      </c>
      <c r="H1122" s="3" t="str">
        <f>+J1115</f>
        <v>N/A</v>
      </c>
      <c r="I1122" s="13">
        <f>+G1122</f>
        <v>25957752.621652771</v>
      </c>
      <c r="M1122" s="75"/>
    </row>
    <row r="1123" spans="1:20" ht="15" customHeight="1" x14ac:dyDescent="0.25">
      <c r="A1123" s="74"/>
      <c r="B1123" s="133" t="s">
        <v>20</v>
      </c>
      <c r="C1123" s="134"/>
      <c r="D1123" s="134"/>
      <c r="E1123" s="134"/>
      <c r="F1123" s="134"/>
      <c r="G1123" s="134"/>
      <c r="H1123" s="134"/>
      <c r="I1123" s="8">
        <f>SUM(I1122:I1122)*7</f>
        <v>181704268.35156938</v>
      </c>
      <c r="M1123" s="75"/>
    </row>
    <row r="1124" spans="1:20" ht="15" customHeight="1" x14ac:dyDescent="0.25">
      <c r="A1124" s="74"/>
      <c r="M1124" s="75"/>
    </row>
    <row r="1125" spans="1:20" ht="15" customHeight="1" thickBot="1" x14ac:dyDescent="0.3">
      <c r="A1125" s="76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77"/>
    </row>
    <row r="1126" spans="1:20" ht="15" customHeight="1" thickBot="1" x14ac:dyDescent="0.3"/>
    <row r="1127" spans="1:20" ht="15" customHeight="1" thickBot="1" x14ac:dyDescent="0.3">
      <c r="A1127" s="135" t="str">
        <f>+[1]Hoja1!B47</f>
        <v xml:space="preserve">TUNJA </v>
      </c>
      <c r="B1127" s="136"/>
      <c r="C1127" s="136"/>
      <c r="D1127" s="136"/>
      <c r="E1127" s="136"/>
      <c r="F1127" s="136"/>
      <c r="G1127" s="136"/>
      <c r="H1127" s="136"/>
      <c r="I1127" s="136"/>
      <c r="J1127" s="137"/>
      <c r="K1127" s="138" t="s">
        <v>0</v>
      </c>
      <c r="L1127" s="139"/>
      <c r="M1127" s="56">
        <f>I1134+L1142</f>
        <v>323869472.86954916</v>
      </c>
    </row>
    <row r="1128" spans="1:20" ht="15" customHeight="1" x14ac:dyDescent="0.25">
      <c r="A1128" s="7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73"/>
    </row>
    <row r="1129" spans="1:20" ht="15" customHeight="1" x14ac:dyDescent="0.25">
      <c r="A1129" s="74"/>
      <c r="M1129" s="75"/>
    </row>
    <row r="1130" spans="1:20" ht="15" customHeight="1" x14ac:dyDescent="0.25">
      <c r="A1130" s="74"/>
      <c r="B1130" s="127" t="s">
        <v>1</v>
      </c>
      <c r="C1130" s="127"/>
      <c r="D1130" s="133" t="s">
        <v>2</v>
      </c>
      <c r="E1130" s="148" t="s">
        <v>3</v>
      </c>
      <c r="F1130" s="149"/>
      <c r="G1130" s="149"/>
      <c r="H1130" s="149"/>
      <c r="I1130" s="149"/>
      <c r="J1130" s="51"/>
      <c r="M1130" s="75"/>
    </row>
    <row r="1131" spans="1:20" ht="15" customHeight="1" x14ac:dyDescent="0.25">
      <c r="A1131" s="74"/>
      <c r="B1131" s="127"/>
      <c r="C1131" s="127"/>
      <c r="D1131" s="126"/>
      <c r="E1131" s="141" t="s">
        <v>4</v>
      </c>
      <c r="F1131" s="35" t="s">
        <v>5</v>
      </c>
      <c r="G1131" s="151" t="s">
        <v>6</v>
      </c>
      <c r="H1131" s="152" t="s">
        <v>7</v>
      </c>
      <c r="I1131" s="147" t="s">
        <v>8</v>
      </c>
      <c r="M1131" s="75"/>
    </row>
    <row r="1132" spans="1:20" ht="15" customHeight="1" x14ac:dyDescent="0.25">
      <c r="A1132" s="74"/>
      <c r="B1132" s="127"/>
      <c r="C1132" s="127"/>
      <c r="D1132" s="126"/>
      <c r="E1132" s="126"/>
      <c r="F1132" s="34"/>
      <c r="G1132" s="132"/>
      <c r="H1132" s="141"/>
      <c r="I1132" s="141"/>
      <c r="M1132" s="75"/>
    </row>
    <row r="1133" spans="1:20" ht="15" customHeight="1" x14ac:dyDescent="0.25">
      <c r="A1133" s="74"/>
      <c r="B1133" s="28">
        <f>+[1]Hoja1!A47</f>
        <v>45</v>
      </c>
      <c r="C1133" s="29" t="str">
        <f>+A1127</f>
        <v xml:space="preserve">TUNJA </v>
      </c>
      <c r="D1133" s="30">
        <v>45627</v>
      </c>
      <c r="E1133" s="31">
        <v>19204662</v>
      </c>
      <c r="F1133" s="31">
        <f>+E1133*19%</f>
        <v>3648885.7800000003</v>
      </c>
      <c r="G1133" s="31">
        <f>+E1133+F1133</f>
        <v>22853547.780000001</v>
      </c>
      <c r="H1133" s="31" t="s">
        <v>9</v>
      </c>
      <c r="I1133" s="3">
        <f>+G1133</f>
        <v>22853547.780000001</v>
      </c>
      <c r="M1133" s="75"/>
    </row>
    <row r="1134" spans="1:20" ht="15" customHeight="1" x14ac:dyDescent="0.25">
      <c r="A1134" s="74"/>
      <c r="B1134" s="148" t="s">
        <v>3</v>
      </c>
      <c r="C1134" s="149"/>
      <c r="D1134" s="149"/>
      <c r="E1134" s="149"/>
      <c r="F1134" s="149"/>
      <c r="G1134" s="149"/>
      <c r="H1134" s="150"/>
      <c r="I1134" s="21">
        <f>SUM(I1133:I1133)</f>
        <v>22853547.780000001</v>
      </c>
      <c r="M1134" s="75"/>
      <c r="Q1134" s="1" t="s">
        <v>30</v>
      </c>
      <c r="R1134" s="1" t="s">
        <v>13</v>
      </c>
      <c r="S1134" s="1" t="s">
        <v>14</v>
      </c>
    </row>
    <row r="1135" spans="1:20" ht="15" customHeight="1" x14ac:dyDescent="0.25">
      <c r="A1135" s="74"/>
      <c r="M1135" s="75"/>
      <c r="O1135" s="62"/>
      <c r="Q1135" s="63">
        <f>+O1135*9.28%</f>
        <v>0</v>
      </c>
      <c r="R1135" s="62">
        <f>+O1135+Q1135</f>
        <v>0</v>
      </c>
      <c r="S1135" s="63">
        <f>+R1135*19%</f>
        <v>0</v>
      </c>
      <c r="T1135" s="64">
        <f>+R1135+S1135</f>
        <v>0</v>
      </c>
    </row>
    <row r="1136" spans="1:20" ht="15" customHeight="1" x14ac:dyDescent="0.25">
      <c r="A1136" s="74"/>
      <c r="M1136" s="75"/>
    </row>
    <row r="1137" spans="1:20" ht="15" customHeight="1" x14ac:dyDescent="0.25">
      <c r="A1137" s="74"/>
      <c r="B1137" s="127" t="s">
        <v>1</v>
      </c>
      <c r="C1137" s="127"/>
      <c r="D1137" s="126" t="s">
        <v>2</v>
      </c>
      <c r="E1137" s="127" t="s">
        <v>10</v>
      </c>
      <c r="F1137" s="127"/>
      <c r="G1137" s="127"/>
      <c r="H1137" s="127"/>
      <c r="I1137" s="127"/>
      <c r="J1137" s="127"/>
      <c r="K1137" s="127"/>
      <c r="L1137" s="127"/>
      <c r="M1137" s="75"/>
      <c r="O1137" s="115"/>
    </row>
    <row r="1138" spans="1:20" ht="15" customHeight="1" x14ac:dyDescent="0.25">
      <c r="A1138" s="74"/>
      <c r="B1138" s="127"/>
      <c r="C1138" s="127"/>
      <c r="D1138" s="126"/>
      <c r="E1138" s="126" t="s">
        <v>4</v>
      </c>
      <c r="F1138" s="142" t="s">
        <v>11</v>
      </c>
      <c r="G1138" s="143"/>
      <c r="H1138" s="126" t="s">
        <v>5</v>
      </c>
      <c r="I1138" s="146" t="s">
        <v>6</v>
      </c>
      <c r="J1138" s="126" t="s">
        <v>7</v>
      </c>
      <c r="K1138" s="126" t="s">
        <v>8</v>
      </c>
      <c r="L1138" s="126" t="s">
        <v>12</v>
      </c>
      <c r="M1138" s="75"/>
      <c r="O1138" s="115"/>
    </row>
    <row r="1139" spans="1:20" ht="15" customHeight="1" x14ac:dyDescent="0.25">
      <c r="A1139" s="74"/>
      <c r="B1139" s="127"/>
      <c r="C1139" s="127"/>
      <c r="D1139" s="126"/>
      <c r="E1139" s="126"/>
      <c r="F1139" s="144"/>
      <c r="G1139" s="145"/>
      <c r="H1139" s="126"/>
      <c r="I1139" s="146"/>
      <c r="J1139" s="126"/>
      <c r="K1139" s="126"/>
      <c r="L1139" s="126"/>
      <c r="M1139" s="75"/>
    </row>
    <row r="1140" spans="1:20" ht="15" customHeight="1" x14ac:dyDescent="0.25">
      <c r="A1140" s="74"/>
      <c r="B1140" s="33">
        <f>+B1133</f>
        <v>45</v>
      </c>
      <c r="C1140" s="33" t="str">
        <f>+C1133</f>
        <v xml:space="preserve">TUNJA </v>
      </c>
      <c r="D1140" s="33" t="s">
        <v>16</v>
      </c>
      <c r="E1140" s="3">
        <f>+E1133</f>
        <v>19204662</v>
      </c>
      <c r="F1140" s="47">
        <v>9.2799999999999994E-2</v>
      </c>
      <c r="G1140" s="6">
        <f>+E1140*9.28%</f>
        <v>1782192.6335999998</v>
      </c>
      <c r="H1140" s="3">
        <f>+(E1140+G1140)*19%</f>
        <v>3987502.380384</v>
      </c>
      <c r="I1140" s="3">
        <f>+E1140+G1140+H1140</f>
        <v>24974357.013984002</v>
      </c>
      <c r="J1140" s="3" t="s">
        <v>9</v>
      </c>
      <c r="K1140" s="3">
        <f>+I1140</f>
        <v>24974357.013984002</v>
      </c>
      <c r="L1140" s="13">
        <f>+K1140*11</f>
        <v>274717927.15382403</v>
      </c>
      <c r="M1140" s="75"/>
    </row>
    <row r="1141" spans="1:20" ht="15" customHeight="1" x14ac:dyDescent="0.25">
      <c r="A1141" s="74"/>
      <c r="B1141" s="33"/>
      <c r="C1141" s="33"/>
      <c r="D1141" s="2">
        <v>45992</v>
      </c>
      <c r="E1141" s="3">
        <f>+E1140+G1140</f>
        <v>20986854.6336</v>
      </c>
      <c r="F1141" s="47">
        <v>5.2999999999999999E-2</v>
      </c>
      <c r="G1141" s="7">
        <f>+E1141*5.3%</f>
        <v>1112303.2955807999</v>
      </c>
      <c r="H1141" s="3">
        <f>+(E1141+G1141)*19%</f>
        <v>4198840.0065443525</v>
      </c>
      <c r="I1141" s="3">
        <f>+E1141+G1141+H1141</f>
        <v>26297997.935725152</v>
      </c>
      <c r="J1141" s="3" t="s">
        <v>9</v>
      </c>
      <c r="K1141" s="3">
        <f>I1141</f>
        <v>26297997.935725152</v>
      </c>
      <c r="L1141" s="13">
        <f>+K1141</f>
        <v>26297997.935725152</v>
      </c>
      <c r="M1141" s="75"/>
      <c r="O1141" s="62"/>
      <c r="Q1141" s="63"/>
      <c r="R1141" s="62">
        <f>+O1141+Q1141</f>
        <v>0</v>
      </c>
      <c r="S1141" s="63">
        <f>+R1141*19%</f>
        <v>0</v>
      </c>
      <c r="T1141" s="64">
        <f>+R1141+S1141</f>
        <v>0</v>
      </c>
    </row>
    <row r="1142" spans="1:20" ht="15" customHeight="1" x14ac:dyDescent="0.25">
      <c r="A1142" s="74"/>
      <c r="B1142" s="126" t="s">
        <v>32</v>
      </c>
      <c r="C1142" s="126"/>
      <c r="D1142" s="126"/>
      <c r="E1142" s="126"/>
      <c r="F1142" s="126"/>
      <c r="G1142" s="126"/>
      <c r="H1142" s="126"/>
      <c r="I1142" s="126"/>
      <c r="J1142" s="126"/>
      <c r="K1142" s="126"/>
      <c r="L1142" s="8">
        <f>L1140+L1141</f>
        <v>301015925.08954918</v>
      </c>
      <c r="M1142" s="75"/>
      <c r="O1142" s="62"/>
    </row>
    <row r="1143" spans="1:20" ht="15" customHeight="1" x14ac:dyDescent="0.25">
      <c r="A1143" s="74"/>
      <c r="M1143" s="75"/>
    </row>
    <row r="1144" spans="1:20" ht="15" customHeight="1" thickBot="1" x14ac:dyDescent="0.3">
      <c r="A1144" s="76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77"/>
    </row>
    <row r="1145" spans="1:20" ht="15" customHeight="1" thickBot="1" x14ac:dyDescent="0.3"/>
    <row r="1146" spans="1:20" ht="15" customHeight="1" thickBot="1" x14ac:dyDescent="0.3">
      <c r="A1146" s="135" t="str">
        <f>+[1]Hoja1!B48</f>
        <v>UBATE</v>
      </c>
      <c r="B1146" s="136"/>
      <c r="C1146" s="136"/>
      <c r="D1146" s="136"/>
      <c r="E1146" s="136"/>
      <c r="F1146" s="136"/>
      <c r="G1146" s="136"/>
      <c r="H1146" s="136"/>
      <c r="I1146" s="136"/>
      <c r="J1146" s="137"/>
      <c r="K1146" s="138" t="s">
        <v>0</v>
      </c>
      <c r="L1146" s="139"/>
      <c r="M1146" s="56">
        <f>+I1153+L1161+I1168</f>
        <v>86105251.5792</v>
      </c>
    </row>
    <row r="1147" spans="1:20" ht="15" customHeight="1" x14ac:dyDescent="0.25">
      <c r="A1147" s="7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73"/>
      <c r="O1147" s="65"/>
    </row>
    <row r="1148" spans="1:20" ht="15" customHeight="1" x14ac:dyDescent="0.25">
      <c r="A1148" s="74"/>
      <c r="M1148" s="75"/>
    </row>
    <row r="1149" spans="1:20" ht="15" customHeight="1" x14ac:dyDescent="0.25">
      <c r="A1149" s="74"/>
      <c r="B1149" s="127" t="s">
        <v>1</v>
      </c>
      <c r="C1149" s="127"/>
      <c r="D1149" s="133" t="s">
        <v>2</v>
      </c>
      <c r="E1149" s="148" t="s">
        <v>3</v>
      </c>
      <c r="F1149" s="149"/>
      <c r="G1149" s="149"/>
      <c r="H1149" s="149"/>
      <c r="I1149" s="150"/>
      <c r="M1149" s="75"/>
      <c r="P1149" s="65"/>
    </row>
    <row r="1150" spans="1:20" ht="15" customHeight="1" x14ac:dyDescent="0.25">
      <c r="A1150" s="74"/>
      <c r="B1150" s="127"/>
      <c r="C1150" s="127"/>
      <c r="D1150" s="126"/>
      <c r="E1150" s="141" t="s">
        <v>4</v>
      </c>
      <c r="F1150" s="147" t="s">
        <v>5</v>
      </c>
      <c r="G1150" s="153" t="s">
        <v>6</v>
      </c>
      <c r="H1150" s="147" t="s">
        <v>7</v>
      </c>
      <c r="I1150" s="147" t="s">
        <v>8</v>
      </c>
      <c r="M1150" s="75"/>
    </row>
    <row r="1151" spans="1:20" ht="15" customHeight="1" x14ac:dyDescent="0.25">
      <c r="A1151" s="74"/>
      <c r="B1151" s="127"/>
      <c r="C1151" s="127"/>
      <c r="D1151" s="126"/>
      <c r="E1151" s="126"/>
      <c r="F1151" s="141"/>
      <c r="G1151" s="132"/>
      <c r="H1151" s="141"/>
      <c r="I1151" s="141"/>
      <c r="M1151" s="75"/>
    </row>
    <row r="1152" spans="1:20" ht="15" customHeight="1" x14ac:dyDescent="0.25">
      <c r="A1152" s="74"/>
      <c r="B1152" s="28">
        <f>+[1]Hoja1!A48</f>
        <v>46</v>
      </c>
      <c r="C1152" s="29" t="str">
        <f>+A1146</f>
        <v>UBATE</v>
      </c>
      <c r="D1152" s="30">
        <v>45627</v>
      </c>
      <c r="E1152" s="31">
        <v>4215885.8</v>
      </c>
      <c r="F1152" s="31" t="s">
        <v>9</v>
      </c>
      <c r="G1152" s="31">
        <f>+E1152</f>
        <v>4215885.8</v>
      </c>
      <c r="H1152" s="31" t="s">
        <v>9</v>
      </c>
      <c r="I1152" s="3">
        <f>+G1152</f>
        <v>4215885.8</v>
      </c>
      <c r="M1152" s="75"/>
    </row>
    <row r="1153" spans="1:20" ht="15" customHeight="1" x14ac:dyDescent="0.25">
      <c r="A1153" s="74"/>
      <c r="B1153" s="148" t="s">
        <v>3</v>
      </c>
      <c r="C1153" s="149"/>
      <c r="D1153" s="149"/>
      <c r="E1153" s="149"/>
      <c r="F1153" s="149"/>
      <c r="G1153" s="149"/>
      <c r="H1153" s="150"/>
      <c r="I1153" s="21">
        <f>SUM(I1152:I1152)</f>
        <v>4215885.8</v>
      </c>
      <c r="M1153" s="75"/>
    </row>
    <row r="1154" spans="1:20" ht="15" customHeight="1" x14ac:dyDescent="0.25">
      <c r="A1154" s="74"/>
      <c r="M1154" s="75"/>
    </row>
    <row r="1155" spans="1:20" ht="15" customHeight="1" x14ac:dyDescent="0.25">
      <c r="A1155" s="74"/>
      <c r="M1155" s="75"/>
    </row>
    <row r="1156" spans="1:20" ht="15" customHeight="1" x14ac:dyDescent="0.25">
      <c r="A1156" s="74"/>
      <c r="B1156" s="127" t="s">
        <v>1</v>
      </c>
      <c r="C1156" s="127"/>
      <c r="D1156" s="126" t="s">
        <v>2</v>
      </c>
      <c r="E1156" s="127" t="s">
        <v>10</v>
      </c>
      <c r="F1156" s="127"/>
      <c r="G1156" s="127"/>
      <c r="H1156" s="127"/>
      <c r="I1156" s="127"/>
      <c r="J1156" s="127"/>
      <c r="K1156" s="127"/>
      <c r="L1156" s="127"/>
      <c r="M1156" s="75"/>
    </row>
    <row r="1157" spans="1:20" ht="15" customHeight="1" x14ac:dyDescent="0.25">
      <c r="A1157" s="74"/>
      <c r="B1157" s="127"/>
      <c r="C1157" s="127"/>
      <c r="D1157" s="126"/>
      <c r="E1157" s="126" t="s">
        <v>4</v>
      </c>
      <c r="F1157" s="142" t="s">
        <v>11</v>
      </c>
      <c r="G1157" s="143"/>
      <c r="H1157" s="126" t="s">
        <v>5</v>
      </c>
      <c r="I1157" s="146" t="s">
        <v>6</v>
      </c>
      <c r="J1157" s="126" t="s">
        <v>7</v>
      </c>
      <c r="K1157" s="126" t="s">
        <v>8</v>
      </c>
      <c r="L1157" s="126" t="s">
        <v>12</v>
      </c>
      <c r="M1157" s="75"/>
    </row>
    <row r="1158" spans="1:20" ht="15" customHeight="1" x14ac:dyDescent="0.25">
      <c r="A1158" s="74"/>
      <c r="B1158" s="127"/>
      <c r="C1158" s="127"/>
      <c r="D1158" s="126"/>
      <c r="E1158" s="126"/>
      <c r="F1158" s="144"/>
      <c r="G1158" s="145"/>
      <c r="H1158" s="126"/>
      <c r="I1158" s="146"/>
      <c r="J1158" s="126"/>
      <c r="K1158" s="126"/>
      <c r="L1158" s="126"/>
      <c r="M1158" s="75"/>
    </row>
    <row r="1159" spans="1:20" ht="15" customHeight="1" x14ac:dyDescent="0.25">
      <c r="A1159" s="74"/>
      <c r="B1159" s="125">
        <f>+B1152</f>
        <v>46</v>
      </c>
      <c r="C1159" s="125" t="str">
        <f>+C1152</f>
        <v>UBATE</v>
      </c>
      <c r="D1159" s="33" t="s">
        <v>16</v>
      </c>
      <c r="E1159" s="3">
        <f>+E1152</f>
        <v>4215885.8</v>
      </c>
      <c r="F1159" s="47">
        <v>9.2799999999999994E-2</v>
      </c>
      <c r="G1159" s="6" t="s">
        <v>9</v>
      </c>
      <c r="H1159" s="31" t="s">
        <v>9</v>
      </c>
      <c r="I1159" s="3">
        <f>+E1159</f>
        <v>4215885.8</v>
      </c>
      <c r="J1159" s="3" t="s">
        <v>9</v>
      </c>
      <c r="K1159" s="3">
        <f>+I1159</f>
        <v>4215885.8</v>
      </c>
      <c r="L1159" s="13">
        <f>+K1159*11</f>
        <v>46374743.799999997</v>
      </c>
      <c r="M1159" s="75"/>
      <c r="Q1159" s="1" t="s">
        <v>30</v>
      </c>
      <c r="R1159" s="1" t="s">
        <v>13</v>
      </c>
      <c r="S1159" s="1" t="s">
        <v>14</v>
      </c>
    </row>
    <row r="1160" spans="1:20" ht="15" customHeight="1" x14ac:dyDescent="0.25">
      <c r="A1160" s="74"/>
      <c r="B1160" s="125"/>
      <c r="C1160" s="125"/>
      <c r="D1160" s="2">
        <v>45992</v>
      </c>
      <c r="E1160" s="3">
        <f>+E1159</f>
        <v>4215885.8</v>
      </c>
      <c r="F1160" s="47">
        <v>5.2999999999999999E-2</v>
      </c>
      <c r="G1160" s="7">
        <f>+E1160*5.3%</f>
        <v>223441.94739999998</v>
      </c>
      <c r="H1160" s="31" t="s">
        <v>9</v>
      </c>
      <c r="I1160" s="3">
        <f>+G1160+E1160</f>
        <v>4439327.7473999998</v>
      </c>
      <c r="J1160" s="3" t="s">
        <v>9</v>
      </c>
      <c r="K1160" s="3">
        <f>+I1160</f>
        <v>4439327.7473999998</v>
      </c>
      <c r="L1160" s="13">
        <f>+K1160</f>
        <v>4439327.7473999998</v>
      </c>
      <c r="M1160" s="75"/>
      <c r="O1160" s="62"/>
      <c r="Q1160" s="63"/>
      <c r="R1160" s="62">
        <f>+O1160+Q1160</f>
        <v>0</v>
      </c>
      <c r="S1160" s="63">
        <f>+R1160*19%</f>
        <v>0</v>
      </c>
      <c r="T1160" s="64">
        <f>+R1160+S1160</f>
        <v>0</v>
      </c>
    </row>
    <row r="1161" spans="1:20" ht="15" customHeight="1" x14ac:dyDescent="0.25">
      <c r="A1161" s="74"/>
      <c r="B1161" s="126" t="s">
        <v>32</v>
      </c>
      <c r="C1161" s="126"/>
      <c r="D1161" s="126"/>
      <c r="E1161" s="126"/>
      <c r="F1161" s="126"/>
      <c r="G1161" s="126"/>
      <c r="H1161" s="126"/>
      <c r="I1161" s="126"/>
      <c r="J1161" s="126"/>
      <c r="K1161" s="126"/>
      <c r="L1161" s="8">
        <f>SUM(L1159:L1160)</f>
        <v>50814071.547399998</v>
      </c>
      <c r="M1161" s="75"/>
    </row>
    <row r="1162" spans="1:20" ht="15" customHeight="1" x14ac:dyDescent="0.25">
      <c r="A1162" s="74"/>
      <c r="M1162" s="75"/>
    </row>
    <row r="1163" spans="1:20" ht="15" customHeight="1" x14ac:dyDescent="0.25">
      <c r="A1163" s="74"/>
      <c r="M1163" s="75"/>
    </row>
    <row r="1164" spans="1:20" ht="15" customHeight="1" x14ac:dyDescent="0.25">
      <c r="A1164" s="74"/>
      <c r="B1164" s="127" t="s">
        <v>1</v>
      </c>
      <c r="C1164" s="127"/>
      <c r="D1164" s="126" t="s">
        <v>2</v>
      </c>
      <c r="E1164" s="128" t="s">
        <v>18</v>
      </c>
      <c r="F1164" s="129"/>
      <c r="G1164" s="129"/>
      <c r="H1164" s="129"/>
      <c r="I1164" s="130"/>
      <c r="M1164" s="75"/>
    </row>
    <row r="1165" spans="1:20" ht="15" customHeight="1" x14ac:dyDescent="0.25">
      <c r="A1165" s="74"/>
      <c r="B1165" s="127"/>
      <c r="C1165" s="127"/>
      <c r="D1165" s="126"/>
      <c r="E1165" s="126" t="s">
        <v>4</v>
      </c>
      <c r="F1165" s="126" t="s">
        <v>5</v>
      </c>
      <c r="G1165" s="131" t="s">
        <v>6</v>
      </c>
      <c r="H1165" s="126" t="s">
        <v>7</v>
      </c>
      <c r="I1165" s="126" t="s">
        <v>8</v>
      </c>
      <c r="M1165" s="75"/>
    </row>
    <row r="1166" spans="1:20" ht="15" customHeight="1" x14ac:dyDescent="0.25">
      <c r="A1166" s="74"/>
      <c r="B1166" s="127"/>
      <c r="C1166" s="127"/>
      <c r="D1166" s="126"/>
      <c r="E1166" s="126"/>
      <c r="F1166" s="126"/>
      <c r="G1166" s="132"/>
      <c r="H1166" s="126"/>
      <c r="I1166" s="126"/>
      <c r="M1166" s="75"/>
    </row>
    <row r="1167" spans="1:20" ht="15" customHeight="1" x14ac:dyDescent="0.25">
      <c r="A1167" s="74"/>
      <c r="B1167" s="33">
        <f>+B1159</f>
        <v>46</v>
      </c>
      <c r="C1167" s="33" t="str">
        <f>+C1159</f>
        <v>UBATE</v>
      </c>
      <c r="D1167" s="33" t="s">
        <v>33</v>
      </c>
      <c r="E1167" s="7">
        <f>+E1160+G1160</f>
        <v>4439327.7473999998</v>
      </c>
      <c r="F1167" s="31" t="s">
        <v>9</v>
      </c>
      <c r="G1167" s="9">
        <f>+E1167</f>
        <v>4439327.7473999998</v>
      </c>
      <c r="H1167" s="3" t="str">
        <f>+J1160</f>
        <v>N/A</v>
      </c>
      <c r="I1167" s="13">
        <f>+G1167</f>
        <v>4439327.7473999998</v>
      </c>
      <c r="M1167" s="75"/>
    </row>
    <row r="1168" spans="1:20" ht="15" customHeight="1" x14ac:dyDescent="0.25">
      <c r="A1168" s="74"/>
      <c r="B1168" s="133" t="s">
        <v>20</v>
      </c>
      <c r="C1168" s="134"/>
      <c r="D1168" s="134"/>
      <c r="E1168" s="134"/>
      <c r="F1168" s="134"/>
      <c r="G1168" s="134"/>
      <c r="H1168" s="134"/>
      <c r="I1168" s="8">
        <f>SUM(I1167:I1167)*7</f>
        <v>31075294.231799997</v>
      </c>
      <c r="M1168" s="75"/>
    </row>
    <row r="1169" spans="1:20" ht="15" customHeight="1" x14ac:dyDescent="0.25">
      <c r="A1169" s="74"/>
      <c r="M1169" s="75"/>
    </row>
    <row r="1170" spans="1:20" ht="15" customHeight="1" thickBot="1" x14ac:dyDescent="0.3">
      <c r="A1170" s="76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77"/>
    </row>
    <row r="1171" spans="1:20" ht="15" customHeight="1" thickBot="1" x14ac:dyDescent="0.3"/>
    <row r="1172" spans="1:20" ht="15" customHeight="1" thickBot="1" x14ac:dyDescent="0.3">
      <c r="A1172" s="135" t="str">
        <f>+[1]Hoja1!B49</f>
        <v>URRAO</v>
      </c>
      <c r="B1172" s="136"/>
      <c r="C1172" s="136"/>
      <c r="D1172" s="136"/>
      <c r="E1172" s="136"/>
      <c r="F1172" s="136"/>
      <c r="G1172" s="136"/>
      <c r="H1172" s="136"/>
      <c r="I1172" s="136"/>
      <c r="J1172" s="137"/>
      <c r="K1172" s="138" t="s">
        <v>0</v>
      </c>
      <c r="L1172" s="139"/>
      <c r="M1172" s="56">
        <f>+I1179+L1187+I1194</f>
        <v>98879907.325056016</v>
      </c>
    </row>
    <row r="1173" spans="1:20" ht="15" customHeight="1" x14ac:dyDescent="0.25">
      <c r="A1173" s="7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73"/>
    </row>
    <row r="1174" spans="1:20" ht="15" customHeight="1" x14ac:dyDescent="0.25">
      <c r="A1174" s="74"/>
      <c r="M1174" s="75"/>
    </row>
    <row r="1175" spans="1:20" ht="15" customHeight="1" x14ac:dyDescent="0.25">
      <c r="A1175" s="74"/>
      <c r="B1175" s="127" t="s">
        <v>1</v>
      </c>
      <c r="C1175" s="127"/>
      <c r="D1175" s="126" t="s">
        <v>2</v>
      </c>
      <c r="E1175" s="128" t="s">
        <v>3</v>
      </c>
      <c r="F1175" s="129"/>
      <c r="G1175" s="129"/>
      <c r="H1175" s="129"/>
      <c r="I1175" s="130"/>
      <c r="M1175" s="75"/>
    </row>
    <row r="1176" spans="1:20" ht="15" customHeight="1" x14ac:dyDescent="0.25">
      <c r="A1176" s="74"/>
      <c r="B1176" s="127"/>
      <c r="C1176" s="127"/>
      <c r="D1176" s="126"/>
      <c r="E1176" s="126" t="s">
        <v>4</v>
      </c>
      <c r="F1176" s="140" t="s">
        <v>5</v>
      </c>
      <c r="G1176" s="131" t="s">
        <v>6</v>
      </c>
      <c r="H1176" s="140" t="s">
        <v>7</v>
      </c>
      <c r="I1176" s="126" t="s">
        <v>8</v>
      </c>
      <c r="M1176" s="75"/>
    </row>
    <row r="1177" spans="1:20" ht="15" customHeight="1" x14ac:dyDescent="0.25">
      <c r="A1177" s="74"/>
      <c r="B1177" s="127"/>
      <c r="C1177" s="127"/>
      <c r="D1177" s="126"/>
      <c r="E1177" s="126"/>
      <c r="F1177" s="141"/>
      <c r="G1177" s="132"/>
      <c r="H1177" s="141"/>
      <c r="I1177" s="126"/>
      <c r="M1177" s="75"/>
    </row>
    <row r="1178" spans="1:20" ht="15" customHeight="1" x14ac:dyDescent="0.25">
      <c r="A1178" s="74"/>
      <c r="B1178" s="33">
        <f>+[1]Hoja1!A49</f>
        <v>47</v>
      </c>
      <c r="C1178" s="27" t="str">
        <f>+A1172</f>
        <v>URRAO</v>
      </c>
      <c r="D1178" s="2">
        <v>45627</v>
      </c>
      <c r="E1178" s="3">
        <v>4448730</v>
      </c>
      <c r="F1178" s="3" t="s">
        <v>9</v>
      </c>
      <c r="G1178" s="3">
        <f>+E1178</f>
        <v>4448730</v>
      </c>
      <c r="H1178" s="3" t="s">
        <v>9</v>
      </c>
      <c r="I1178" s="3">
        <f>+G1178</f>
        <v>4448730</v>
      </c>
      <c r="M1178" s="75"/>
    </row>
    <row r="1179" spans="1:20" ht="15" customHeight="1" x14ac:dyDescent="0.25">
      <c r="A1179" s="74"/>
      <c r="B1179" s="128" t="s">
        <v>3</v>
      </c>
      <c r="C1179" s="129"/>
      <c r="D1179" s="129"/>
      <c r="E1179" s="129"/>
      <c r="F1179" s="129"/>
      <c r="G1179" s="129"/>
      <c r="H1179" s="130"/>
      <c r="I1179" s="4">
        <f>SUM(I1178:I1178)</f>
        <v>4448730</v>
      </c>
      <c r="M1179" s="75"/>
    </row>
    <row r="1180" spans="1:20" ht="15" customHeight="1" x14ac:dyDescent="0.25">
      <c r="A1180" s="74"/>
      <c r="M1180" s="75"/>
    </row>
    <row r="1181" spans="1:20" ht="15" customHeight="1" x14ac:dyDescent="0.25">
      <c r="A1181" s="74"/>
      <c r="M1181" s="75"/>
    </row>
    <row r="1182" spans="1:20" ht="15" customHeight="1" x14ac:dyDescent="0.25">
      <c r="A1182" s="74"/>
      <c r="B1182" s="127" t="s">
        <v>1</v>
      </c>
      <c r="C1182" s="127"/>
      <c r="D1182" s="126" t="s">
        <v>2</v>
      </c>
      <c r="E1182" s="127" t="s">
        <v>10</v>
      </c>
      <c r="F1182" s="127"/>
      <c r="G1182" s="127"/>
      <c r="H1182" s="127"/>
      <c r="I1182" s="127"/>
      <c r="J1182" s="127"/>
      <c r="K1182" s="127"/>
      <c r="L1182" s="127"/>
      <c r="M1182" s="75"/>
    </row>
    <row r="1183" spans="1:20" ht="15" customHeight="1" x14ac:dyDescent="0.25">
      <c r="A1183" s="74"/>
      <c r="B1183" s="127"/>
      <c r="C1183" s="127"/>
      <c r="D1183" s="126"/>
      <c r="E1183" s="126" t="s">
        <v>4</v>
      </c>
      <c r="F1183" s="142" t="s">
        <v>11</v>
      </c>
      <c r="G1183" s="143"/>
      <c r="H1183" s="126" t="s">
        <v>5</v>
      </c>
      <c r="I1183" s="146" t="s">
        <v>6</v>
      </c>
      <c r="J1183" s="126" t="s">
        <v>7</v>
      </c>
      <c r="K1183" s="126" t="s">
        <v>8</v>
      </c>
      <c r="L1183" s="126" t="s">
        <v>12</v>
      </c>
      <c r="M1183" s="75"/>
      <c r="Q1183" s="1" t="s">
        <v>30</v>
      </c>
      <c r="R1183" s="1" t="s">
        <v>13</v>
      </c>
      <c r="S1183" s="1" t="s">
        <v>14</v>
      </c>
    </row>
    <row r="1184" spans="1:20" ht="15" customHeight="1" x14ac:dyDescent="0.25">
      <c r="A1184" s="74"/>
      <c r="B1184" s="127"/>
      <c r="C1184" s="127"/>
      <c r="D1184" s="126"/>
      <c r="E1184" s="126"/>
      <c r="F1184" s="144"/>
      <c r="G1184" s="145"/>
      <c r="H1184" s="126"/>
      <c r="I1184" s="146"/>
      <c r="J1184" s="126"/>
      <c r="K1184" s="126"/>
      <c r="L1184" s="126"/>
      <c r="M1184" s="75"/>
      <c r="O1184" s="62"/>
      <c r="Q1184" s="63">
        <f>+O1184*9.28%</f>
        <v>0</v>
      </c>
      <c r="R1184" s="62">
        <f>+O1184+Q1184</f>
        <v>0</v>
      </c>
      <c r="S1184" s="63"/>
      <c r="T1184" s="64">
        <f>+R1184+S1184</f>
        <v>0</v>
      </c>
    </row>
    <row r="1185" spans="1:13" ht="15" customHeight="1" x14ac:dyDescent="0.25">
      <c r="A1185" s="74"/>
      <c r="B1185" s="125">
        <f>+B1178</f>
        <v>47</v>
      </c>
      <c r="C1185" s="125" t="str">
        <f>+C1178</f>
        <v>URRAO</v>
      </c>
      <c r="D1185" s="33" t="s">
        <v>16</v>
      </c>
      <c r="E1185" s="3">
        <f>+E1178</f>
        <v>4448730</v>
      </c>
      <c r="F1185" s="47">
        <v>9.2799999999999994E-2</v>
      </c>
      <c r="G1185" s="6">
        <f>+E1185*F1185</f>
        <v>412842.14399999997</v>
      </c>
      <c r="H1185" s="3" t="s">
        <v>9</v>
      </c>
      <c r="I1185" s="3">
        <f>+E1185+G1185</f>
        <v>4861572.1440000003</v>
      </c>
      <c r="J1185" s="3" t="s">
        <v>9</v>
      </c>
      <c r="K1185" s="3">
        <f>+I1185</f>
        <v>4861572.1440000003</v>
      </c>
      <c r="L1185" s="13">
        <f>+K1185*11</f>
        <v>53477293.584000006</v>
      </c>
      <c r="M1185" s="75"/>
    </row>
    <row r="1186" spans="1:13" ht="15" customHeight="1" x14ac:dyDescent="0.25">
      <c r="A1186" s="74"/>
      <c r="B1186" s="125"/>
      <c r="C1186" s="125"/>
      <c r="D1186" s="2">
        <v>45992</v>
      </c>
      <c r="E1186" s="3">
        <f>+E1185+G1185</f>
        <v>4861572.1440000003</v>
      </c>
      <c r="F1186" s="47">
        <v>5.2999999999999999E-2</v>
      </c>
      <c r="G1186" s="7">
        <f>+E1186*5.3%</f>
        <v>257663.32363200001</v>
      </c>
      <c r="H1186" s="3" t="s">
        <v>9</v>
      </c>
      <c r="I1186" s="3">
        <f>+E1186+G1186</f>
        <v>5119235.4676320003</v>
      </c>
      <c r="J1186" s="3" t="s">
        <v>9</v>
      </c>
      <c r="K1186" s="3">
        <f>+I1186</f>
        <v>5119235.4676320003</v>
      </c>
      <c r="L1186" s="13">
        <f>+K1186</f>
        <v>5119235.4676320003</v>
      </c>
      <c r="M1186" s="75"/>
    </row>
    <row r="1187" spans="1:13" ht="15" customHeight="1" x14ac:dyDescent="0.25">
      <c r="A1187" s="74"/>
      <c r="B1187" s="126" t="s">
        <v>32</v>
      </c>
      <c r="C1187" s="126"/>
      <c r="D1187" s="126"/>
      <c r="E1187" s="126"/>
      <c r="F1187" s="126"/>
      <c r="G1187" s="126"/>
      <c r="H1187" s="126"/>
      <c r="I1187" s="126"/>
      <c r="J1187" s="126"/>
      <c r="K1187" s="126"/>
      <c r="L1187" s="8">
        <f>SUM(L1185:L1186)</f>
        <v>58596529.051632009</v>
      </c>
      <c r="M1187" s="75"/>
    </row>
    <row r="1188" spans="1:13" ht="15" customHeight="1" x14ac:dyDescent="0.25">
      <c r="A1188" s="74"/>
      <c r="M1188" s="75"/>
    </row>
    <row r="1189" spans="1:13" ht="15" customHeight="1" x14ac:dyDescent="0.25">
      <c r="A1189" s="74"/>
      <c r="M1189" s="75"/>
    </row>
    <row r="1190" spans="1:13" ht="15" customHeight="1" x14ac:dyDescent="0.25">
      <c r="A1190" s="74"/>
      <c r="B1190" s="127" t="s">
        <v>1</v>
      </c>
      <c r="C1190" s="127"/>
      <c r="D1190" s="126" t="s">
        <v>2</v>
      </c>
      <c r="E1190" s="128" t="s">
        <v>18</v>
      </c>
      <c r="F1190" s="129"/>
      <c r="G1190" s="129"/>
      <c r="H1190" s="129"/>
      <c r="I1190" s="130"/>
      <c r="M1190" s="75"/>
    </row>
    <row r="1191" spans="1:13" ht="15" customHeight="1" x14ac:dyDescent="0.25">
      <c r="A1191" s="74"/>
      <c r="B1191" s="127"/>
      <c r="C1191" s="127"/>
      <c r="D1191" s="126"/>
      <c r="E1191" s="126" t="s">
        <v>4</v>
      </c>
      <c r="F1191" s="126" t="s">
        <v>5</v>
      </c>
      <c r="G1191" s="131" t="s">
        <v>6</v>
      </c>
      <c r="H1191" s="126" t="s">
        <v>7</v>
      </c>
      <c r="I1191" s="126" t="s">
        <v>8</v>
      </c>
      <c r="M1191" s="75"/>
    </row>
    <row r="1192" spans="1:13" ht="15" customHeight="1" x14ac:dyDescent="0.25">
      <c r="A1192" s="74"/>
      <c r="B1192" s="127"/>
      <c r="C1192" s="127"/>
      <c r="D1192" s="126"/>
      <c r="E1192" s="126"/>
      <c r="F1192" s="126"/>
      <c r="G1192" s="132"/>
      <c r="H1192" s="126"/>
      <c r="I1192" s="126"/>
      <c r="M1192" s="75"/>
    </row>
    <row r="1193" spans="1:13" ht="15" customHeight="1" x14ac:dyDescent="0.25">
      <c r="A1193" s="74"/>
      <c r="B1193" s="33">
        <f>+B1185</f>
        <v>47</v>
      </c>
      <c r="C1193" s="33" t="str">
        <f>+C1185</f>
        <v>URRAO</v>
      </c>
      <c r="D1193" s="33" t="s">
        <v>33</v>
      </c>
      <c r="E1193" s="7">
        <f>+E1186+G1186</f>
        <v>5119235.4676320003</v>
      </c>
      <c r="F1193" s="3" t="s">
        <v>9</v>
      </c>
      <c r="G1193" s="9">
        <f>+E1193</f>
        <v>5119235.4676320003</v>
      </c>
      <c r="H1193" s="3" t="s">
        <v>9</v>
      </c>
      <c r="I1193" s="13">
        <f>+G1193</f>
        <v>5119235.4676320003</v>
      </c>
      <c r="M1193" s="75"/>
    </row>
    <row r="1194" spans="1:13" ht="15" customHeight="1" x14ac:dyDescent="0.25">
      <c r="A1194" s="74"/>
      <c r="B1194" s="133" t="s">
        <v>20</v>
      </c>
      <c r="C1194" s="134"/>
      <c r="D1194" s="134"/>
      <c r="E1194" s="134"/>
      <c r="F1194" s="134"/>
      <c r="G1194" s="134"/>
      <c r="H1194" s="134"/>
      <c r="I1194" s="8">
        <f>SUM(I1193:I1193)*7</f>
        <v>35834648.273424</v>
      </c>
      <c r="M1194" s="75"/>
    </row>
    <row r="1195" spans="1:13" ht="15" customHeight="1" x14ac:dyDescent="0.25">
      <c r="A1195" s="74"/>
      <c r="M1195" s="75"/>
    </row>
    <row r="1196" spans="1:13" ht="15" customHeight="1" thickBot="1" x14ac:dyDescent="0.3">
      <c r="A1196" s="76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77"/>
    </row>
    <row r="1197" spans="1:13" ht="15" customHeight="1" thickBot="1" x14ac:dyDescent="0.3"/>
    <row r="1198" spans="1:13" ht="15" customHeight="1" thickBot="1" x14ac:dyDescent="0.3">
      <c r="A1198" s="135" t="str">
        <f>+[1]Hoja1!B50</f>
        <v xml:space="preserve">YOPAL </v>
      </c>
      <c r="B1198" s="136"/>
      <c r="C1198" s="136"/>
      <c r="D1198" s="136"/>
      <c r="E1198" s="136"/>
      <c r="F1198" s="136"/>
      <c r="G1198" s="136"/>
      <c r="H1198" s="136"/>
      <c r="I1198" s="136"/>
      <c r="J1198" s="137"/>
      <c r="K1198" s="138" t="s">
        <v>0</v>
      </c>
      <c r="L1198" s="139"/>
      <c r="M1198" s="56">
        <f>+I1205+L1213+I1220</f>
        <v>326764206.0041216</v>
      </c>
    </row>
    <row r="1199" spans="1:13" ht="15" customHeight="1" x14ac:dyDescent="0.25">
      <c r="A1199" s="7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73"/>
    </row>
    <row r="1200" spans="1:13" ht="15" customHeight="1" x14ac:dyDescent="0.25">
      <c r="A1200" s="74"/>
      <c r="M1200" s="75"/>
    </row>
    <row r="1201" spans="1:20" ht="15" customHeight="1" x14ac:dyDescent="0.25">
      <c r="A1201" s="74"/>
      <c r="B1201" s="127" t="s">
        <v>1</v>
      </c>
      <c r="C1201" s="127"/>
      <c r="D1201" s="126" t="s">
        <v>2</v>
      </c>
      <c r="E1201" s="128" t="s">
        <v>3</v>
      </c>
      <c r="F1201" s="129"/>
      <c r="G1201" s="129"/>
      <c r="H1201" s="129"/>
      <c r="I1201" s="130"/>
      <c r="M1201" s="75"/>
    </row>
    <row r="1202" spans="1:20" ht="15" customHeight="1" x14ac:dyDescent="0.25">
      <c r="A1202" s="74"/>
      <c r="B1202" s="127"/>
      <c r="C1202" s="127"/>
      <c r="D1202" s="126"/>
      <c r="E1202" s="126" t="s">
        <v>4</v>
      </c>
      <c r="F1202" s="140" t="s">
        <v>5</v>
      </c>
      <c r="G1202" s="131" t="s">
        <v>6</v>
      </c>
      <c r="H1202" s="140" t="s">
        <v>7</v>
      </c>
      <c r="I1202" s="126" t="s">
        <v>8</v>
      </c>
      <c r="M1202" s="75"/>
    </row>
    <row r="1203" spans="1:20" ht="15" customHeight="1" x14ac:dyDescent="0.25">
      <c r="A1203" s="74"/>
      <c r="B1203" s="127"/>
      <c r="C1203" s="127"/>
      <c r="D1203" s="126"/>
      <c r="E1203" s="126"/>
      <c r="F1203" s="141"/>
      <c r="G1203" s="132"/>
      <c r="H1203" s="141"/>
      <c r="I1203" s="126"/>
      <c r="M1203" s="75"/>
    </row>
    <row r="1204" spans="1:20" ht="15" customHeight="1" x14ac:dyDescent="0.25">
      <c r="A1204" s="74"/>
      <c r="B1204" s="33">
        <f>+[1]Hoja1!A50</f>
        <v>48</v>
      </c>
      <c r="C1204" s="27" t="str">
        <f>+A1198</f>
        <v xml:space="preserve">YOPAL </v>
      </c>
      <c r="D1204" s="2">
        <v>45627</v>
      </c>
      <c r="E1204" s="3">
        <v>14701528</v>
      </c>
      <c r="F1204" s="3" t="s">
        <v>9</v>
      </c>
      <c r="G1204" s="3">
        <f>+E1204</f>
        <v>14701528</v>
      </c>
      <c r="H1204" s="3" t="s">
        <v>9</v>
      </c>
      <c r="I1204" s="3">
        <f>+G1204</f>
        <v>14701528</v>
      </c>
      <c r="M1204" s="75"/>
    </row>
    <row r="1205" spans="1:20" ht="15" customHeight="1" x14ac:dyDescent="0.25">
      <c r="A1205" s="74"/>
      <c r="B1205" s="128" t="s">
        <v>3</v>
      </c>
      <c r="C1205" s="129"/>
      <c r="D1205" s="129"/>
      <c r="E1205" s="129"/>
      <c r="F1205" s="129"/>
      <c r="G1205" s="129"/>
      <c r="H1205" s="130"/>
      <c r="I1205" s="4">
        <f>SUM(I1204:I1204)</f>
        <v>14701528</v>
      </c>
      <c r="M1205" s="75"/>
    </row>
    <row r="1206" spans="1:20" ht="15" customHeight="1" x14ac:dyDescent="0.25">
      <c r="A1206" s="74"/>
      <c r="M1206" s="75"/>
      <c r="Q1206" s="1" t="s">
        <v>30</v>
      </c>
      <c r="R1206" s="1" t="s">
        <v>13</v>
      </c>
      <c r="S1206" s="1" t="s">
        <v>14</v>
      </c>
    </row>
    <row r="1207" spans="1:20" ht="15" customHeight="1" x14ac:dyDescent="0.25">
      <c r="A1207" s="74"/>
      <c r="M1207" s="75"/>
      <c r="O1207" s="62"/>
      <c r="Q1207" s="63">
        <f>+O1207*9.28%</f>
        <v>0</v>
      </c>
      <c r="R1207" s="62">
        <f>+O1207+Q1207</f>
        <v>0</v>
      </c>
      <c r="S1207" s="63">
        <f>+R1207*19%</f>
        <v>0</v>
      </c>
      <c r="T1207" s="64">
        <f>+R1207+S1207</f>
        <v>0</v>
      </c>
    </row>
    <row r="1208" spans="1:20" ht="15" customHeight="1" x14ac:dyDescent="0.25">
      <c r="A1208" s="74"/>
      <c r="B1208" s="127" t="s">
        <v>1</v>
      </c>
      <c r="C1208" s="127"/>
      <c r="D1208" s="126" t="s">
        <v>2</v>
      </c>
      <c r="E1208" s="127" t="s">
        <v>10</v>
      </c>
      <c r="F1208" s="127"/>
      <c r="G1208" s="127"/>
      <c r="H1208" s="127"/>
      <c r="I1208" s="127"/>
      <c r="J1208" s="127"/>
      <c r="K1208" s="127"/>
      <c r="L1208" s="127"/>
      <c r="M1208" s="75"/>
    </row>
    <row r="1209" spans="1:20" ht="15" customHeight="1" x14ac:dyDescent="0.25">
      <c r="A1209" s="74"/>
      <c r="B1209" s="127"/>
      <c r="C1209" s="127"/>
      <c r="D1209" s="126"/>
      <c r="E1209" s="126" t="s">
        <v>4</v>
      </c>
      <c r="F1209" s="142" t="s">
        <v>11</v>
      </c>
      <c r="G1209" s="143"/>
      <c r="H1209" s="126" t="s">
        <v>5</v>
      </c>
      <c r="I1209" s="146" t="s">
        <v>6</v>
      </c>
      <c r="J1209" s="126" t="s">
        <v>7</v>
      </c>
      <c r="K1209" s="126" t="s">
        <v>8</v>
      </c>
      <c r="L1209" s="126" t="s">
        <v>12</v>
      </c>
      <c r="M1209" s="75"/>
    </row>
    <row r="1210" spans="1:20" ht="15" customHeight="1" x14ac:dyDescent="0.25">
      <c r="A1210" s="74"/>
      <c r="B1210" s="127"/>
      <c r="C1210" s="127"/>
      <c r="D1210" s="126"/>
      <c r="E1210" s="126"/>
      <c r="F1210" s="144"/>
      <c r="G1210" s="145"/>
      <c r="H1210" s="126"/>
      <c r="I1210" s="146"/>
      <c r="J1210" s="126"/>
      <c r="K1210" s="126"/>
      <c r="L1210" s="126"/>
      <c r="M1210" s="75"/>
    </row>
    <row r="1211" spans="1:20" ht="15" customHeight="1" x14ac:dyDescent="0.25">
      <c r="A1211" s="74"/>
      <c r="B1211" s="125">
        <f>+B1204</f>
        <v>48</v>
      </c>
      <c r="C1211" s="125" t="str">
        <f>+C1204</f>
        <v xml:space="preserve">YOPAL </v>
      </c>
      <c r="D1211" s="33" t="s">
        <v>16</v>
      </c>
      <c r="E1211" s="3">
        <f>+E1204</f>
        <v>14701528</v>
      </c>
      <c r="F1211" s="47">
        <v>9.2799999999999994E-2</v>
      </c>
      <c r="G1211" s="6">
        <f>+E1211*F1211</f>
        <v>1364301.7984</v>
      </c>
      <c r="H1211" s="3" t="s">
        <v>9</v>
      </c>
      <c r="I1211" s="3">
        <f>+G1211+E1211</f>
        <v>16065829.7984</v>
      </c>
      <c r="J1211" s="3" t="s">
        <v>9</v>
      </c>
      <c r="K1211" s="3">
        <f>+I1211</f>
        <v>16065829.7984</v>
      </c>
      <c r="L1211" s="13">
        <f>+K1211*11</f>
        <v>176724127.78240001</v>
      </c>
      <c r="M1211" s="75"/>
    </row>
    <row r="1212" spans="1:20" ht="15" customHeight="1" x14ac:dyDescent="0.25">
      <c r="A1212" s="74"/>
      <c r="B1212" s="125"/>
      <c r="C1212" s="125"/>
      <c r="D1212" s="2">
        <v>45992</v>
      </c>
      <c r="E1212" s="3">
        <f>+E1211+G1211</f>
        <v>16065829.7984</v>
      </c>
      <c r="F1212" s="47">
        <v>5.2999999999999999E-2</v>
      </c>
      <c r="G1212" s="7">
        <f>+E1212*5.3%</f>
        <v>851488.97931520001</v>
      </c>
      <c r="H1212" s="3" t="s">
        <v>9</v>
      </c>
      <c r="I1212" s="3">
        <f>+G1212+E1212</f>
        <v>16917318.777715199</v>
      </c>
      <c r="J1212" s="3" t="s">
        <v>9</v>
      </c>
      <c r="K1212" s="3">
        <f>+I1212</f>
        <v>16917318.777715199</v>
      </c>
      <c r="L1212" s="13">
        <f>+K1212</f>
        <v>16917318.777715199</v>
      </c>
      <c r="M1212" s="75"/>
    </row>
    <row r="1213" spans="1:20" ht="15" customHeight="1" x14ac:dyDescent="0.25">
      <c r="A1213" s="74"/>
      <c r="B1213" s="126" t="s">
        <v>32</v>
      </c>
      <c r="C1213" s="126"/>
      <c r="D1213" s="126"/>
      <c r="E1213" s="126"/>
      <c r="F1213" s="126"/>
      <c r="G1213" s="126"/>
      <c r="H1213" s="126"/>
      <c r="I1213" s="126"/>
      <c r="J1213" s="126"/>
      <c r="K1213" s="126"/>
      <c r="L1213" s="8">
        <f>SUM(L1211:L1212)</f>
        <v>193641446.56011522</v>
      </c>
      <c r="M1213" s="75"/>
    </row>
    <row r="1214" spans="1:20" ht="15" customHeight="1" x14ac:dyDescent="0.25">
      <c r="A1214" s="74"/>
      <c r="M1214" s="75"/>
    </row>
    <row r="1215" spans="1:20" ht="15" customHeight="1" x14ac:dyDescent="0.25">
      <c r="A1215" s="74"/>
      <c r="M1215" s="75"/>
    </row>
    <row r="1216" spans="1:20" ht="15" customHeight="1" x14ac:dyDescent="0.25">
      <c r="A1216" s="74"/>
      <c r="B1216" s="127" t="s">
        <v>1</v>
      </c>
      <c r="C1216" s="127"/>
      <c r="D1216" s="126" t="s">
        <v>2</v>
      </c>
      <c r="E1216" s="128" t="s">
        <v>18</v>
      </c>
      <c r="F1216" s="129"/>
      <c r="G1216" s="129"/>
      <c r="H1216" s="129"/>
      <c r="I1216" s="130"/>
      <c r="M1216" s="75"/>
    </row>
    <row r="1217" spans="1:15" ht="15" customHeight="1" x14ac:dyDescent="0.25">
      <c r="A1217" s="74"/>
      <c r="B1217" s="127"/>
      <c r="C1217" s="127"/>
      <c r="D1217" s="126"/>
      <c r="E1217" s="126" t="s">
        <v>4</v>
      </c>
      <c r="F1217" s="126" t="s">
        <v>5</v>
      </c>
      <c r="G1217" s="131" t="s">
        <v>6</v>
      </c>
      <c r="H1217" s="126" t="s">
        <v>7</v>
      </c>
      <c r="I1217" s="126" t="s">
        <v>8</v>
      </c>
      <c r="M1217" s="75"/>
    </row>
    <row r="1218" spans="1:15" ht="15" customHeight="1" x14ac:dyDescent="0.25">
      <c r="A1218" s="74"/>
      <c r="B1218" s="127"/>
      <c r="C1218" s="127"/>
      <c r="D1218" s="126"/>
      <c r="E1218" s="126"/>
      <c r="F1218" s="126"/>
      <c r="G1218" s="132"/>
      <c r="H1218" s="126"/>
      <c r="I1218" s="126"/>
      <c r="M1218" s="75"/>
    </row>
    <row r="1219" spans="1:15" ht="15" customHeight="1" x14ac:dyDescent="0.25">
      <c r="A1219" s="74"/>
      <c r="B1219" s="33">
        <f>+B1211</f>
        <v>48</v>
      </c>
      <c r="C1219" s="33" t="str">
        <f>+C1211</f>
        <v xml:space="preserve">YOPAL </v>
      </c>
      <c r="D1219" s="33" t="s">
        <v>33</v>
      </c>
      <c r="E1219" s="7">
        <f>+E1212+G1212</f>
        <v>16917318.777715199</v>
      </c>
      <c r="F1219" s="3" t="s">
        <v>9</v>
      </c>
      <c r="G1219" s="9">
        <f>+E1219</f>
        <v>16917318.777715199</v>
      </c>
      <c r="H1219" s="3" t="s">
        <v>9</v>
      </c>
      <c r="I1219" s="13">
        <f>+G1219</f>
        <v>16917318.777715199</v>
      </c>
      <c r="M1219" s="75"/>
    </row>
    <row r="1220" spans="1:15" ht="15" customHeight="1" x14ac:dyDescent="0.25">
      <c r="A1220" s="74"/>
      <c r="B1220" s="133" t="s">
        <v>20</v>
      </c>
      <c r="C1220" s="134"/>
      <c r="D1220" s="134"/>
      <c r="E1220" s="134"/>
      <c r="F1220" s="134"/>
      <c r="G1220" s="134"/>
      <c r="H1220" s="134"/>
      <c r="I1220" s="8">
        <f>SUM(I1219:I1219)*7</f>
        <v>118421231.44400638</v>
      </c>
      <c r="M1220" s="75"/>
      <c r="O1220" s="63"/>
    </row>
    <row r="1221" spans="1:15" ht="15" customHeight="1" x14ac:dyDescent="0.25">
      <c r="A1221" s="74"/>
      <c r="M1221" s="75"/>
    </row>
    <row r="1222" spans="1:15" ht="15" customHeight="1" thickBot="1" x14ac:dyDescent="0.3">
      <c r="A1222" s="76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M1222" s="75"/>
    </row>
    <row r="1223" spans="1:15" ht="45.75" thickBot="1" x14ac:dyDescent="0.3">
      <c r="L1223" s="89" t="s">
        <v>44</v>
      </c>
      <c r="M1223" s="90">
        <f>SUM(M2:M1222)</f>
        <v>13184236153.447889</v>
      </c>
      <c r="O1223" s="115">
        <v>232455280.86954916</v>
      </c>
    </row>
    <row r="1225" spans="1:15" ht="15.75" x14ac:dyDescent="0.25">
      <c r="M1225" s="91"/>
      <c r="N1225" s="66"/>
    </row>
    <row r="1226" spans="1:15" x14ac:dyDescent="0.25">
      <c r="N1226" s="92"/>
    </row>
    <row r="1227" spans="1:15" ht="15" customHeight="1" x14ac:dyDescent="0.25">
      <c r="O1227" s="65"/>
    </row>
    <row r="1229" spans="1:15" ht="15" hidden="1" customHeight="1" x14ac:dyDescent="0.25"/>
    <row r="1236" spans="13:13" x14ac:dyDescent="0.25">
      <c r="M1236" s="92"/>
    </row>
  </sheetData>
  <mergeCells count="1526">
    <mergeCell ref="B1159:B1160"/>
    <mergeCell ref="C1159:C1160"/>
    <mergeCell ref="B1161:K1161"/>
    <mergeCell ref="B1164:C1166"/>
    <mergeCell ref="D1164:D1166"/>
    <mergeCell ref="E1164:I1164"/>
    <mergeCell ref="E1165:E1166"/>
    <mergeCell ref="F1165:F1166"/>
    <mergeCell ref="G1165:G1166"/>
    <mergeCell ref="B1185:B1186"/>
    <mergeCell ref="C1185:C1186"/>
    <mergeCell ref="B1187:K1187"/>
    <mergeCell ref="B1190:C1192"/>
    <mergeCell ref="D1190:D1192"/>
    <mergeCell ref="E1190:I1190"/>
    <mergeCell ref="E1191:E1192"/>
    <mergeCell ref="F1191:F1192"/>
    <mergeCell ref="G1191:G1192"/>
    <mergeCell ref="B1153:H1153"/>
    <mergeCell ref="B1156:C1158"/>
    <mergeCell ref="D1156:D1158"/>
    <mergeCell ref="E1156:L1156"/>
    <mergeCell ref="E1157:E1158"/>
    <mergeCell ref="F1157:G1158"/>
    <mergeCell ref="H1157:H1158"/>
    <mergeCell ref="I1157:I1158"/>
    <mergeCell ref="J1157:J1158"/>
    <mergeCell ref="K1157:K1158"/>
    <mergeCell ref="L1157:L1158"/>
    <mergeCell ref="B1142:K1142"/>
    <mergeCell ref="A1146:J1146"/>
    <mergeCell ref="K1146:L1146"/>
    <mergeCell ref="B1149:C1151"/>
    <mergeCell ref="D1149:D1151"/>
    <mergeCell ref="E1149:I1149"/>
    <mergeCell ref="E1150:E1151"/>
    <mergeCell ref="F1150:F1151"/>
    <mergeCell ref="G1150:G1151"/>
    <mergeCell ref="H1150:H1151"/>
    <mergeCell ref="I1150:I1151"/>
    <mergeCell ref="B1104:C1106"/>
    <mergeCell ref="D1104:D1106"/>
    <mergeCell ref="E1104:I1104"/>
    <mergeCell ref="E1105:E1106"/>
    <mergeCell ref="F1105:F1106"/>
    <mergeCell ref="G1105:G1106"/>
    <mergeCell ref="E1086:E1087"/>
    <mergeCell ref="F1086:G1087"/>
    <mergeCell ref="H1086:H1087"/>
    <mergeCell ref="I1086:I1087"/>
    <mergeCell ref="J1086:J1087"/>
    <mergeCell ref="K1086:K1087"/>
    <mergeCell ref="L1086:L1087"/>
    <mergeCell ref="B1088:B1089"/>
    <mergeCell ref="C1088:C1089"/>
    <mergeCell ref="B1090:K1090"/>
    <mergeCell ref="B1093:C1095"/>
    <mergeCell ref="H1105:H1106"/>
    <mergeCell ref="I1105:I1106"/>
    <mergeCell ref="H1079:H1080"/>
    <mergeCell ref="I1079:I1080"/>
    <mergeCell ref="A1075:J1075"/>
    <mergeCell ref="K1075:L1075"/>
    <mergeCell ref="B1056:H1056"/>
    <mergeCell ref="B1059:C1061"/>
    <mergeCell ref="D1059:D1061"/>
    <mergeCell ref="E1059:L1059"/>
    <mergeCell ref="E1060:E1061"/>
    <mergeCell ref="F1060:G1061"/>
    <mergeCell ref="K1101:L1101"/>
    <mergeCell ref="H1060:H1061"/>
    <mergeCell ref="I1060:I1061"/>
    <mergeCell ref="D1093:D1095"/>
    <mergeCell ref="E1093:I1093"/>
    <mergeCell ref="E1094:E1095"/>
    <mergeCell ref="F1094:F1095"/>
    <mergeCell ref="G1094:G1095"/>
    <mergeCell ref="H1094:H1095"/>
    <mergeCell ref="I1094:I1095"/>
    <mergeCell ref="J1060:J1061"/>
    <mergeCell ref="K1060:K1061"/>
    <mergeCell ref="L1060:L1061"/>
    <mergeCell ref="B1062:B1063"/>
    <mergeCell ref="C1062:C1063"/>
    <mergeCell ref="B1064:K1064"/>
    <mergeCell ref="A1049:J1049"/>
    <mergeCell ref="K1049:L1049"/>
    <mergeCell ref="B1052:C1054"/>
    <mergeCell ref="D1052:D1054"/>
    <mergeCell ref="E1052:I1052"/>
    <mergeCell ref="E1053:E1054"/>
    <mergeCell ref="F1053:F1054"/>
    <mergeCell ref="G1053:G1054"/>
    <mergeCell ref="H1053:H1054"/>
    <mergeCell ref="I1053:I1054"/>
    <mergeCell ref="B1033:C1035"/>
    <mergeCell ref="D1033:D1035"/>
    <mergeCell ref="E1033:L1033"/>
    <mergeCell ref="E1034:E1035"/>
    <mergeCell ref="F1034:G1035"/>
    <mergeCell ref="B1045:H1045"/>
    <mergeCell ref="B1012:K1012"/>
    <mergeCell ref="B1015:C1017"/>
    <mergeCell ref="D1015:D1017"/>
    <mergeCell ref="E1015:I1015"/>
    <mergeCell ref="E1016:E1017"/>
    <mergeCell ref="F1016:F1017"/>
    <mergeCell ref="G1016:G1017"/>
    <mergeCell ref="H1016:H1017"/>
    <mergeCell ref="I1016:I1017"/>
    <mergeCell ref="B1019:H1019"/>
    <mergeCell ref="A1023:J1023"/>
    <mergeCell ref="E974:I974"/>
    <mergeCell ref="E975:E976"/>
    <mergeCell ref="F975:F976"/>
    <mergeCell ref="G975:G976"/>
    <mergeCell ref="H975:H976"/>
    <mergeCell ref="I975:I976"/>
    <mergeCell ref="B1004:H1004"/>
    <mergeCell ref="B1007:C1009"/>
    <mergeCell ref="D1007:D1009"/>
    <mergeCell ref="E1007:L1007"/>
    <mergeCell ref="E1008:E1009"/>
    <mergeCell ref="F1008:G1009"/>
    <mergeCell ref="H1008:H1009"/>
    <mergeCell ref="B978:H978"/>
    <mergeCell ref="B981:C983"/>
    <mergeCell ref="D981:D983"/>
    <mergeCell ref="E981:L981"/>
    <mergeCell ref="E982:E983"/>
    <mergeCell ref="F982:G983"/>
    <mergeCell ref="H982:H983"/>
    <mergeCell ref="I982:I983"/>
    <mergeCell ref="J982:J983"/>
    <mergeCell ref="K982:K983"/>
    <mergeCell ref="L982:L983"/>
    <mergeCell ref="B984:B985"/>
    <mergeCell ref="C984:C985"/>
    <mergeCell ref="B986:K986"/>
    <mergeCell ref="B993:H993"/>
    <mergeCell ref="A997:J997"/>
    <mergeCell ref="B915:H915"/>
    <mergeCell ref="A919:J919"/>
    <mergeCell ref="K919:L919"/>
    <mergeCell ref="B922:C924"/>
    <mergeCell ref="D922:D924"/>
    <mergeCell ref="E922:J922"/>
    <mergeCell ref="E923:E924"/>
    <mergeCell ref="B958:B959"/>
    <mergeCell ref="C958:C959"/>
    <mergeCell ref="F938:F939"/>
    <mergeCell ref="G938:G939"/>
    <mergeCell ref="H938:H939"/>
    <mergeCell ref="I938:I939"/>
    <mergeCell ref="B932:B933"/>
    <mergeCell ref="C932:C933"/>
    <mergeCell ref="B960:K960"/>
    <mergeCell ref="B963:C965"/>
    <mergeCell ref="D963:D965"/>
    <mergeCell ref="E963:I963"/>
    <mergeCell ref="E964:E965"/>
    <mergeCell ref="F964:F965"/>
    <mergeCell ref="G964:G965"/>
    <mergeCell ref="H964:H965"/>
    <mergeCell ref="I964:I965"/>
    <mergeCell ref="B952:H952"/>
    <mergeCell ref="B955:C957"/>
    <mergeCell ref="D955:D957"/>
    <mergeCell ref="E955:L955"/>
    <mergeCell ref="E956:E957"/>
    <mergeCell ref="F956:G957"/>
    <mergeCell ref="H956:H957"/>
    <mergeCell ref="I956:I957"/>
    <mergeCell ref="B911:C913"/>
    <mergeCell ref="D911:D913"/>
    <mergeCell ref="E911:I911"/>
    <mergeCell ref="E912:E913"/>
    <mergeCell ref="F912:F913"/>
    <mergeCell ref="G912:G913"/>
    <mergeCell ref="H912:H913"/>
    <mergeCell ref="I912:I913"/>
    <mergeCell ref="E897:E898"/>
    <mergeCell ref="F897:F898"/>
    <mergeCell ref="G897:G898"/>
    <mergeCell ref="H897:H898"/>
    <mergeCell ref="I897:I898"/>
    <mergeCell ref="B900:H900"/>
    <mergeCell ref="B903:C905"/>
    <mergeCell ref="D903:D905"/>
    <mergeCell ref="E903:L903"/>
    <mergeCell ref="E904:E905"/>
    <mergeCell ref="B786:K786"/>
    <mergeCell ref="B775:C777"/>
    <mergeCell ref="D775:D777"/>
    <mergeCell ref="E775:I775"/>
    <mergeCell ref="E776:E777"/>
    <mergeCell ref="F776:F777"/>
    <mergeCell ref="G776:G777"/>
    <mergeCell ref="H776:H777"/>
    <mergeCell ref="B810:K810"/>
    <mergeCell ref="A815:J815"/>
    <mergeCell ref="K815:L815"/>
    <mergeCell ref="B768:H768"/>
    <mergeCell ref="A772:J772"/>
    <mergeCell ref="K772:L772"/>
    <mergeCell ref="I776:I777"/>
    <mergeCell ref="B779:H779"/>
    <mergeCell ref="B782:C784"/>
    <mergeCell ref="D782:D784"/>
    <mergeCell ref="E782:L782"/>
    <mergeCell ref="E783:E784"/>
    <mergeCell ref="F783:G784"/>
    <mergeCell ref="H783:H784"/>
    <mergeCell ref="I783:I784"/>
    <mergeCell ref="J783:J784"/>
    <mergeCell ref="K783:K784"/>
    <mergeCell ref="L783:L784"/>
    <mergeCell ref="B789:C791"/>
    <mergeCell ref="D789:D791"/>
    <mergeCell ref="E789:I789"/>
    <mergeCell ref="E790:E791"/>
    <mergeCell ref="F790:F791"/>
    <mergeCell ref="G790:G791"/>
    <mergeCell ref="B718:H718"/>
    <mergeCell ref="A722:J722"/>
    <mergeCell ref="K722:L722"/>
    <mergeCell ref="B725:C726"/>
    <mergeCell ref="D725:D726"/>
    <mergeCell ref="E725:I725"/>
    <mergeCell ref="B743:H743"/>
    <mergeCell ref="A747:J747"/>
    <mergeCell ref="K747:L747"/>
    <mergeCell ref="B728:H728"/>
    <mergeCell ref="B731:C733"/>
    <mergeCell ref="D731:D733"/>
    <mergeCell ref="E731:L731"/>
    <mergeCell ref="E732:E733"/>
    <mergeCell ref="F732:G733"/>
    <mergeCell ref="H732:H733"/>
    <mergeCell ref="I732:I733"/>
    <mergeCell ref="J732:J733"/>
    <mergeCell ref="K732:K733"/>
    <mergeCell ref="L732:L733"/>
    <mergeCell ref="B734:B735"/>
    <mergeCell ref="C734:C735"/>
    <mergeCell ref="B736:K736"/>
    <mergeCell ref="D739:D741"/>
    <mergeCell ref="E739:I739"/>
    <mergeCell ref="E740:E741"/>
    <mergeCell ref="F740:F741"/>
    <mergeCell ref="G740:G741"/>
    <mergeCell ref="H740:H741"/>
    <mergeCell ref="I740:I741"/>
    <mergeCell ref="B739:C741"/>
    <mergeCell ref="F655:G656"/>
    <mergeCell ref="H655:H656"/>
    <mergeCell ref="B673:C675"/>
    <mergeCell ref="D673:D675"/>
    <mergeCell ref="E673:I673"/>
    <mergeCell ref="E674:E675"/>
    <mergeCell ref="F674:F675"/>
    <mergeCell ref="G674:G675"/>
    <mergeCell ref="H674:H675"/>
    <mergeCell ref="I674:I675"/>
    <mergeCell ref="B677:H677"/>
    <mergeCell ref="B680:C682"/>
    <mergeCell ref="D680:D682"/>
    <mergeCell ref="E680:L680"/>
    <mergeCell ref="E681:E682"/>
    <mergeCell ref="F681:G682"/>
    <mergeCell ref="A696:J696"/>
    <mergeCell ref="K696:L696"/>
    <mergeCell ref="B657:B658"/>
    <mergeCell ref="C657:C658"/>
    <mergeCell ref="B659:K659"/>
    <mergeCell ref="B662:C664"/>
    <mergeCell ref="D662:D664"/>
    <mergeCell ref="E662:I662"/>
    <mergeCell ref="E663:E664"/>
    <mergeCell ref="F663:F664"/>
    <mergeCell ref="G663:G664"/>
    <mergeCell ref="H663:H664"/>
    <mergeCell ref="I663:I664"/>
    <mergeCell ref="B666:H666"/>
    <mergeCell ref="A670:J670"/>
    <mergeCell ref="K670:L670"/>
    <mergeCell ref="B606:H606"/>
    <mergeCell ref="B609:C611"/>
    <mergeCell ref="D609:D611"/>
    <mergeCell ref="E609:L609"/>
    <mergeCell ref="B621:H621"/>
    <mergeCell ref="A625:J625"/>
    <mergeCell ref="K625:L625"/>
    <mergeCell ref="B628:C630"/>
    <mergeCell ref="D628:D630"/>
    <mergeCell ref="E628:I628"/>
    <mergeCell ref="E610:E611"/>
    <mergeCell ref="F610:G611"/>
    <mergeCell ref="H610:H611"/>
    <mergeCell ref="I610:I611"/>
    <mergeCell ref="J610:J611"/>
    <mergeCell ref="K610:K611"/>
    <mergeCell ref="L610:L611"/>
    <mergeCell ref="B612:B613"/>
    <mergeCell ref="C612:C613"/>
    <mergeCell ref="B614:K614"/>
    <mergeCell ref="B617:C619"/>
    <mergeCell ref="D617:D619"/>
    <mergeCell ref="E617:I617"/>
    <mergeCell ref="E618:E619"/>
    <mergeCell ref="F618:F619"/>
    <mergeCell ref="G618:G619"/>
    <mergeCell ref="H618:H619"/>
    <mergeCell ref="I618:I619"/>
    <mergeCell ref="E629:E630"/>
    <mergeCell ref="F629:F630"/>
    <mergeCell ref="G629:G630"/>
    <mergeCell ref="H629:H630"/>
    <mergeCell ref="B580:H580"/>
    <mergeCell ref="B560:B561"/>
    <mergeCell ref="C560:C561"/>
    <mergeCell ref="B562:K562"/>
    <mergeCell ref="B565:C567"/>
    <mergeCell ref="D565:D567"/>
    <mergeCell ref="E565:I565"/>
    <mergeCell ref="E566:E567"/>
    <mergeCell ref="F566:F567"/>
    <mergeCell ref="G566:G567"/>
    <mergeCell ref="H566:H567"/>
    <mergeCell ref="I566:I567"/>
    <mergeCell ref="B569:H569"/>
    <mergeCell ref="B602:C604"/>
    <mergeCell ref="D602:D604"/>
    <mergeCell ref="E602:I602"/>
    <mergeCell ref="E603:E604"/>
    <mergeCell ref="F603:F604"/>
    <mergeCell ref="G603:G604"/>
    <mergeCell ref="H603:H604"/>
    <mergeCell ref="I603:I604"/>
    <mergeCell ref="J584:J585"/>
    <mergeCell ref="K584:K585"/>
    <mergeCell ref="G514:G515"/>
    <mergeCell ref="H514:H515"/>
    <mergeCell ref="I514:I515"/>
    <mergeCell ref="B554:H554"/>
    <mergeCell ref="B557:C559"/>
    <mergeCell ref="D557:D559"/>
    <mergeCell ref="E557:L557"/>
    <mergeCell ref="E558:E559"/>
    <mergeCell ref="F558:G559"/>
    <mergeCell ref="A573:J573"/>
    <mergeCell ref="K573:L573"/>
    <mergeCell ref="B576:C578"/>
    <mergeCell ref="D576:D578"/>
    <mergeCell ref="E576:I576"/>
    <mergeCell ref="E577:E578"/>
    <mergeCell ref="F577:F578"/>
    <mergeCell ref="G577:G578"/>
    <mergeCell ref="H577:H578"/>
    <mergeCell ref="I577:I578"/>
    <mergeCell ref="B517:H517"/>
    <mergeCell ref="A521:J521"/>
    <mergeCell ref="K521:L521"/>
    <mergeCell ref="B524:C526"/>
    <mergeCell ref="D524:D526"/>
    <mergeCell ref="E524:I524"/>
    <mergeCell ref="E525:E526"/>
    <mergeCell ref="F525:F526"/>
    <mergeCell ref="G525:G526"/>
    <mergeCell ref="H525:H526"/>
    <mergeCell ref="I525:I526"/>
    <mergeCell ref="I532:I533"/>
    <mergeCell ref="J532:J533"/>
    <mergeCell ref="K480:K481"/>
    <mergeCell ref="L480:L481"/>
    <mergeCell ref="B482:B483"/>
    <mergeCell ref="A495:J495"/>
    <mergeCell ref="K495:L495"/>
    <mergeCell ref="B498:C500"/>
    <mergeCell ref="D498:D500"/>
    <mergeCell ref="E498:I498"/>
    <mergeCell ref="E499:E500"/>
    <mergeCell ref="B528:H528"/>
    <mergeCell ref="B531:C533"/>
    <mergeCell ref="D531:D533"/>
    <mergeCell ref="E531:L531"/>
    <mergeCell ref="E532:E533"/>
    <mergeCell ref="F532:G533"/>
    <mergeCell ref="H532:H533"/>
    <mergeCell ref="B550:C552"/>
    <mergeCell ref="D550:D552"/>
    <mergeCell ref="E550:I550"/>
    <mergeCell ref="E551:E552"/>
    <mergeCell ref="F551:F552"/>
    <mergeCell ref="G551:G552"/>
    <mergeCell ref="H551:H552"/>
    <mergeCell ref="I551:I552"/>
    <mergeCell ref="B508:B509"/>
    <mergeCell ref="C508:C509"/>
    <mergeCell ref="B510:K510"/>
    <mergeCell ref="B513:C515"/>
    <mergeCell ref="D513:D515"/>
    <mergeCell ref="E513:I513"/>
    <mergeCell ref="E514:E515"/>
    <mergeCell ref="F514:F515"/>
    <mergeCell ref="B450:H450"/>
    <mergeCell ref="B439:H439"/>
    <mergeCell ref="A443:J443"/>
    <mergeCell ref="K443:L443"/>
    <mergeCell ref="B465:H465"/>
    <mergeCell ref="A469:J469"/>
    <mergeCell ref="K469:L469"/>
    <mergeCell ref="B472:C474"/>
    <mergeCell ref="D472:D474"/>
    <mergeCell ref="E472:I472"/>
    <mergeCell ref="E473:E474"/>
    <mergeCell ref="F473:F474"/>
    <mergeCell ref="B487:C489"/>
    <mergeCell ref="D487:D489"/>
    <mergeCell ref="E487:I487"/>
    <mergeCell ref="E488:E489"/>
    <mergeCell ref="F488:F489"/>
    <mergeCell ref="G488:G489"/>
    <mergeCell ref="H488:H489"/>
    <mergeCell ref="I488:I489"/>
    <mergeCell ref="G473:G474"/>
    <mergeCell ref="H473:H474"/>
    <mergeCell ref="I473:I474"/>
    <mergeCell ref="B476:H476"/>
    <mergeCell ref="B479:C481"/>
    <mergeCell ref="D479:D481"/>
    <mergeCell ref="E479:L479"/>
    <mergeCell ref="E480:E481"/>
    <mergeCell ref="F480:G481"/>
    <mergeCell ref="H480:H481"/>
    <mergeCell ref="I480:I481"/>
    <mergeCell ref="J480:J481"/>
    <mergeCell ref="C404:C405"/>
    <mergeCell ref="B406:K406"/>
    <mergeCell ref="B409:C411"/>
    <mergeCell ref="D409:D411"/>
    <mergeCell ref="E409:I409"/>
    <mergeCell ref="E410:E411"/>
    <mergeCell ref="F410:F411"/>
    <mergeCell ref="B424:H424"/>
    <mergeCell ref="B427:C429"/>
    <mergeCell ref="D427:D429"/>
    <mergeCell ref="E427:L427"/>
    <mergeCell ref="E428:E429"/>
    <mergeCell ref="F428:G429"/>
    <mergeCell ref="H428:H429"/>
    <mergeCell ref="I428:I429"/>
    <mergeCell ref="B446:C448"/>
    <mergeCell ref="D446:D448"/>
    <mergeCell ref="E446:I446"/>
    <mergeCell ref="E447:E448"/>
    <mergeCell ref="F447:F448"/>
    <mergeCell ref="G447:G448"/>
    <mergeCell ref="H447:H448"/>
    <mergeCell ref="I447:I448"/>
    <mergeCell ref="E343:E344"/>
    <mergeCell ref="B372:H372"/>
    <mergeCell ref="B375:C377"/>
    <mergeCell ref="D375:D377"/>
    <mergeCell ref="E375:L375"/>
    <mergeCell ref="E376:E377"/>
    <mergeCell ref="F376:G377"/>
    <mergeCell ref="H376:H377"/>
    <mergeCell ref="B352:B353"/>
    <mergeCell ref="C352:C353"/>
    <mergeCell ref="B354:K354"/>
    <mergeCell ref="B357:C359"/>
    <mergeCell ref="D357:D359"/>
    <mergeCell ref="E357:I357"/>
    <mergeCell ref="E358:E359"/>
    <mergeCell ref="F358:F359"/>
    <mergeCell ref="G358:G359"/>
    <mergeCell ref="H358:H359"/>
    <mergeCell ref="I358:I359"/>
    <mergeCell ref="B361:H361"/>
    <mergeCell ref="A365:J365"/>
    <mergeCell ref="K365:L365"/>
    <mergeCell ref="B368:C370"/>
    <mergeCell ref="D368:D370"/>
    <mergeCell ref="E368:I368"/>
    <mergeCell ref="E369:E370"/>
    <mergeCell ref="F369:F370"/>
    <mergeCell ref="G369:G370"/>
    <mergeCell ref="H369:H370"/>
    <mergeCell ref="I369:I370"/>
    <mergeCell ref="I376:I377"/>
    <mergeCell ref="J376:J377"/>
    <mergeCell ref="B290:C292"/>
    <mergeCell ref="D290:D292"/>
    <mergeCell ref="E290:I290"/>
    <mergeCell ref="E291:E292"/>
    <mergeCell ref="F291:F292"/>
    <mergeCell ref="G291:G292"/>
    <mergeCell ref="H291:H292"/>
    <mergeCell ref="I291:I292"/>
    <mergeCell ref="B294:H294"/>
    <mergeCell ref="B297:C299"/>
    <mergeCell ref="D297:D299"/>
    <mergeCell ref="E297:L297"/>
    <mergeCell ref="B309:H309"/>
    <mergeCell ref="A313:J313"/>
    <mergeCell ref="K313:L313"/>
    <mergeCell ref="B316:C318"/>
    <mergeCell ref="D316:D318"/>
    <mergeCell ref="E316:I316"/>
    <mergeCell ref="E317:E318"/>
    <mergeCell ref="F317:F318"/>
    <mergeCell ref="E298:E299"/>
    <mergeCell ref="F298:G299"/>
    <mergeCell ref="H298:H299"/>
    <mergeCell ref="I298:I299"/>
    <mergeCell ref="J298:J299"/>
    <mergeCell ref="K298:K299"/>
    <mergeCell ref="L298:L299"/>
    <mergeCell ref="B300:B301"/>
    <mergeCell ref="C300:C301"/>
    <mergeCell ref="B302:K302"/>
    <mergeCell ref="B305:C307"/>
    <mergeCell ref="D305:D307"/>
    <mergeCell ref="B224:K224"/>
    <mergeCell ref="B227:C229"/>
    <mergeCell ref="D227:D229"/>
    <mergeCell ref="E227:I227"/>
    <mergeCell ref="E228:E229"/>
    <mergeCell ref="F228:F229"/>
    <mergeCell ref="G228:G229"/>
    <mergeCell ref="H228:H229"/>
    <mergeCell ref="I228:I229"/>
    <mergeCell ref="B231:H231"/>
    <mergeCell ref="A235:J235"/>
    <mergeCell ref="A261:J261"/>
    <mergeCell ref="K261:L261"/>
    <mergeCell ref="B264:C266"/>
    <mergeCell ref="D264:D266"/>
    <mergeCell ref="E264:I264"/>
    <mergeCell ref="E265:E266"/>
    <mergeCell ref="F265:F266"/>
    <mergeCell ref="G265:G266"/>
    <mergeCell ref="H265:H266"/>
    <mergeCell ref="I265:I266"/>
    <mergeCell ref="K235:L235"/>
    <mergeCell ref="H246:H247"/>
    <mergeCell ref="I246:I247"/>
    <mergeCell ref="J246:J247"/>
    <mergeCell ref="K246:K247"/>
    <mergeCell ref="L246:L247"/>
    <mergeCell ref="B248:B249"/>
    <mergeCell ref="C248:C249"/>
    <mergeCell ref="B250:K250"/>
    <mergeCell ref="B253:C255"/>
    <mergeCell ref="D253:D255"/>
    <mergeCell ref="B177:B178"/>
    <mergeCell ref="C177:C178"/>
    <mergeCell ref="B179:K179"/>
    <mergeCell ref="B182:C184"/>
    <mergeCell ref="D182:D184"/>
    <mergeCell ref="E182:I182"/>
    <mergeCell ref="E183:E184"/>
    <mergeCell ref="F183:F184"/>
    <mergeCell ref="G183:G184"/>
    <mergeCell ref="B204:K204"/>
    <mergeCell ref="A209:J209"/>
    <mergeCell ref="K209:L209"/>
    <mergeCell ref="B212:C214"/>
    <mergeCell ref="D212:D214"/>
    <mergeCell ref="E212:I212"/>
    <mergeCell ref="E213:E214"/>
    <mergeCell ref="F213:F214"/>
    <mergeCell ref="G213:G214"/>
    <mergeCell ref="H213:H214"/>
    <mergeCell ref="I213:I214"/>
    <mergeCell ref="H183:H184"/>
    <mergeCell ref="I183:I184"/>
    <mergeCell ref="B186:H186"/>
    <mergeCell ref="A190:J190"/>
    <mergeCell ref="K190:L190"/>
    <mergeCell ref="B193:C195"/>
    <mergeCell ref="D193:D195"/>
    <mergeCell ref="E193:I193"/>
    <mergeCell ref="E194:E195"/>
    <mergeCell ref="F194:F195"/>
    <mergeCell ref="G194:G195"/>
    <mergeCell ref="H194:H195"/>
    <mergeCell ref="B141:C143"/>
    <mergeCell ref="B151:B152"/>
    <mergeCell ref="C151:C152"/>
    <mergeCell ref="B153:K153"/>
    <mergeCell ref="B156:C158"/>
    <mergeCell ref="D156:D158"/>
    <mergeCell ref="E156:I156"/>
    <mergeCell ref="E157:E158"/>
    <mergeCell ref="F157:F158"/>
    <mergeCell ref="B145:H145"/>
    <mergeCell ref="B148:C150"/>
    <mergeCell ref="D148:D150"/>
    <mergeCell ref="E148:L148"/>
    <mergeCell ref="E149:E150"/>
    <mergeCell ref="F149:G150"/>
    <mergeCell ref="H149:H150"/>
    <mergeCell ref="I149:I150"/>
    <mergeCell ref="J149:J150"/>
    <mergeCell ref="K149:K150"/>
    <mergeCell ref="L149:L150"/>
    <mergeCell ref="G157:G158"/>
    <mergeCell ref="H157:H158"/>
    <mergeCell ref="I157:I158"/>
    <mergeCell ref="B98:B99"/>
    <mergeCell ref="C98:C99"/>
    <mergeCell ref="B100:K100"/>
    <mergeCell ref="B103:C105"/>
    <mergeCell ref="D103:D105"/>
    <mergeCell ref="E103:I103"/>
    <mergeCell ref="E104:E105"/>
    <mergeCell ref="F104:F105"/>
    <mergeCell ref="G104:G105"/>
    <mergeCell ref="H104:H105"/>
    <mergeCell ref="I104:I105"/>
    <mergeCell ref="B107:H107"/>
    <mergeCell ref="A111:J111"/>
    <mergeCell ref="K111:L111"/>
    <mergeCell ref="B114:C116"/>
    <mergeCell ref="D114:D116"/>
    <mergeCell ref="E114:I114"/>
    <mergeCell ref="E115:E116"/>
    <mergeCell ref="F115:F116"/>
    <mergeCell ref="G115:G116"/>
    <mergeCell ref="H115:H116"/>
    <mergeCell ref="I115:I116"/>
    <mergeCell ref="F98:G98"/>
    <mergeCell ref="E12:L12"/>
    <mergeCell ref="E13:E14"/>
    <mergeCell ref="F13:G14"/>
    <mergeCell ref="H13:H14"/>
    <mergeCell ref="I13:I14"/>
    <mergeCell ref="J13:J14"/>
    <mergeCell ref="K13:K14"/>
    <mergeCell ref="H21:H22"/>
    <mergeCell ref="I21:I22"/>
    <mergeCell ref="B24:H24"/>
    <mergeCell ref="B40:H40"/>
    <mergeCell ref="B43:C45"/>
    <mergeCell ref="D43:D45"/>
    <mergeCell ref="E43:L43"/>
    <mergeCell ref="E44:E45"/>
    <mergeCell ref="F44:G45"/>
    <mergeCell ref="A59:J59"/>
    <mergeCell ref="K59:L59"/>
    <mergeCell ref="H44:H45"/>
    <mergeCell ref="I44:I45"/>
    <mergeCell ref="J44:J45"/>
    <mergeCell ref="K44:K45"/>
    <mergeCell ref="L44:L45"/>
    <mergeCell ref="B46:B47"/>
    <mergeCell ref="C46:C47"/>
    <mergeCell ref="B48:K48"/>
    <mergeCell ref="B51:C53"/>
    <mergeCell ref="D51:D53"/>
    <mergeCell ref="E51:I51"/>
    <mergeCell ref="E52:E53"/>
    <mergeCell ref="F52:F53"/>
    <mergeCell ref="G52:G53"/>
    <mergeCell ref="A2:J2"/>
    <mergeCell ref="K2:L2"/>
    <mergeCell ref="B5:C7"/>
    <mergeCell ref="D5:D7"/>
    <mergeCell ref="E5:I5"/>
    <mergeCell ref="E6:E7"/>
    <mergeCell ref="F6:F7"/>
    <mergeCell ref="G6:G7"/>
    <mergeCell ref="H6:H7"/>
    <mergeCell ref="I6:I7"/>
    <mergeCell ref="A33:I33"/>
    <mergeCell ref="B36:C38"/>
    <mergeCell ref="D36:D38"/>
    <mergeCell ref="E36:I36"/>
    <mergeCell ref="E37:E38"/>
    <mergeCell ref="F37:F38"/>
    <mergeCell ref="G37:G38"/>
    <mergeCell ref="H37:H38"/>
    <mergeCell ref="I37:I38"/>
    <mergeCell ref="L13:L14"/>
    <mergeCell ref="B15:B16"/>
    <mergeCell ref="C15:C16"/>
    <mergeCell ref="B17:K17"/>
    <mergeCell ref="B20:C22"/>
    <mergeCell ref="D20:D22"/>
    <mergeCell ref="E20:I20"/>
    <mergeCell ref="E21:E22"/>
    <mergeCell ref="F21:F22"/>
    <mergeCell ref="G21:G22"/>
    <mergeCell ref="B9:H9"/>
    <mergeCell ref="B12:C14"/>
    <mergeCell ref="D12:D14"/>
    <mergeCell ref="H52:H53"/>
    <mergeCell ref="I52:I53"/>
    <mergeCell ref="B55:H55"/>
    <mergeCell ref="H63:H64"/>
    <mergeCell ref="I63:I64"/>
    <mergeCell ref="B66:H66"/>
    <mergeCell ref="B69:C71"/>
    <mergeCell ref="D69:D71"/>
    <mergeCell ref="E69:L69"/>
    <mergeCell ref="E70:E71"/>
    <mergeCell ref="F70:G71"/>
    <mergeCell ref="H70:H71"/>
    <mergeCell ref="I70:I71"/>
    <mergeCell ref="J70:J71"/>
    <mergeCell ref="K70:K71"/>
    <mergeCell ref="L70:L71"/>
    <mergeCell ref="B72:B73"/>
    <mergeCell ref="C72:C73"/>
    <mergeCell ref="B74:K74"/>
    <mergeCell ref="B77:C79"/>
    <mergeCell ref="D77:D79"/>
    <mergeCell ref="E77:I77"/>
    <mergeCell ref="E78:E79"/>
    <mergeCell ref="F78:F79"/>
    <mergeCell ref="G78:G79"/>
    <mergeCell ref="H78:H79"/>
    <mergeCell ref="I78:I79"/>
    <mergeCell ref="B62:C64"/>
    <mergeCell ref="D62:D64"/>
    <mergeCell ref="E62:I62"/>
    <mergeCell ref="E63:E64"/>
    <mergeCell ref="F63:F64"/>
    <mergeCell ref="G63:G64"/>
    <mergeCell ref="B81:H81"/>
    <mergeCell ref="A85:J85"/>
    <mergeCell ref="K85:L85"/>
    <mergeCell ref="B88:C90"/>
    <mergeCell ref="D88:D90"/>
    <mergeCell ref="E88:I88"/>
    <mergeCell ref="E89:E90"/>
    <mergeCell ref="F89:F90"/>
    <mergeCell ref="G89:G90"/>
    <mergeCell ref="H89:H90"/>
    <mergeCell ref="I89:I90"/>
    <mergeCell ref="B92:H92"/>
    <mergeCell ref="B95:C97"/>
    <mergeCell ref="D95:D97"/>
    <mergeCell ref="E95:L95"/>
    <mergeCell ref="E96:E97"/>
    <mergeCell ref="F96:G97"/>
    <mergeCell ref="H96:H97"/>
    <mergeCell ref="I96:I97"/>
    <mergeCell ref="J96:J97"/>
    <mergeCell ref="K96:K97"/>
    <mergeCell ref="L96:L97"/>
    <mergeCell ref="B118:H118"/>
    <mergeCell ref="B122:C124"/>
    <mergeCell ref="D122:D124"/>
    <mergeCell ref="E122:L122"/>
    <mergeCell ref="E123:E124"/>
    <mergeCell ref="F123:G124"/>
    <mergeCell ref="H123:H124"/>
    <mergeCell ref="I123:I124"/>
    <mergeCell ref="J123:J124"/>
    <mergeCell ref="K123:K124"/>
    <mergeCell ref="L123:L124"/>
    <mergeCell ref="B125:B126"/>
    <mergeCell ref="C125:C126"/>
    <mergeCell ref="B127:K127"/>
    <mergeCell ref="D141:D143"/>
    <mergeCell ref="E141:I141"/>
    <mergeCell ref="E142:E143"/>
    <mergeCell ref="F142:F143"/>
    <mergeCell ref="G142:G143"/>
    <mergeCell ref="H142:H143"/>
    <mergeCell ref="I142:I143"/>
    <mergeCell ref="B130:C132"/>
    <mergeCell ref="D130:D132"/>
    <mergeCell ref="E130:I130"/>
    <mergeCell ref="E131:E132"/>
    <mergeCell ref="F131:F132"/>
    <mergeCell ref="G131:G132"/>
    <mergeCell ref="H131:H132"/>
    <mergeCell ref="I131:I132"/>
    <mergeCell ref="B134:H134"/>
    <mergeCell ref="A138:J138"/>
    <mergeCell ref="K138:L138"/>
    <mergeCell ref="B160:H160"/>
    <mergeCell ref="A164:J164"/>
    <mergeCell ref="K164:L164"/>
    <mergeCell ref="B167:C169"/>
    <mergeCell ref="D167:D169"/>
    <mergeCell ref="E167:I167"/>
    <mergeCell ref="E168:E169"/>
    <mergeCell ref="F168:F169"/>
    <mergeCell ref="G168:G169"/>
    <mergeCell ref="H168:H169"/>
    <mergeCell ref="I168:I169"/>
    <mergeCell ref="B171:H171"/>
    <mergeCell ref="B174:C176"/>
    <mergeCell ref="D174:D176"/>
    <mergeCell ref="E174:L174"/>
    <mergeCell ref="E175:E176"/>
    <mergeCell ref="F175:G176"/>
    <mergeCell ref="H175:H176"/>
    <mergeCell ref="I175:I176"/>
    <mergeCell ref="J175:J176"/>
    <mergeCell ref="K175:K176"/>
    <mergeCell ref="L175:L176"/>
    <mergeCell ref="I194:I195"/>
    <mergeCell ref="B197:H197"/>
    <mergeCell ref="B200:C202"/>
    <mergeCell ref="D200:D202"/>
    <mergeCell ref="E200:L200"/>
    <mergeCell ref="E201:E202"/>
    <mergeCell ref="F201:G202"/>
    <mergeCell ref="H201:H202"/>
    <mergeCell ref="I201:I202"/>
    <mergeCell ref="J201:J202"/>
    <mergeCell ref="K201:K202"/>
    <mergeCell ref="L201:L202"/>
    <mergeCell ref="I220:I221"/>
    <mergeCell ref="J220:J221"/>
    <mergeCell ref="K220:K221"/>
    <mergeCell ref="L220:L221"/>
    <mergeCell ref="B222:B223"/>
    <mergeCell ref="C222:C223"/>
    <mergeCell ref="B216:H216"/>
    <mergeCell ref="B219:C221"/>
    <mergeCell ref="D219:D221"/>
    <mergeCell ref="E219:L219"/>
    <mergeCell ref="E220:E221"/>
    <mergeCell ref="F220:G221"/>
    <mergeCell ref="H220:H221"/>
    <mergeCell ref="E253:I253"/>
    <mergeCell ref="E254:E255"/>
    <mergeCell ref="F254:F255"/>
    <mergeCell ref="G254:G255"/>
    <mergeCell ref="H254:H255"/>
    <mergeCell ref="I254:I255"/>
    <mergeCell ref="B238:C240"/>
    <mergeCell ref="D238:D240"/>
    <mergeCell ref="E238:I238"/>
    <mergeCell ref="E239:E240"/>
    <mergeCell ref="F239:F240"/>
    <mergeCell ref="G239:G240"/>
    <mergeCell ref="H239:H240"/>
    <mergeCell ref="I239:I240"/>
    <mergeCell ref="B242:H242"/>
    <mergeCell ref="B245:C247"/>
    <mergeCell ref="D245:D247"/>
    <mergeCell ref="E245:L245"/>
    <mergeCell ref="E246:E247"/>
    <mergeCell ref="F246:G247"/>
    <mergeCell ref="B257:H257"/>
    <mergeCell ref="J272:J273"/>
    <mergeCell ref="K272:K273"/>
    <mergeCell ref="L272:L273"/>
    <mergeCell ref="B274:B275"/>
    <mergeCell ref="C274:C275"/>
    <mergeCell ref="B276:K276"/>
    <mergeCell ref="B279:C281"/>
    <mergeCell ref="D279:D281"/>
    <mergeCell ref="E279:I279"/>
    <mergeCell ref="E280:E281"/>
    <mergeCell ref="F280:F281"/>
    <mergeCell ref="G280:G281"/>
    <mergeCell ref="H280:H281"/>
    <mergeCell ref="I280:I281"/>
    <mergeCell ref="B283:H283"/>
    <mergeCell ref="A287:J287"/>
    <mergeCell ref="K287:L287"/>
    <mergeCell ref="B268:H268"/>
    <mergeCell ref="B271:C273"/>
    <mergeCell ref="D271:D273"/>
    <mergeCell ref="E271:L271"/>
    <mergeCell ref="E272:E273"/>
    <mergeCell ref="F272:G273"/>
    <mergeCell ref="H272:H273"/>
    <mergeCell ref="I272:I273"/>
    <mergeCell ref="E305:I305"/>
    <mergeCell ref="E306:E307"/>
    <mergeCell ref="F306:F307"/>
    <mergeCell ref="G306:G307"/>
    <mergeCell ref="H306:H307"/>
    <mergeCell ref="I306:I307"/>
    <mergeCell ref="G317:G318"/>
    <mergeCell ref="H317:H318"/>
    <mergeCell ref="I317:I318"/>
    <mergeCell ref="B320:H320"/>
    <mergeCell ref="B323:C325"/>
    <mergeCell ref="D323:D325"/>
    <mergeCell ref="E323:L323"/>
    <mergeCell ref="E324:E325"/>
    <mergeCell ref="F324:G325"/>
    <mergeCell ref="H324:H325"/>
    <mergeCell ref="I324:I325"/>
    <mergeCell ref="J324:J325"/>
    <mergeCell ref="K324:K325"/>
    <mergeCell ref="L324:L325"/>
    <mergeCell ref="B326:B327"/>
    <mergeCell ref="C326:C327"/>
    <mergeCell ref="B328:K328"/>
    <mergeCell ref="F343:F344"/>
    <mergeCell ref="G343:G344"/>
    <mergeCell ref="H343:H344"/>
    <mergeCell ref="I343:I344"/>
    <mergeCell ref="B346:H346"/>
    <mergeCell ref="B349:C351"/>
    <mergeCell ref="D349:D351"/>
    <mergeCell ref="E349:L349"/>
    <mergeCell ref="E350:E351"/>
    <mergeCell ref="F350:G351"/>
    <mergeCell ref="H350:H351"/>
    <mergeCell ref="I350:I351"/>
    <mergeCell ref="J350:J351"/>
    <mergeCell ref="K350:K351"/>
    <mergeCell ref="L350:L351"/>
    <mergeCell ref="B331:C333"/>
    <mergeCell ref="D331:D333"/>
    <mergeCell ref="E331:I331"/>
    <mergeCell ref="E332:E333"/>
    <mergeCell ref="F332:F333"/>
    <mergeCell ref="G332:G333"/>
    <mergeCell ref="H332:H333"/>
    <mergeCell ref="I332:I333"/>
    <mergeCell ref="B335:H335"/>
    <mergeCell ref="A339:J339"/>
    <mergeCell ref="K339:L339"/>
    <mergeCell ref="B342:C344"/>
    <mergeCell ref="D342:D344"/>
    <mergeCell ref="E342:I342"/>
    <mergeCell ref="K376:K377"/>
    <mergeCell ref="L376:L377"/>
    <mergeCell ref="B378:B379"/>
    <mergeCell ref="C378:C379"/>
    <mergeCell ref="B380:K380"/>
    <mergeCell ref="B383:C385"/>
    <mergeCell ref="D383:D385"/>
    <mergeCell ref="E383:I383"/>
    <mergeCell ref="E384:E385"/>
    <mergeCell ref="F384:F385"/>
    <mergeCell ref="G384:G385"/>
    <mergeCell ref="H384:H385"/>
    <mergeCell ref="I384:I385"/>
    <mergeCell ref="B387:H387"/>
    <mergeCell ref="A391:J391"/>
    <mergeCell ref="K391:L391"/>
    <mergeCell ref="H402:H403"/>
    <mergeCell ref="I402:I403"/>
    <mergeCell ref="J402:J403"/>
    <mergeCell ref="K402:K403"/>
    <mergeCell ref="L402:L403"/>
    <mergeCell ref="B394:C396"/>
    <mergeCell ref="D394:D396"/>
    <mergeCell ref="E394:I394"/>
    <mergeCell ref="E395:E396"/>
    <mergeCell ref="F395:F396"/>
    <mergeCell ref="G395:G396"/>
    <mergeCell ref="H395:H396"/>
    <mergeCell ref="I395:I396"/>
    <mergeCell ref="B398:H398"/>
    <mergeCell ref="B401:C403"/>
    <mergeCell ref="D401:D403"/>
    <mergeCell ref="E401:L401"/>
    <mergeCell ref="E402:E403"/>
    <mergeCell ref="F402:G403"/>
    <mergeCell ref="G410:G411"/>
    <mergeCell ref="H410:H411"/>
    <mergeCell ref="I410:I411"/>
    <mergeCell ref="B413:H413"/>
    <mergeCell ref="J428:J429"/>
    <mergeCell ref="K428:K429"/>
    <mergeCell ref="L428:L429"/>
    <mergeCell ref="B430:B431"/>
    <mergeCell ref="C430:C431"/>
    <mergeCell ref="B432:K432"/>
    <mergeCell ref="B435:C437"/>
    <mergeCell ref="D435:D437"/>
    <mergeCell ref="E435:I435"/>
    <mergeCell ref="E436:E437"/>
    <mergeCell ref="F436:F437"/>
    <mergeCell ref="G436:G437"/>
    <mergeCell ref="H436:H437"/>
    <mergeCell ref="I436:I437"/>
    <mergeCell ref="A417:J417"/>
    <mergeCell ref="K417:L417"/>
    <mergeCell ref="B420:C422"/>
    <mergeCell ref="D420:D422"/>
    <mergeCell ref="E420:I420"/>
    <mergeCell ref="E421:E422"/>
    <mergeCell ref="F421:F422"/>
    <mergeCell ref="G421:G422"/>
    <mergeCell ref="H421:H422"/>
    <mergeCell ref="I421:I422"/>
    <mergeCell ref="B404:B405"/>
    <mergeCell ref="E454:E455"/>
    <mergeCell ref="F454:G455"/>
    <mergeCell ref="H454:H455"/>
    <mergeCell ref="I454:I455"/>
    <mergeCell ref="J454:J455"/>
    <mergeCell ref="K454:K455"/>
    <mergeCell ref="L454:L455"/>
    <mergeCell ref="B456:B457"/>
    <mergeCell ref="C456:C457"/>
    <mergeCell ref="B458:K458"/>
    <mergeCell ref="B461:C463"/>
    <mergeCell ref="D461:D463"/>
    <mergeCell ref="E461:I461"/>
    <mergeCell ref="E462:E463"/>
    <mergeCell ref="F462:F463"/>
    <mergeCell ref="G462:G463"/>
    <mergeCell ref="H462:H463"/>
    <mergeCell ref="I462:I463"/>
    <mergeCell ref="B453:C455"/>
    <mergeCell ref="D453:D455"/>
    <mergeCell ref="E453:L453"/>
    <mergeCell ref="C482:C483"/>
    <mergeCell ref="B484:K484"/>
    <mergeCell ref="F499:F500"/>
    <mergeCell ref="G499:G500"/>
    <mergeCell ref="H499:H500"/>
    <mergeCell ref="I499:I500"/>
    <mergeCell ref="B502:H502"/>
    <mergeCell ref="B505:C507"/>
    <mergeCell ref="D505:D507"/>
    <mergeCell ref="E505:L505"/>
    <mergeCell ref="E506:E507"/>
    <mergeCell ref="F506:G507"/>
    <mergeCell ref="H506:H507"/>
    <mergeCell ref="I506:I507"/>
    <mergeCell ref="J506:J507"/>
    <mergeCell ref="K506:K507"/>
    <mergeCell ref="L506:L507"/>
    <mergeCell ref="B491:H491"/>
    <mergeCell ref="K532:K533"/>
    <mergeCell ref="L532:L533"/>
    <mergeCell ref="B534:B535"/>
    <mergeCell ref="C534:C535"/>
    <mergeCell ref="B536:K536"/>
    <mergeCell ref="B539:C541"/>
    <mergeCell ref="D539:D541"/>
    <mergeCell ref="E539:I539"/>
    <mergeCell ref="E540:E541"/>
    <mergeCell ref="F540:F541"/>
    <mergeCell ref="G540:G541"/>
    <mergeCell ref="H540:H541"/>
    <mergeCell ref="I540:I541"/>
    <mergeCell ref="B543:H543"/>
    <mergeCell ref="A547:J547"/>
    <mergeCell ref="K547:L547"/>
    <mergeCell ref="H558:H559"/>
    <mergeCell ref="I558:I559"/>
    <mergeCell ref="J558:J559"/>
    <mergeCell ref="K558:K559"/>
    <mergeCell ref="L558:L559"/>
    <mergeCell ref="L584:L585"/>
    <mergeCell ref="B586:B587"/>
    <mergeCell ref="C586:C587"/>
    <mergeCell ref="B588:K588"/>
    <mergeCell ref="B591:C593"/>
    <mergeCell ref="D591:D593"/>
    <mergeCell ref="E591:I591"/>
    <mergeCell ref="E592:E593"/>
    <mergeCell ref="F592:F593"/>
    <mergeCell ref="G592:G593"/>
    <mergeCell ref="H592:H593"/>
    <mergeCell ref="I592:I593"/>
    <mergeCell ref="B595:H595"/>
    <mergeCell ref="A599:J599"/>
    <mergeCell ref="K599:L599"/>
    <mergeCell ref="B583:C585"/>
    <mergeCell ref="D583:D585"/>
    <mergeCell ref="E583:L583"/>
    <mergeCell ref="E584:E585"/>
    <mergeCell ref="F584:G585"/>
    <mergeCell ref="H584:H585"/>
    <mergeCell ref="I584:I585"/>
    <mergeCell ref="I629:I630"/>
    <mergeCell ref="B632:H632"/>
    <mergeCell ref="B635:C637"/>
    <mergeCell ref="D635:D637"/>
    <mergeCell ref="E635:L635"/>
    <mergeCell ref="E636:E637"/>
    <mergeCell ref="F636:G637"/>
    <mergeCell ref="H636:H637"/>
    <mergeCell ref="I636:I637"/>
    <mergeCell ref="J636:J637"/>
    <mergeCell ref="K636:K637"/>
    <mergeCell ref="L636:L637"/>
    <mergeCell ref="B639:K639"/>
    <mergeCell ref="I655:I656"/>
    <mergeCell ref="J655:J656"/>
    <mergeCell ref="K655:K656"/>
    <mergeCell ref="L655:L656"/>
    <mergeCell ref="A644:J644"/>
    <mergeCell ref="K644:L644"/>
    <mergeCell ref="B647:C649"/>
    <mergeCell ref="D647:D649"/>
    <mergeCell ref="E647:I647"/>
    <mergeCell ref="E648:E649"/>
    <mergeCell ref="F648:F649"/>
    <mergeCell ref="G648:G649"/>
    <mergeCell ref="H648:H649"/>
    <mergeCell ref="I648:I649"/>
    <mergeCell ref="B651:H651"/>
    <mergeCell ref="B654:C656"/>
    <mergeCell ref="D654:D656"/>
    <mergeCell ref="E654:L654"/>
    <mergeCell ref="E655:E656"/>
    <mergeCell ref="H681:H682"/>
    <mergeCell ref="I681:I682"/>
    <mergeCell ref="J681:J682"/>
    <mergeCell ref="K681:K682"/>
    <mergeCell ref="L681:L682"/>
    <mergeCell ref="B683:B684"/>
    <mergeCell ref="C683:C684"/>
    <mergeCell ref="B685:K685"/>
    <mergeCell ref="B688:C690"/>
    <mergeCell ref="D688:D690"/>
    <mergeCell ref="E688:I688"/>
    <mergeCell ref="E689:E690"/>
    <mergeCell ref="F689:F690"/>
    <mergeCell ref="G689:G690"/>
    <mergeCell ref="H689:H690"/>
    <mergeCell ref="I689:I690"/>
    <mergeCell ref="B703:H703"/>
    <mergeCell ref="B699:C701"/>
    <mergeCell ref="D699:D701"/>
    <mergeCell ref="E699:I699"/>
    <mergeCell ref="E700:E701"/>
    <mergeCell ref="F700:F701"/>
    <mergeCell ref="G700:G701"/>
    <mergeCell ref="H700:H701"/>
    <mergeCell ref="I700:I701"/>
    <mergeCell ref="B692:H692"/>
    <mergeCell ref="B706:C708"/>
    <mergeCell ref="D706:D708"/>
    <mergeCell ref="E706:L706"/>
    <mergeCell ref="E707:E708"/>
    <mergeCell ref="F707:G708"/>
    <mergeCell ref="H707:H708"/>
    <mergeCell ref="I707:I708"/>
    <mergeCell ref="J707:J708"/>
    <mergeCell ref="K707:K708"/>
    <mergeCell ref="L707:L708"/>
    <mergeCell ref="B709:B710"/>
    <mergeCell ref="C709:C710"/>
    <mergeCell ref="B711:K711"/>
    <mergeCell ref="B714:C716"/>
    <mergeCell ref="D714:D716"/>
    <mergeCell ref="E714:I714"/>
    <mergeCell ref="E715:E716"/>
    <mergeCell ref="F715:F716"/>
    <mergeCell ref="G715:G716"/>
    <mergeCell ref="H715:H716"/>
    <mergeCell ref="I715:I716"/>
    <mergeCell ref="I758:I759"/>
    <mergeCell ref="J758:J759"/>
    <mergeCell ref="K758:K759"/>
    <mergeCell ref="L758:L759"/>
    <mergeCell ref="B761:K761"/>
    <mergeCell ref="B764:C766"/>
    <mergeCell ref="D764:D766"/>
    <mergeCell ref="E764:I764"/>
    <mergeCell ref="E765:E766"/>
    <mergeCell ref="F765:F766"/>
    <mergeCell ref="G765:G766"/>
    <mergeCell ref="H765:H766"/>
    <mergeCell ref="I765:I766"/>
    <mergeCell ref="B750:C752"/>
    <mergeCell ref="D750:D752"/>
    <mergeCell ref="E750:I750"/>
    <mergeCell ref="E751:E752"/>
    <mergeCell ref="F751:F752"/>
    <mergeCell ref="G751:G752"/>
    <mergeCell ref="H751:H752"/>
    <mergeCell ref="I751:I752"/>
    <mergeCell ref="B754:H754"/>
    <mergeCell ref="B757:C759"/>
    <mergeCell ref="D757:D759"/>
    <mergeCell ref="E757:L757"/>
    <mergeCell ref="E758:E759"/>
    <mergeCell ref="F758:G759"/>
    <mergeCell ref="H758:H759"/>
    <mergeCell ref="H790:H791"/>
    <mergeCell ref="I790:I791"/>
    <mergeCell ref="B793:H793"/>
    <mergeCell ref="A797:J797"/>
    <mergeCell ref="K797:L797"/>
    <mergeCell ref="B800:C802"/>
    <mergeCell ref="D800:D802"/>
    <mergeCell ref="E800:K800"/>
    <mergeCell ref="E801:E802"/>
    <mergeCell ref="F801:F802"/>
    <mergeCell ref="G801:G802"/>
    <mergeCell ref="H801:H802"/>
    <mergeCell ref="I801:I802"/>
    <mergeCell ref="J801:J802"/>
    <mergeCell ref="K801:K802"/>
    <mergeCell ref="B804:J804"/>
    <mergeCell ref="B807:C808"/>
    <mergeCell ref="D807:D808"/>
    <mergeCell ref="E807:L807"/>
    <mergeCell ref="F819:F820"/>
    <mergeCell ref="G819:G820"/>
    <mergeCell ref="H819:H820"/>
    <mergeCell ref="I819:I820"/>
    <mergeCell ref="B822:H822"/>
    <mergeCell ref="B825:C827"/>
    <mergeCell ref="D825:D827"/>
    <mergeCell ref="E825:L825"/>
    <mergeCell ref="E826:E827"/>
    <mergeCell ref="F826:G827"/>
    <mergeCell ref="H826:H827"/>
    <mergeCell ref="I826:I827"/>
    <mergeCell ref="J826:J827"/>
    <mergeCell ref="K826:K827"/>
    <mergeCell ref="L826:L827"/>
    <mergeCell ref="B828:B829"/>
    <mergeCell ref="C828:C829"/>
    <mergeCell ref="B818:C820"/>
    <mergeCell ref="D818:D820"/>
    <mergeCell ref="E818:I818"/>
    <mergeCell ref="E819:E820"/>
    <mergeCell ref="B830:K830"/>
    <mergeCell ref="B833:C835"/>
    <mergeCell ref="D833:D835"/>
    <mergeCell ref="E833:I833"/>
    <mergeCell ref="E834:E835"/>
    <mergeCell ref="F834:F835"/>
    <mergeCell ref="G834:G835"/>
    <mergeCell ref="H834:H835"/>
    <mergeCell ref="I834:I835"/>
    <mergeCell ref="B837:H837"/>
    <mergeCell ref="A841:J841"/>
    <mergeCell ref="K841:L841"/>
    <mergeCell ref="B844:C846"/>
    <mergeCell ref="D844:D846"/>
    <mergeCell ref="E844:I844"/>
    <mergeCell ref="E845:E846"/>
    <mergeCell ref="F845:F846"/>
    <mergeCell ref="G845:G846"/>
    <mergeCell ref="H845:H846"/>
    <mergeCell ref="I845:I846"/>
    <mergeCell ref="B880:B881"/>
    <mergeCell ref="C880:C881"/>
    <mergeCell ref="B882:K882"/>
    <mergeCell ref="B885:C887"/>
    <mergeCell ref="D885:D887"/>
    <mergeCell ref="E885:I885"/>
    <mergeCell ref="E886:E887"/>
    <mergeCell ref="F886:F887"/>
    <mergeCell ref="G886:G887"/>
    <mergeCell ref="H886:H887"/>
    <mergeCell ref="B848:H848"/>
    <mergeCell ref="B851:C853"/>
    <mergeCell ref="D851:D853"/>
    <mergeCell ref="E851:L851"/>
    <mergeCell ref="E852:E853"/>
    <mergeCell ref="F852:G853"/>
    <mergeCell ref="H852:H853"/>
    <mergeCell ref="I852:I853"/>
    <mergeCell ref="J852:J853"/>
    <mergeCell ref="K852:K853"/>
    <mergeCell ref="L852:L853"/>
    <mergeCell ref="B854:B855"/>
    <mergeCell ref="C854:C855"/>
    <mergeCell ref="B870:C872"/>
    <mergeCell ref="D870:D872"/>
    <mergeCell ref="E870:I870"/>
    <mergeCell ref="E871:E872"/>
    <mergeCell ref="F871:F872"/>
    <mergeCell ref="G871:G872"/>
    <mergeCell ref="H871:H872"/>
    <mergeCell ref="I871:I872"/>
    <mergeCell ref="H878:H879"/>
    <mergeCell ref="B856:K856"/>
    <mergeCell ref="B859:C861"/>
    <mergeCell ref="D859:D861"/>
    <mergeCell ref="E859:I859"/>
    <mergeCell ref="E860:E861"/>
    <mergeCell ref="F860:F861"/>
    <mergeCell ref="G860:G861"/>
    <mergeCell ref="H860:H861"/>
    <mergeCell ref="I860:I861"/>
    <mergeCell ref="B874:H874"/>
    <mergeCell ref="B877:C879"/>
    <mergeCell ref="D877:D879"/>
    <mergeCell ref="E877:L877"/>
    <mergeCell ref="E878:E879"/>
    <mergeCell ref="F878:G879"/>
    <mergeCell ref="B863:H863"/>
    <mergeCell ref="A867:J867"/>
    <mergeCell ref="K867:L867"/>
    <mergeCell ref="I878:I879"/>
    <mergeCell ref="J878:J879"/>
    <mergeCell ref="K878:K879"/>
    <mergeCell ref="L878:L879"/>
    <mergeCell ref="I886:I887"/>
    <mergeCell ref="B889:H889"/>
    <mergeCell ref="K904:K905"/>
    <mergeCell ref="B926:I926"/>
    <mergeCell ref="B929:C931"/>
    <mergeCell ref="D929:D931"/>
    <mergeCell ref="E929:L929"/>
    <mergeCell ref="E930:E931"/>
    <mergeCell ref="F930:G931"/>
    <mergeCell ref="H930:H931"/>
    <mergeCell ref="I930:I931"/>
    <mergeCell ref="J930:J931"/>
    <mergeCell ref="K930:K931"/>
    <mergeCell ref="L930:L931"/>
    <mergeCell ref="B906:B907"/>
    <mergeCell ref="C906:C907"/>
    <mergeCell ref="L904:L905"/>
    <mergeCell ref="A893:J893"/>
    <mergeCell ref="K893:L893"/>
    <mergeCell ref="B896:C898"/>
    <mergeCell ref="D896:D898"/>
    <mergeCell ref="E896:I896"/>
    <mergeCell ref="F923:F924"/>
    <mergeCell ref="G923:G924"/>
    <mergeCell ref="H923:H924"/>
    <mergeCell ref="I923:I924"/>
    <mergeCell ref="J923:J924"/>
    <mergeCell ref="F904:G905"/>
    <mergeCell ref="H904:H905"/>
    <mergeCell ref="I904:I905"/>
    <mergeCell ref="J904:J905"/>
    <mergeCell ref="B908:K908"/>
    <mergeCell ref="B941:H941"/>
    <mergeCell ref="A945:J945"/>
    <mergeCell ref="K945:L945"/>
    <mergeCell ref="B948:C950"/>
    <mergeCell ref="D948:D950"/>
    <mergeCell ref="E948:I948"/>
    <mergeCell ref="E949:E950"/>
    <mergeCell ref="F949:F950"/>
    <mergeCell ref="G949:G950"/>
    <mergeCell ref="H949:H950"/>
    <mergeCell ref="I949:I950"/>
    <mergeCell ref="B934:K934"/>
    <mergeCell ref="B937:C939"/>
    <mergeCell ref="D937:D939"/>
    <mergeCell ref="E937:I937"/>
    <mergeCell ref="E938:E939"/>
    <mergeCell ref="B989:C991"/>
    <mergeCell ref="D989:D991"/>
    <mergeCell ref="E989:I989"/>
    <mergeCell ref="E990:E991"/>
    <mergeCell ref="F990:F991"/>
    <mergeCell ref="G990:G991"/>
    <mergeCell ref="H990:H991"/>
    <mergeCell ref="I990:I991"/>
    <mergeCell ref="J956:J957"/>
    <mergeCell ref="K956:K957"/>
    <mergeCell ref="L956:L957"/>
    <mergeCell ref="B967:H967"/>
    <mergeCell ref="A971:J971"/>
    <mergeCell ref="K971:L971"/>
    <mergeCell ref="B974:C976"/>
    <mergeCell ref="D974:D976"/>
    <mergeCell ref="K997:L997"/>
    <mergeCell ref="B1000:C1002"/>
    <mergeCell ref="D1000:D1002"/>
    <mergeCell ref="E1000:I1000"/>
    <mergeCell ref="E1001:E1002"/>
    <mergeCell ref="F1001:F1002"/>
    <mergeCell ref="G1001:G1002"/>
    <mergeCell ref="H1001:H1002"/>
    <mergeCell ref="I1001:I1002"/>
    <mergeCell ref="I1008:I1009"/>
    <mergeCell ref="J1008:J1009"/>
    <mergeCell ref="K1008:K1009"/>
    <mergeCell ref="L1008:L1009"/>
    <mergeCell ref="B1010:B1011"/>
    <mergeCell ref="C1010:C1011"/>
    <mergeCell ref="K1023:L1023"/>
    <mergeCell ref="H1034:H1035"/>
    <mergeCell ref="I1034:I1035"/>
    <mergeCell ref="J1034:J1035"/>
    <mergeCell ref="K1034:K1035"/>
    <mergeCell ref="L1034:L1035"/>
    <mergeCell ref="B1036:B1037"/>
    <mergeCell ref="C1036:C1037"/>
    <mergeCell ref="B1038:K1038"/>
    <mergeCell ref="B1041:C1043"/>
    <mergeCell ref="D1041:D1043"/>
    <mergeCell ref="E1041:I1041"/>
    <mergeCell ref="E1042:E1043"/>
    <mergeCell ref="F1042:F1043"/>
    <mergeCell ref="G1042:G1043"/>
    <mergeCell ref="H1042:H1043"/>
    <mergeCell ref="I1042:I1043"/>
    <mergeCell ref="B1026:C1028"/>
    <mergeCell ref="D1026:D1028"/>
    <mergeCell ref="E1026:I1026"/>
    <mergeCell ref="E1027:E1028"/>
    <mergeCell ref="F1027:F1028"/>
    <mergeCell ref="G1027:G1028"/>
    <mergeCell ref="H1027:H1028"/>
    <mergeCell ref="I1027:I1028"/>
    <mergeCell ref="B1030:H1030"/>
    <mergeCell ref="B1067:C1069"/>
    <mergeCell ref="D1067:D1069"/>
    <mergeCell ref="E1067:I1067"/>
    <mergeCell ref="E1068:E1069"/>
    <mergeCell ref="F1068:F1069"/>
    <mergeCell ref="G1068:G1069"/>
    <mergeCell ref="H1068:H1069"/>
    <mergeCell ref="I1068:I1069"/>
    <mergeCell ref="B1071:H1071"/>
    <mergeCell ref="B1082:H1082"/>
    <mergeCell ref="B1085:C1087"/>
    <mergeCell ref="D1085:D1087"/>
    <mergeCell ref="E1085:L1085"/>
    <mergeCell ref="B1097:H1097"/>
    <mergeCell ref="A1101:J1101"/>
    <mergeCell ref="B1108:H1108"/>
    <mergeCell ref="B1111:C1113"/>
    <mergeCell ref="D1111:D1113"/>
    <mergeCell ref="E1111:L1111"/>
    <mergeCell ref="E1112:E1113"/>
    <mergeCell ref="F1112:G1113"/>
    <mergeCell ref="H1112:H1113"/>
    <mergeCell ref="I1112:I1113"/>
    <mergeCell ref="J1112:J1113"/>
    <mergeCell ref="K1112:K1113"/>
    <mergeCell ref="L1112:L1113"/>
    <mergeCell ref="B1078:C1080"/>
    <mergeCell ref="D1078:D1080"/>
    <mergeCell ref="E1078:I1078"/>
    <mergeCell ref="E1079:E1080"/>
    <mergeCell ref="F1079:F1080"/>
    <mergeCell ref="G1079:G1080"/>
    <mergeCell ref="B1114:B1115"/>
    <mergeCell ref="C1114:C1115"/>
    <mergeCell ref="B1116:K1116"/>
    <mergeCell ref="B1119:C1121"/>
    <mergeCell ref="D1119:D1121"/>
    <mergeCell ref="E1119:I1119"/>
    <mergeCell ref="E1120:E1121"/>
    <mergeCell ref="F1120:F1121"/>
    <mergeCell ref="G1120:G1121"/>
    <mergeCell ref="H1120:H1121"/>
    <mergeCell ref="I1120:I1121"/>
    <mergeCell ref="I1131:I1132"/>
    <mergeCell ref="B1134:H1134"/>
    <mergeCell ref="B1137:C1139"/>
    <mergeCell ref="D1137:D1139"/>
    <mergeCell ref="E1137:L1137"/>
    <mergeCell ref="E1138:E1139"/>
    <mergeCell ref="F1138:G1139"/>
    <mergeCell ref="H1138:H1139"/>
    <mergeCell ref="I1138:I1139"/>
    <mergeCell ref="J1138:J1139"/>
    <mergeCell ref="K1138:K1139"/>
    <mergeCell ref="L1138:L1139"/>
    <mergeCell ref="B1123:H1123"/>
    <mergeCell ref="A1127:J1127"/>
    <mergeCell ref="K1127:L1127"/>
    <mergeCell ref="B1130:C1132"/>
    <mergeCell ref="D1130:D1132"/>
    <mergeCell ref="E1130:I1130"/>
    <mergeCell ref="E1131:E1132"/>
    <mergeCell ref="G1131:G1132"/>
    <mergeCell ref="H1131:H1132"/>
    <mergeCell ref="I1209:I1210"/>
    <mergeCell ref="J1209:J1210"/>
    <mergeCell ref="K1209:K1210"/>
    <mergeCell ref="L1209:L1210"/>
    <mergeCell ref="H1165:H1166"/>
    <mergeCell ref="I1165:I1166"/>
    <mergeCell ref="B1168:H1168"/>
    <mergeCell ref="A1172:J1172"/>
    <mergeCell ref="K1172:L1172"/>
    <mergeCell ref="B1175:C1177"/>
    <mergeCell ref="D1175:D1177"/>
    <mergeCell ref="E1175:I1175"/>
    <mergeCell ref="E1176:E1177"/>
    <mergeCell ref="F1176:F1177"/>
    <mergeCell ref="G1176:G1177"/>
    <mergeCell ref="H1176:H1177"/>
    <mergeCell ref="I1176:I1177"/>
    <mergeCell ref="B1179:H1179"/>
    <mergeCell ref="B1182:C1184"/>
    <mergeCell ref="D1182:D1184"/>
    <mergeCell ref="E1182:L1182"/>
    <mergeCell ref="E1183:E1184"/>
    <mergeCell ref="F1183:G1184"/>
    <mergeCell ref="H1183:H1184"/>
    <mergeCell ref="I1183:I1184"/>
    <mergeCell ref="J1183:J1184"/>
    <mergeCell ref="K1183:K1184"/>
    <mergeCell ref="L1183:L1184"/>
    <mergeCell ref="B1211:B1212"/>
    <mergeCell ref="C1211:C1212"/>
    <mergeCell ref="B1213:K1213"/>
    <mergeCell ref="B1216:C1218"/>
    <mergeCell ref="D1216:D1218"/>
    <mergeCell ref="E1216:I1216"/>
    <mergeCell ref="E1217:E1218"/>
    <mergeCell ref="F1217:F1218"/>
    <mergeCell ref="G1217:G1218"/>
    <mergeCell ref="H1217:H1218"/>
    <mergeCell ref="I1217:I1218"/>
    <mergeCell ref="B1220:H1220"/>
    <mergeCell ref="H1191:H1192"/>
    <mergeCell ref="I1191:I1192"/>
    <mergeCell ref="B1194:H1194"/>
    <mergeCell ref="A1198:J1198"/>
    <mergeCell ref="K1198:L1198"/>
    <mergeCell ref="B1201:C1203"/>
    <mergeCell ref="D1201:D1203"/>
    <mergeCell ref="E1201:I1201"/>
    <mergeCell ref="E1202:E1203"/>
    <mergeCell ref="F1202:F1203"/>
    <mergeCell ref="G1202:G1203"/>
    <mergeCell ref="H1202:H1203"/>
    <mergeCell ref="I1202:I1203"/>
    <mergeCell ref="B1205:H1205"/>
    <mergeCell ref="B1208:C1210"/>
    <mergeCell ref="D1208:D1210"/>
    <mergeCell ref="E1208:L1208"/>
    <mergeCell ref="E1209:E1210"/>
    <mergeCell ref="F1209:G1210"/>
    <mergeCell ref="H1209:H1210"/>
  </mergeCell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Arriendos 202-2026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Montes Diaz</dc:creator>
  <cp:keywords/>
  <dc:description/>
  <cp:lastModifiedBy>Daniel Fernando Palacio Naranjo</cp:lastModifiedBy>
  <cp:revision/>
  <dcterms:created xsi:type="dcterms:W3CDTF">2024-11-13T19:24:02Z</dcterms:created>
  <dcterms:modified xsi:type="dcterms:W3CDTF">2024-11-29T13:39:59Z</dcterms:modified>
  <cp:category/>
  <cp:contentStatus/>
</cp:coreProperties>
</file>