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https://d.docs.live.net/3b15d823e7bf8cb9/Desktop/Procesos Kennedy/Buen trato- LP 09/Apertura LP-09/"/>
    </mc:Choice>
  </mc:AlternateContent>
  <xr:revisionPtr revIDLastSave="0" documentId="8_{EBC5ECDC-811F-4428-9DA4-8731352CE3C2}" xr6:coauthVersionLast="47" xr6:coauthVersionMax="47" xr10:uidLastSave="{00000000-0000-0000-0000-000000000000}"/>
  <bookViews>
    <workbookView xWindow="-110" yWindow="-110" windowWidth="19420" windowHeight="1030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4" i="1" l="1"/>
  <c r="T3" i="1"/>
  <c r="T8" i="1"/>
  <c r="T12" i="1"/>
  <c r="T18" i="1"/>
  <c r="T24" i="1"/>
  <c r="T25" i="1"/>
  <c r="T26" i="1"/>
  <c r="T5" i="1"/>
  <c r="S6" i="1"/>
  <c r="T6" i="1" s="1"/>
  <c r="S7" i="1"/>
  <c r="T7" i="1" s="1"/>
  <c r="S8" i="1"/>
  <c r="S9" i="1"/>
  <c r="T9" i="1" s="1"/>
  <c r="S10" i="1"/>
  <c r="T10" i="1" s="1"/>
  <c r="S11" i="1"/>
  <c r="T11" i="1" s="1"/>
  <c r="S12" i="1"/>
  <c r="S13" i="1"/>
  <c r="T13" i="1" s="1"/>
  <c r="S14" i="1"/>
  <c r="T14" i="1" s="1"/>
  <c r="S15" i="1"/>
  <c r="T15" i="1" s="1"/>
  <c r="S16" i="1"/>
  <c r="T16" i="1" s="1"/>
  <c r="S17" i="1"/>
  <c r="T17" i="1" s="1"/>
  <c r="S18" i="1"/>
  <c r="S19" i="1"/>
  <c r="T19" i="1" s="1"/>
  <c r="S20" i="1"/>
  <c r="T20" i="1" s="1"/>
  <c r="S21" i="1"/>
  <c r="T21" i="1" s="1"/>
  <c r="S22" i="1"/>
  <c r="T22" i="1" s="1"/>
  <c r="S23" i="1"/>
  <c r="T23" i="1" s="1"/>
  <c r="S24" i="1"/>
  <c r="S25" i="1"/>
  <c r="S26" i="1"/>
  <c r="S27" i="1"/>
  <c r="T27" i="1" s="1"/>
  <c r="S28" i="1"/>
  <c r="T28" i="1" s="1"/>
  <c r="S29" i="1"/>
  <c r="T29" i="1" s="1"/>
  <c r="S30" i="1"/>
  <c r="T30" i="1" s="1"/>
  <c r="S31" i="1"/>
  <c r="T31" i="1" s="1"/>
  <c r="S32" i="1"/>
  <c r="S5" i="1"/>
  <c r="K35" i="1"/>
  <c r="K44" i="1" s="1"/>
  <c r="K32" i="1"/>
  <c r="K43" i="1"/>
  <c r="K42" i="1"/>
  <c r="K41" i="1"/>
  <c r="K40" i="1"/>
  <c r="K39" i="1"/>
  <c r="K38" i="1"/>
  <c r="K37" i="1"/>
  <c r="K36" i="1"/>
  <c r="K45" i="1" l="1"/>
  <c r="T32" i="1"/>
  <c r="T46" i="1" s="1"/>
  <c r="T34" i="1" l="1"/>
  <c r="Q6" i="1"/>
  <c r="Q7" i="1"/>
  <c r="Q8" i="1"/>
  <c r="Q9" i="1"/>
  <c r="Q10" i="1"/>
  <c r="Q11" i="1"/>
  <c r="Q12" i="1"/>
  <c r="Q13" i="1"/>
  <c r="Q14" i="1"/>
  <c r="Q15" i="1"/>
  <c r="Q16" i="1"/>
  <c r="Q17" i="1"/>
  <c r="Q18" i="1"/>
  <c r="Q19" i="1"/>
  <c r="Q20" i="1"/>
  <c r="Q21" i="1"/>
  <c r="Q22" i="1"/>
  <c r="Q23" i="1"/>
  <c r="Q24" i="1"/>
  <c r="Q25" i="1"/>
  <c r="Q26" i="1"/>
  <c r="Q27" i="1"/>
  <c r="Q28" i="1"/>
  <c r="Q29" i="1"/>
  <c r="Q30" i="1"/>
  <c r="Q31" i="1"/>
  <c r="O6" i="1"/>
  <c r="O7" i="1"/>
  <c r="O8" i="1"/>
  <c r="O9" i="1"/>
  <c r="O10" i="1"/>
  <c r="O11" i="1"/>
  <c r="O12" i="1"/>
  <c r="O13" i="1"/>
  <c r="O14" i="1"/>
  <c r="O15" i="1"/>
  <c r="O16" i="1"/>
  <c r="O17" i="1"/>
  <c r="O18" i="1"/>
  <c r="O19" i="1"/>
  <c r="O20" i="1"/>
  <c r="O21" i="1"/>
  <c r="O22" i="1"/>
  <c r="O23" i="1"/>
  <c r="O24" i="1"/>
  <c r="O25" i="1"/>
  <c r="O26" i="1"/>
  <c r="O27" i="1"/>
  <c r="O28" i="1"/>
  <c r="O29" i="1"/>
  <c r="O30" i="1"/>
  <c r="O31" i="1"/>
  <c r="M6" i="1"/>
  <c r="M7" i="1"/>
  <c r="M8" i="1"/>
  <c r="M9" i="1"/>
  <c r="M10" i="1"/>
  <c r="M11" i="1"/>
  <c r="M12" i="1"/>
  <c r="M13" i="1"/>
  <c r="M14" i="1"/>
  <c r="M15" i="1"/>
  <c r="M16" i="1"/>
  <c r="M17" i="1"/>
  <c r="M18" i="1"/>
  <c r="M19" i="1"/>
  <c r="M20" i="1"/>
  <c r="M21" i="1"/>
  <c r="M22" i="1"/>
  <c r="M23" i="1"/>
  <c r="M24" i="1"/>
  <c r="M25" i="1"/>
  <c r="M26" i="1"/>
  <c r="M27" i="1"/>
  <c r="M28" i="1"/>
  <c r="M29" i="1"/>
  <c r="M30" i="1"/>
  <c r="M31" i="1"/>
  <c r="Q5" i="1"/>
  <c r="O5" i="1"/>
  <c r="M5" i="1"/>
  <c r="O32" i="1" l="1"/>
  <c r="Q32" i="1"/>
  <c r="M32" i="1"/>
  <c r="J32" i="1"/>
</calcChain>
</file>

<file path=xl/sharedStrings.xml><?xml version="1.0" encoding="utf-8"?>
<sst xmlns="http://schemas.openxmlformats.org/spreadsheetml/2006/main" count="243" uniqueCount="126">
  <si>
    <t>FONDO DE DESARROLLO LOCAL DE KENNEDY
PROYECTO 2067 KENNEDY TERRITORIO DE BUEN TRATO, LIBRE DE VIOLENCIA Y DISCRIMINACIÓN
ESTUDIO DE MERCADO FDLK</t>
  </si>
  <si>
    <t>No</t>
  </si>
  <si>
    <t>COMPONENTE</t>
  </si>
  <si>
    <t>GRUPO</t>
  </si>
  <si>
    <t>ÍTEM</t>
  </si>
  <si>
    <t>DESCRIPCIÓN</t>
  </si>
  <si>
    <t>ACTIVIDAD</t>
  </si>
  <si>
    <t>CANT</t>
  </si>
  <si>
    <t>UNIDAD DE MEDIDA</t>
  </si>
  <si>
    <t>FUENTE</t>
  </si>
  <si>
    <t>VALOR UNITARIO, INCLUIDO IVA (cuando aplique)</t>
  </si>
  <si>
    <t>VALOR TOTAL, INCLUIDO IVA (cuando aplique)</t>
  </si>
  <si>
    <t>TODOS LOS COMPONENTES</t>
  </si>
  <si>
    <t>BOLSA</t>
  </si>
  <si>
    <t>Para toda la ejecución</t>
  </si>
  <si>
    <t>Bolsa</t>
  </si>
  <si>
    <t>Estudio de mercado 2024</t>
  </si>
  <si>
    <t>Para Centro Tejiendo Familias</t>
  </si>
  <si>
    <t>MOBILIARIO</t>
  </si>
  <si>
    <t>Mesa de trabajo</t>
  </si>
  <si>
    <t>Superficie en MDF de 25 mm con acabado en laminado decorativo de alta presion, balance y canto rigido. Costado metalico CR con acabado en pintura electrostatica y cajonera 2x1 fabricado en lamina CR con acabado en pintura electrostatica. Dimensiones 150x60x73cm</t>
  </si>
  <si>
    <t>Para ser usadas en el Centro Tejiendo Familias como mobiliario</t>
  </si>
  <si>
    <t>Unidad</t>
  </si>
  <si>
    <t>Tablero papelógrafo</t>
  </si>
  <si>
    <t>Tablero papelografo estandar en acrílico con trípode. Con cuadrícula tenue para facilitar la escritura. Tamaño 120 cm x 80 cm aprox.</t>
  </si>
  <si>
    <t>Punto ecológico y basuras- Centro de reciclaje</t>
  </si>
  <si>
    <t>Capacidad de cada caneca: 53 litros
﻿Cantidad de canecas: ﻿3 unidades 
Medidas (cm): 42 ancho, 92 largo, 98 alto
Material canecas: Polipropileno (Plástico)
Material estructura: CR</t>
  </si>
  <si>
    <t>PEDAGÓGICOS</t>
  </si>
  <si>
    <t>Libros de literatura infantil</t>
  </si>
  <si>
    <t>Libros de literatura infantil de pasta dura que contribuyan al fortalecimiento  de autoestima, autocuidado y redes de apoyo</t>
  </si>
  <si>
    <t>CCV 607 de 2023 incluido IPC de 9,28%</t>
  </si>
  <si>
    <t>PAPELERÍA</t>
  </si>
  <si>
    <t>Resma de papel tamaño carta</t>
  </si>
  <si>
    <t>Resma tamaño carta de hojas blancas</t>
  </si>
  <si>
    <t>Esferos negros</t>
  </si>
  <si>
    <t>Boligrafo de tinta negra. Caja x 12</t>
  </si>
  <si>
    <t>Caja</t>
  </si>
  <si>
    <t>Lápices</t>
  </si>
  <si>
    <t>Lapiz N°2, mina negraCaja x 12</t>
  </si>
  <si>
    <t>Borradores</t>
  </si>
  <si>
    <t>Borrador de nata. Caja x 12</t>
  </si>
  <si>
    <t>Sacapuntas</t>
  </si>
  <si>
    <t>Sacapuntas metálico. Caja x 24</t>
  </si>
  <si>
    <t>Marcadoras permanentes</t>
  </si>
  <si>
    <t>Caja X 10 marcadores punta gruesa - Colores Surtidos</t>
  </si>
  <si>
    <t>Canasta de precios 2024</t>
  </si>
  <si>
    <t>Marcadores borrables</t>
  </si>
  <si>
    <t>Caja x 4 de marcadores borrables. Colores surtidos</t>
  </si>
  <si>
    <t>PAPEL KRAFT</t>
  </si>
  <si>
    <t>Rollo papel kratf 60 gramos, 230 METROS</t>
  </si>
  <si>
    <t>Rollo</t>
  </si>
  <si>
    <t>POST-I</t>
  </si>
  <si>
    <t>Post-it paquete de colores - taco</t>
  </si>
  <si>
    <t>Paquete</t>
  </si>
  <si>
    <t>TIJERAS</t>
  </si>
  <si>
    <t>Tijeras Punta Roma largo de 13cm aprox</t>
  </si>
  <si>
    <t>CINTA TRANSPARENTE 2"</t>
  </si>
  <si>
    <t>Cinta Ancha 2" Transparent</t>
  </si>
  <si>
    <t>TABLA CLIP</t>
  </si>
  <si>
    <t>Tablas de Soporte de colores (Porta documentos tamaño Oficio) Tabla en plástico, Gancho metálico</t>
  </si>
  <si>
    <t>FICHAS BIBLIOGRÁFICAS</t>
  </si>
  <si>
    <t>Fichas bibliográficas colores surtidos paquete x 100 und</t>
  </si>
  <si>
    <t>VINILO 100 ml</t>
  </si>
  <si>
    <t>Vinilos colores básicos (amarillo, azul y rojo) frasco de 100 m</t>
  </si>
  <si>
    <t>PINCEL GRUESO</t>
  </si>
  <si>
    <t>Pincel Grueso en punta 12 mm, mango en madera barnizado 10" de largo, refuerzo metálico, cerda semidura.</t>
  </si>
  <si>
    <t>AEROSOL PROFESIONAL</t>
  </si>
  <si>
    <t>Un spray de pintura de acabado mate. Fabricado con resinas alquídicas modificadas de última generación y desarrollado para desafiar las más altas exigencias del mercado de las bellas artes y el graffiti. Adaptable así mismo a las exigencias en la decoración de interiores y exteriores. Diseñado y formulado con productos de excelente calidad, buscando en todo momento la estabilidad del color, rapidez de secado sin olvidar, el respeto al usuario y al medio ambiente. CARACTERÍSTICAS (Baja presión - Secado muy rápido - Buen endurecimiento - Flexibilidad excelente - Gran resistencia al rayado una vez polimerizada la película - No contiene plomo ni otros metales pesados - Buen poder de cubrición - Durabilidad del color - Facilidad de aplicación y repintado - Buen comportamiento en la intemperie - Muy buena resistencia a los rayos U.V.</t>
  </si>
  <si>
    <t>REFRIGERIO TIPO 2</t>
  </si>
  <si>
    <t>Un sólido: Un pastel de pollo o un pastel gloria, jugo o avena en caja, fruta (manzana, pera, durazno, banano, mandarina, o ciruela) y dulce de chocolate. Que cumpla con las normas de Bioseguridad - Empacado</t>
  </si>
  <si>
    <t>BOTELLA (TARRO-BOTILITO)</t>
  </si>
  <si>
    <t>Botella en PVC para líquidos con tapa enroscable asegurada al envase, con indicador de medición de líquidos en ml y oz. Capacidad: 500 ml, marcadas según indicaciones del Manual de Imagen. Tampografía a 1 tinta</t>
  </si>
  <si>
    <t>Para ser entregadas en las actividades de los componente s 1, 2 Y 3</t>
  </si>
  <si>
    <t>Tapete mágico</t>
  </si>
  <si>
    <t>Tapete mágico en caucho espuma de 10 piezas . Con números, letras y/o figuras. Medida apróximada de cada ficha: 29cm X 29cm</t>
  </si>
  <si>
    <t>PUBLICIDAD</t>
  </si>
  <si>
    <t>Chaqueta sencilla</t>
  </si>
  <si>
    <t>Chaqueta con capota (enrollable para guardarla), en tela anti fluidos grueso de alta calidad textura durazno, forrada en malla, chaqueta con cremallera de 75 cms en nylon, (2) bolsillos laterales con cremallera en nylon, 1 bolsillo interno, (2) logotipos bordados en el pecho tamaño bolsillo, en la espalda (1) logotipo de Bogotá Vigente, tamaño media carta y un logotipo tamaño media carta con el nombre de la localidad en la parte inferior. cinta reflectiva de 3cm en espalda arriba del bordado y en manga parte inferior según imagen institucional.</t>
  </si>
  <si>
    <t>Para ser usadas por el equipo ejecutor del contrato</t>
  </si>
  <si>
    <t xml:space="preserve">Unidad </t>
  </si>
  <si>
    <t>Plegable tipo acordeón</t>
  </si>
  <si>
    <t>Plegable tipo acordeon de 10 cm X 10 cm.  Desplegado 10 cm x 80 cm. 
A full color. Con diseño institucional</t>
  </si>
  <si>
    <t>Para ser entregadas en las jornadas de promoción de buen trato y en los eventos programados por el Fondo de Desarollo Local</t>
  </si>
  <si>
    <t>Tarjetas imantadas</t>
  </si>
  <si>
    <t>Tamaño: 9 x 5 cm
Material: Propalcote 350 g, plastificado brillante, imán calibre 0.3 mm
Impresión: Offset 4 x 0 tintas – full color
Terminado: Refilado recto</t>
  </si>
  <si>
    <t>DIPLOMA Y/O CERTIFICADO</t>
  </si>
  <si>
    <t>Entrega de Diploma y/o Certificados Nivel Básico en papel opalina de 240 gr, tintas 4X0, tamaño carta. Según diseño institucional.</t>
  </si>
  <si>
    <t>Para componente 1</t>
  </si>
  <si>
    <t>TOTAL BIENES, INSUMOS Y SERVICIOS</t>
  </si>
  <si>
    <t>TIEMPO</t>
  </si>
  <si>
    <t>CANT. PROFESIONAL</t>
  </si>
  <si>
    <t>Todos los componentes</t>
  </si>
  <si>
    <t>Coordinador-a General del Proyecto</t>
  </si>
  <si>
    <t>Profesional de las Ciencias Sociales o administrativas con título de posgrado en la modalidad de especialización. Experiencia mínima profesional de 36 meses en coordinación y ejecución de procesos sociales y/o cargos de nivel directivo o gerencial con población afectada por violencia en el contexto familiar y/o violencia sexual en situación de vulnerabilidad.</t>
  </si>
  <si>
    <t xml:space="preserve">Resolución 001 de enero de 2024. "Por medio de la cual se adopta la tabla de honorarios para las personas naturales que celebren contratos de prestación de servicios y de apoyo a la gestión con la Secretaría Distrital de Gobierno. profesionales </t>
  </si>
  <si>
    <t>Meses</t>
  </si>
  <si>
    <t>Asistente administrativo</t>
  </si>
  <si>
    <t>Título de bachiller con 18 meses de experiencia laboral en actividades de secretariado o archivo o manejo de bases de datos.</t>
  </si>
  <si>
    <t xml:space="preserve">Resolución 001 de 4 de enero de 2024. "Por medio de la cual se adopta la tabla de honorarios para las personas naturales que celebren contratos de prestación de servicios y de apoyo a la gestión con la Secretaría Distrital de Gobierno. profesionales </t>
  </si>
  <si>
    <t>COMPONENTES 1, 2 Y 3</t>
  </si>
  <si>
    <t xml:space="preserve">Psicólogo/a </t>
  </si>
  <si>
    <t xml:space="preserve">Psicólogo (a) con Tarjeta Profesional. Experiencia mínima de 18 meses en asesoría a familias en situación de violencia en el contexto familiar o poblaciones vulnerables. </t>
  </si>
  <si>
    <t>Trabajador(a) Social</t>
  </si>
  <si>
    <t xml:space="preserve">Trabajador(a) Social. Experiencia mínima de 18 meses en asesoría a familias en situación de violencia En el contexto familiar o población vulnerable. </t>
  </si>
  <si>
    <t>Maestro (a) en artes</t>
  </si>
  <si>
    <t>Profesional artes con 18 meses de experiencia en el desarrollo de procesos pedagógicos y/o artísticos con niños, niñas y adolescentes y sus familias en prevención de violencias.</t>
  </si>
  <si>
    <t xml:space="preserve">Profesional de ciencias humanas, sociales, de la educación o de la salud </t>
  </si>
  <si>
    <t xml:space="preserve">Profesional con 18  meses de experiencia en actividades de facilitador, tallerista o docente y al menos 9 meses de los 18 meses de experiencia profesional en trabajo en comunidad o jóvenes en temas de derechos sexuales y reproductivos y/o habilidades para la vida. </t>
  </si>
  <si>
    <t>Componente 3</t>
  </si>
  <si>
    <t>Dinamizadores</t>
  </si>
  <si>
    <t>Estudiantes universitarios o estudiantes bachilleres mayores de edad, con experiencia en trabajo logístico de mas de 24 meses, durante una (1) jornada de máximo ocho (8) horas</t>
  </si>
  <si>
    <t>Jornadas</t>
  </si>
  <si>
    <t>Componente 4: Orientación y asesoría familiar</t>
  </si>
  <si>
    <t>Psicólogo (a)</t>
  </si>
  <si>
    <t>Psicólogo (a) con Tarjeta Profesional. Experiencia mínima de 23 meses en asesoría a familias en situación de violencia en el contexto familiar o poblaciones vulnerables.</t>
  </si>
  <si>
    <t>Trabajador-a Social</t>
  </si>
  <si>
    <t>Trabajador Social 23 meses de experiencia en asesoría a familias en situación de violencia En el contexto familiar o poblaciones vulnerables.</t>
  </si>
  <si>
    <t>TOTAL RECURSO HUMANO</t>
  </si>
  <si>
    <t>TOTAL PROYECTO</t>
  </si>
  <si>
    <t>COTIZACION MAG VALOR IVA INCLUIDO</t>
  </si>
  <si>
    <t>COTIZACION PUBLIMPRESOS VALOR IVA INCLUIDO</t>
  </si>
  <si>
    <t>COTIZACION PRODEPORT VALOR IVA INCLUIDO</t>
  </si>
  <si>
    <r>
      <t xml:space="preserve">Se dispondrá de una bolsa para la adquisición de materiales, elementos, insumos, servicios, entre otros, requeridos para el desarrollo de las siguientes actividades:
1. Adquisición de elementos para el desarrollo de talleres, sensibilización, foros y movilizaciones del componente 1, 2 y 3. ($70.350.000)
2. Adquisición de elementos para la ejecución de sesiones del componente 4. ($8.000.000)
</t>
    </r>
    <r>
      <rPr>
        <u/>
        <sz val="10"/>
        <color rgb="FF000000"/>
        <rFont val="Calibri"/>
        <family val="2"/>
      </rPr>
      <t xml:space="preserve">Componente 4
</t>
    </r>
    <r>
      <rPr>
        <sz val="10"/>
        <color rgb="FF000000"/>
        <rFont val="Calibri"/>
        <family val="2"/>
      </rPr>
      <t>Nota: Los bienes, insumos y servicios serán aprobados por el apoyo a la supervisión y/o supervisión previo cumplimiento del procedimiento establecido en el numeral 10.5 del anexo técnico del presente proceso
La bolsa de materiales  se tomará de la Bolsa de productos de la Alcaldía Local de Kennedy y catálogo de precios de la tienda virtual del estado colombiano para acuerdos marco vigente, si los elementos solicitados no se encuentran en estas tablas o documentos relacionados, se solicitarán DOS cotizaciones por parte del ejecutor y UNA por parte del fondo desarrollo local de Kennedy. Con estas cotizaciones se hará el promedio respectivo y se establecerá el precio base para los materiales. Estos bonos serán única y exclusivamente para la compra de materiales necesarios por parte del contratista, quien hará las respectivas cotizaciones y posterior compra de materiales.</t>
    </r>
  </si>
  <si>
    <t>Servicios de adecuaciones y/o Alquiler de espacio mínimo 100mt2</t>
  </si>
  <si>
    <t>Bolsa para la adquisición de materiales, elementos, insumos y servicios neserarios para el desarrollo de las actividades</t>
  </si>
  <si>
    <t>Servicio de adecuación de espacio de 100 mts2 para la construcción de minimo  8  zonas de oficina, segun especificaciones del numeral 14.4. del Documento Anexo Técnico  para la puesta en marcha del Centro Tejiendo Familias. Los gastos se tomará de la Bolsa de productos de la Alcaldía Local de Kennedy y catálogo de precios de la tienda virtual del estado colombiano para acuerdos marco vigente, si los elementos solicitados no se encuentran en estas tablas o documentos relacionados  y/o arrendamiento de un inmueble de minimo 100 mt2 con 8 puestos de trabajo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</si>
</sst>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_-&quot;$&quot;\ * #,##0_-;\-&quot;$&quot;\ * #,##0_-;_-&quot;$&quot;\ * &quot;-&quot;??_-;_-@_-"/>
    <numFmt numFmtId="165" formatCode="&quot;$&quot;\ #,##0"/>
    <numFmt numFmtId="166" formatCode="&quot;$&quot;\ #,##0.00"/>
  </numFmts>
  <fonts count="15" x14ac:knownFonts="1">
    <font>
      <sz val="11"/>
      <color theme="1"/>
      <name val="Calibri"/>
      <family val="2"/>
      <scheme val="minor"/>
    </font>
    <font>
      <sz val="11"/>
      <color theme="1"/>
      <name val="Calibri"/>
      <family val="2"/>
      <scheme val="minor"/>
    </font>
    <font>
      <b/>
      <sz val="11"/>
      <color rgb="FFFA7D00"/>
      <name val="Calibri"/>
      <family val="2"/>
      <scheme val="minor"/>
    </font>
    <font>
      <b/>
      <sz val="11"/>
      <color theme="1"/>
      <name val="Calibri"/>
      <family val="2"/>
      <scheme val="minor"/>
    </font>
    <font>
      <b/>
      <sz val="10"/>
      <color theme="1"/>
      <name val="Calibri"/>
      <family val="2"/>
    </font>
    <font>
      <b/>
      <sz val="10"/>
      <name val="Calibri"/>
      <family val="2"/>
    </font>
    <font>
      <sz val="10"/>
      <name val="Calibri"/>
      <family val="2"/>
    </font>
    <font>
      <sz val="10"/>
      <color theme="1"/>
      <name val="Calibri"/>
      <family val="2"/>
    </font>
    <font>
      <sz val="10"/>
      <color rgb="FF000000"/>
      <name val="Calibri"/>
      <family val="2"/>
    </font>
    <font>
      <u/>
      <sz val="10"/>
      <color rgb="FF000000"/>
      <name val="Calibri"/>
      <family val="2"/>
    </font>
    <font>
      <sz val="11"/>
      <color theme="1"/>
      <name val="Calibri"/>
      <family val="2"/>
    </font>
    <font>
      <sz val="11"/>
      <color rgb="FF000000"/>
      <name val="Calibri"/>
      <family val="2"/>
    </font>
    <font>
      <b/>
      <sz val="14"/>
      <color theme="1"/>
      <name val="Calibri"/>
      <family val="2"/>
    </font>
    <font>
      <sz val="16"/>
      <color theme="1"/>
      <name val="Calibri"/>
      <family val="2"/>
    </font>
    <font>
      <b/>
      <sz val="11"/>
      <name val="Calibri"/>
      <family val="2"/>
    </font>
  </fonts>
  <fills count="12">
    <fill>
      <patternFill patternType="none"/>
    </fill>
    <fill>
      <patternFill patternType="gray125"/>
    </fill>
    <fill>
      <patternFill patternType="solid">
        <fgColor rgb="FFF2F2F2"/>
      </patternFill>
    </fill>
    <fill>
      <patternFill patternType="solid">
        <fgColor theme="9" tint="0.59999389629810485"/>
        <bgColor indexed="64"/>
      </patternFill>
    </fill>
    <fill>
      <patternFill patternType="solid">
        <fgColor theme="9" tint="0.79998168889431442"/>
        <bgColor indexed="64"/>
      </patternFill>
    </fill>
    <fill>
      <patternFill patternType="solid">
        <fgColor theme="0"/>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theme="7" tint="0.79998168889431442"/>
        <bgColor indexed="64"/>
      </patternFill>
    </fill>
    <fill>
      <patternFill patternType="solid">
        <fgColor rgb="FFFFFF00"/>
        <bgColor indexed="64"/>
      </patternFill>
    </fill>
  </fills>
  <borders count="13">
    <border>
      <left/>
      <right/>
      <top/>
      <bottom/>
      <diagonal/>
    </border>
    <border>
      <left style="thin">
        <color rgb="FF7F7F7F"/>
      </left>
      <right style="thin">
        <color rgb="FF7F7F7F"/>
      </right>
      <top style="thin">
        <color rgb="FF7F7F7F"/>
      </top>
      <bottom style="thin">
        <color rgb="FF7F7F7F"/>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2" borderId="1" applyNumberFormat="0" applyAlignment="0" applyProtection="0"/>
  </cellStyleXfs>
  <cellXfs count="76">
    <xf numFmtId="0" fontId="0" fillId="0" borderId="0" xfId="0"/>
    <xf numFmtId="0" fontId="5" fillId="4" borderId="4" xfId="3" applyFont="1" applyFill="1" applyBorder="1" applyAlignment="1">
      <alignment horizontal="center" vertical="center" wrapText="1"/>
    </xf>
    <xf numFmtId="165" fontId="5" fillId="4" borderId="5" xfId="1" applyNumberFormat="1" applyFont="1" applyFill="1" applyBorder="1" applyAlignment="1">
      <alignment horizontal="center" vertical="center" wrapText="1"/>
    </xf>
    <xf numFmtId="0" fontId="4" fillId="0" borderId="4" xfId="0" applyFont="1" applyBorder="1" applyAlignment="1">
      <alignment horizontal="center" vertical="center" wrapText="1"/>
    </xf>
    <xf numFmtId="1" fontId="7" fillId="0" borderId="5" xfId="1" applyNumberFormat="1" applyFont="1" applyFill="1" applyBorder="1" applyAlignment="1">
      <alignment horizontal="center" vertical="center" wrapText="1"/>
    </xf>
    <xf numFmtId="164" fontId="7" fillId="0" borderId="5" xfId="2" applyNumberFormat="1" applyFont="1" applyFill="1" applyBorder="1" applyAlignment="1">
      <alignment horizontal="center" vertical="center" wrapText="1"/>
    </xf>
    <xf numFmtId="165" fontId="10" fillId="0" borderId="5" xfId="0" applyNumberFormat="1" applyFont="1" applyBorder="1" applyAlignment="1">
      <alignment horizontal="center" vertical="center" wrapText="1"/>
    </xf>
    <xf numFmtId="164" fontId="10" fillId="0" borderId="5" xfId="2" applyNumberFormat="1" applyFont="1" applyFill="1" applyBorder="1" applyAlignment="1">
      <alignment horizontal="center" vertical="center" wrapText="1"/>
    </xf>
    <xf numFmtId="165" fontId="10" fillId="0" borderId="5" xfId="2" applyNumberFormat="1" applyFont="1" applyFill="1" applyBorder="1" applyAlignment="1">
      <alignment horizontal="center" vertical="center" wrapText="1"/>
    </xf>
    <xf numFmtId="165" fontId="10" fillId="5" borderId="5" xfId="0" applyNumberFormat="1" applyFont="1" applyFill="1" applyBorder="1" applyAlignment="1">
      <alignment horizontal="center" vertical="center" wrapText="1"/>
    </xf>
    <xf numFmtId="164" fontId="13" fillId="7" borderId="5" xfId="2" applyNumberFormat="1" applyFont="1" applyFill="1" applyBorder="1" applyAlignment="1">
      <alignment horizontal="center" vertical="center" wrapText="1"/>
    </xf>
    <xf numFmtId="165" fontId="13" fillId="7" borderId="5" xfId="0" applyNumberFormat="1" applyFont="1" applyFill="1" applyBorder="1" applyAlignment="1">
      <alignment horizontal="center" vertical="center" wrapText="1"/>
    </xf>
    <xf numFmtId="164" fontId="0" fillId="0" borderId="0" xfId="2" applyNumberFormat="1" applyFont="1" applyAlignment="1">
      <alignment horizontal="center" vertical="center"/>
    </xf>
    <xf numFmtId="164" fontId="0" fillId="8" borderId="0" xfId="2" applyNumberFormat="1" applyFont="1" applyFill="1" applyAlignment="1">
      <alignment horizontal="center" vertical="center"/>
    </xf>
    <xf numFmtId="164" fontId="0" fillId="9" borderId="0" xfId="2" applyNumberFormat="1" applyFont="1" applyFill="1" applyAlignment="1">
      <alignment horizontal="center" vertical="center"/>
    </xf>
    <xf numFmtId="164" fontId="0" fillId="3" borderId="0" xfId="2" applyNumberFormat="1" applyFont="1" applyFill="1" applyAlignment="1">
      <alignment horizontal="center" vertical="center"/>
    </xf>
    <xf numFmtId="0" fontId="5" fillId="0" borderId="5" xfId="3" applyFont="1" applyFill="1" applyBorder="1" applyAlignment="1">
      <alignment horizontal="center" vertical="center" wrapText="1"/>
    </xf>
    <xf numFmtId="1" fontId="5" fillId="0" borderId="5" xfId="1" applyNumberFormat="1" applyFont="1" applyFill="1" applyBorder="1" applyAlignment="1">
      <alignment horizontal="center" vertical="center" wrapText="1"/>
    </xf>
    <xf numFmtId="164" fontId="5" fillId="0" borderId="5" xfId="2" applyNumberFormat="1" applyFont="1" applyFill="1" applyBorder="1" applyAlignment="1">
      <alignment horizontal="center" vertical="center" wrapText="1"/>
    </xf>
    <xf numFmtId="0" fontId="6" fillId="0" borderId="5" xfId="0" applyFont="1" applyBorder="1" applyAlignment="1">
      <alignment horizontal="center" vertical="center" wrapText="1"/>
    </xf>
    <xf numFmtId="0" fontId="7" fillId="0" borderId="5" xfId="0" applyFont="1" applyBorder="1" applyAlignment="1">
      <alignment horizontal="left" vertical="center" wrapText="1"/>
    </xf>
    <xf numFmtId="0" fontId="8" fillId="0" borderId="5" xfId="0" applyFont="1" applyBorder="1" applyAlignment="1">
      <alignment horizontal="left" vertical="center" wrapText="1"/>
    </xf>
    <xf numFmtId="0" fontId="7" fillId="0" borderId="5" xfId="0" applyFont="1" applyBorder="1" applyAlignment="1">
      <alignment horizontal="center" vertical="center" wrapText="1"/>
    </xf>
    <xf numFmtId="0" fontId="6" fillId="0" borderId="5" xfId="0" applyFont="1" applyBorder="1" applyAlignment="1">
      <alignment horizontal="left" vertical="center" wrapText="1"/>
    </xf>
    <xf numFmtId="0" fontId="11" fillId="0" borderId="5" xfId="0" applyFont="1" applyBorder="1" applyAlignment="1">
      <alignment horizontal="left" vertical="center" wrapText="1"/>
    </xf>
    <xf numFmtId="0" fontId="10" fillId="0" borderId="5" xfId="0" applyFont="1" applyBorder="1" applyAlignment="1">
      <alignment horizontal="left" wrapText="1"/>
    </xf>
    <xf numFmtId="0" fontId="7" fillId="0" borderId="5" xfId="0" applyFont="1" applyBorder="1" applyAlignment="1">
      <alignment horizontal="left" wrapText="1"/>
    </xf>
    <xf numFmtId="1" fontId="8" fillId="0" borderId="5" xfId="0" applyNumberFormat="1" applyFont="1" applyBorder="1" applyAlignment="1">
      <alignment horizontal="center" vertical="center" wrapText="1"/>
    </xf>
    <xf numFmtId="0" fontId="10" fillId="0" borderId="5" xfId="0" applyFont="1" applyBorder="1" applyAlignment="1">
      <alignment horizontal="left" vertical="center" wrapText="1"/>
    </xf>
    <xf numFmtId="0" fontId="0" fillId="0" borderId="0" xfId="0" applyAlignment="1">
      <alignment horizontal="center" vertical="center"/>
    </xf>
    <xf numFmtId="0" fontId="7" fillId="0" borderId="5" xfId="0" applyFont="1" applyBorder="1" applyAlignment="1">
      <alignment vertical="center" wrapText="1"/>
    </xf>
    <xf numFmtId="0" fontId="14" fillId="10" borderId="7" xfId="3" applyFont="1" applyFill="1" applyBorder="1" applyAlignment="1">
      <alignment horizontal="center" vertical="center" wrapText="1"/>
    </xf>
    <xf numFmtId="0" fontId="14" fillId="10" borderId="6" xfId="3" applyFont="1" applyFill="1" applyBorder="1" applyAlignment="1">
      <alignment horizontal="center" vertical="center" wrapText="1"/>
    </xf>
    <xf numFmtId="43" fontId="14" fillId="10" borderId="6" xfId="1" applyFont="1" applyFill="1" applyBorder="1" applyAlignment="1">
      <alignment horizontal="center" vertical="center" wrapText="1"/>
    </xf>
    <xf numFmtId="164" fontId="14" fillId="10" borderId="6" xfId="2" applyNumberFormat="1" applyFont="1" applyFill="1" applyBorder="1" applyAlignment="1">
      <alignment horizontal="center" vertical="center" wrapText="1"/>
    </xf>
    <xf numFmtId="165" fontId="14" fillId="10" borderId="6" xfId="1" applyNumberFormat="1" applyFont="1" applyFill="1" applyBorder="1" applyAlignment="1">
      <alignment horizontal="center" vertical="center" wrapText="1"/>
    </xf>
    <xf numFmtId="0" fontId="4" fillId="0" borderId="10" xfId="0" applyFont="1" applyBorder="1" applyAlignment="1">
      <alignment horizontal="center" vertical="center" wrapText="1"/>
    </xf>
    <xf numFmtId="0" fontId="7" fillId="0" borderId="10" xfId="0" applyFont="1" applyBorder="1" applyAlignment="1">
      <alignment horizontal="left" vertical="center" wrapText="1"/>
    </xf>
    <xf numFmtId="0" fontId="7" fillId="0" borderId="10" xfId="0" applyFont="1" applyBorder="1" applyAlignment="1">
      <alignment horizontal="center" vertical="center" wrapText="1"/>
    </xf>
    <xf numFmtId="164" fontId="7" fillId="0" borderId="10" xfId="2" applyNumberFormat="1" applyFont="1" applyBorder="1" applyAlignment="1">
      <alignment horizontal="center" vertical="center" wrapText="1"/>
    </xf>
    <xf numFmtId="165" fontId="7" fillId="0" borderId="10" xfId="0" applyNumberFormat="1" applyFont="1" applyBorder="1" applyAlignment="1">
      <alignment horizontal="center" vertical="center" wrapText="1"/>
    </xf>
    <xf numFmtId="0" fontId="7" fillId="0" borderId="10" xfId="0" applyFont="1" applyBorder="1" applyAlignment="1">
      <alignment vertical="center" wrapText="1"/>
    </xf>
    <xf numFmtId="164" fontId="4" fillId="7" borderId="10" xfId="2" applyNumberFormat="1" applyFont="1" applyFill="1" applyBorder="1" applyAlignment="1">
      <alignment horizontal="center" vertical="center" wrapText="1"/>
    </xf>
    <xf numFmtId="165" fontId="4" fillId="7" borderId="10" xfId="0" applyNumberFormat="1" applyFont="1" applyFill="1" applyBorder="1" applyAlignment="1">
      <alignment horizontal="center" vertical="center" wrapText="1"/>
    </xf>
    <xf numFmtId="0" fontId="7" fillId="0" borderId="0" xfId="0" applyFont="1" applyAlignment="1">
      <alignment vertical="center" wrapText="1"/>
    </xf>
    <xf numFmtId="0" fontId="7"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left" vertical="center" wrapText="1"/>
    </xf>
    <xf numFmtId="1" fontId="7" fillId="0" borderId="0" xfId="1" applyNumberFormat="1" applyFont="1" applyBorder="1" applyAlignment="1">
      <alignment horizontal="center" vertical="center" wrapText="1"/>
    </xf>
    <xf numFmtId="164" fontId="7" fillId="0" borderId="0" xfId="2" applyNumberFormat="1" applyFont="1" applyAlignment="1">
      <alignment horizontal="center" vertical="center" wrapText="1"/>
    </xf>
    <xf numFmtId="165" fontId="7" fillId="0" borderId="0" xfId="0" applyNumberFormat="1" applyFont="1" applyAlignment="1">
      <alignment horizontal="center" vertical="center" wrapText="1"/>
    </xf>
    <xf numFmtId="165" fontId="0" fillId="0" borderId="0" xfId="0" applyNumberFormat="1"/>
    <xf numFmtId="164" fontId="0" fillId="0" borderId="5" xfId="2" applyNumberFormat="1" applyFont="1" applyBorder="1" applyAlignment="1">
      <alignment horizontal="center" vertical="center"/>
    </xf>
    <xf numFmtId="164" fontId="0" fillId="8" borderId="5" xfId="2" applyNumberFormat="1" applyFont="1" applyFill="1" applyBorder="1" applyAlignment="1">
      <alignment horizontal="center" vertical="center"/>
    </xf>
    <xf numFmtId="164" fontId="0" fillId="9" borderId="5" xfId="2" applyNumberFormat="1" applyFont="1" applyFill="1" applyBorder="1" applyAlignment="1">
      <alignment horizontal="center" vertical="center"/>
    </xf>
    <xf numFmtId="164" fontId="0" fillId="3" borderId="5" xfId="2" applyNumberFormat="1" applyFont="1" applyFill="1" applyBorder="1" applyAlignment="1">
      <alignment horizontal="center" vertical="center"/>
    </xf>
    <xf numFmtId="43" fontId="0" fillId="0" borderId="0" xfId="1" applyFont="1"/>
    <xf numFmtId="166" fontId="0" fillId="0" borderId="0" xfId="0" applyNumberFormat="1"/>
    <xf numFmtId="164" fontId="0" fillId="0" borderId="0" xfId="0" applyNumberFormat="1"/>
    <xf numFmtId="165" fontId="0" fillId="11" borderId="0" xfId="0" applyNumberFormat="1" applyFill="1"/>
    <xf numFmtId="164" fontId="0" fillId="5" borderId="5" xfId="2" applyNumberFormat="1" applyFont="1" applyFill="1" applyBorder="1" applyAlignment="1">
      <alignment horizontal="center" vertical="center"/>
    </xf>
    <xf numFmtId="0" fontId="4" fillId="6" borderId="10" xfId="0" applyFont="1" applyFill="1" applyBorder="1" applyAlignment="1">
      <alignment horizontal="center" vertical="center" wrapText="1"/>
    </xf>
    <xf numFmtId="164" fontId="3" fillId="3" borderId="5" xfId="2" applyNumberFormat="1" applyFont="1" applyFill="1" applyBorder="1" applyAlignment="1">
      <alignment horizontal="center" vertical="center"/>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0" borderId="5" xfId="0" applyFont="1" applyBorder="1" applyAlignment="1">
      <alignment horizontal="center" vertical="center" wrapText="1"/>
    </xf>
    <xf numFmtId="0" fontId="12" fillId="6" borderId="4" xfId="0" applyFont="1" applyFill="1" applyBorder="1" applyAlignment="1">
      <alignment horizontal="center" vertical="center" wrapText="1"/>
    </xf>
    <xf numFmtId="0" fontId="12" fillId="6" borderId="5" xfId="0" applyFont="1" applyFill="1" applyBorder="1" applyAlignment="1">
      <alignment horizontal="center" vertical="center" wrapText="1"/>
    </xf>
    <xf numFmtId="164" fontId="3" fillId="8" borderId="5" xfId="2" applyNumberFormat="1" applyFont="1" applyFill="1" applyBorder="1" applyAlignment="1">
      <alignment horizontal="center" vertical="center"/>
    </xf>
    <xf numFmtId="164" fontId="3" fillId="9" borderId="5" xfId="2" applyNumberFormat="1" applyFont="1" applyFill="1" applyBorder="1" applyAlignment="1">
      <alignment horizontal="center" vertical="center"/>
    </xf>
    <xf numFmtId="0" fontId="7" fillId="0" borderId="10" xfId="0" applyFont="1" applyBorder="1" applyAlignment="1">
      <alignment horizontal="left" vertical="center" wrapText="1"/>
    </xf>
    <xf numFmtId="0" fontId="7" fillId="0" borderId="10" xfId="0" applyFont="1" applyBorder="1" applyAlignment="1">
      <alignment horizontal="center" vertical="center" wrapText="1"/>
    </xf>
    <xf numFmtId="0" fontId="14" fillId="10" borderId="8" xfId="3" applyFont="1" applyFill="1" applyBorder="1" applyAlignment="1">
      <alignment horizontal="left" vertical="center" wrapText="1"/>
    </xf>
    <xf numFmtId="0" fontId="14" fillId="10" borderId="9" xfId="3" applyFont="1" applyFill="1" applyBorder="1" applyAlignment="1">
      <alignment horizontal="left"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cellXfs>
  <cellStyles count="4">
    <cellStyle name="Cálculo" xfId="3" builtinId="22"/>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55"/>
  <sheetViews>
    <sheetView tabSelected="1" topLeftCell="A40" zoomScaleNormal="100" workbookViewId="0">
      <selection activeCell="A45" sqref="A45:I45"/>
    </sheetView>
  </sheetViews>
  <sheetFormatPr baseColWidth="10" defaultRowHeight="14.5" x14ac:dyDescent="0.35"/>
  <cols>
    <col min="5" max="5" width="78.54296875" customWidth="1"/>
    <col min="6" max="6" width="41" customWidth="1"/>
    <col min="10" max="10" width="20.7265625" bestFit="1" customWidth="1"/>
    <col min="11" max="11" width="23.26953125" style="51" bestFit="1" customWidth="1"/>
    <col min="12" max="12" width="19.54296875" style="12" customWidth="1"/>
    <col min="13" max="13" width="20" style="13" customWidth="1"/>
    <col min="14" max="14" width="21.26953125" style="12" customWidth="1"/>
    <col min="15" max="15" width="25.1796875" style="14" customWidth="1"/>
    <col min="16" max="16" width="18.54296875" style="12" customWidth="1"/>
    <col min="17" max="17" width="31.81640625" style="15" customWidth="1"/>
    <col min="18" max="18" width="0" hidden="1" customWidth="1"/>
    <col min="19" max="19" width="13.54296875" hidden="1" customWidth="1"/>
    <col min="20" max="20" width="21.1796875" hidden="1" customWidth="1"/>
    <col min="21" max="21" width="0" hidden="1" customWidth="1"/>
  </cols>
  <sheetData>
    <row r="1" spans="1:20" x14ac:dyDescent="0.35">
      <c r="A1" s="63" t="s">
        <v>0</v>
      </c>
      <c r="B1" s="64"/>
      <c r="C1" s="64"/>
      <c r="D1" s="64"/>
      <c r="E1" s="64"/>
      <c r="F1" s="64"/>
      <c r="G1" s="64"/>
      <c r="H1" s="64"/>
      <c r="I1" s="64"/>
      <c r="J1" s="64"/>
      <c r="K1" s="64"/>
    </row>
    <row r="2" spans="1:20" ht="39" x14ac:dyDescent="0.35">
      <c r="A2" s="1" t="s">
        <v>1</v>
      </c>
      <c r="B2" s="16" t="s">
        <v>2</v>
      </c>
      <c r="C2" s="16" t="s">
        <v>3</v>
      </c>
      <c r="D2" s="16" t="s">
        <v>4</v>
      </c>
      <c r="E2" s="16" t="s">
        <v>5</v>
      </c>
      <c r="F2" s="16" t="s">
        <v>6</v>
      </c>
      <c r="G2" s="17" t="s">
        <v>7</v>
      </c>
      <c r="H2" s="16" t="s">
        <v>8</v>
      </c>
      <c r="I2" s="16" t="s">
        <v>9</v>
      </c>
      <c r="J2" s="18" t="s">
        <v>10</v>
      </c>
      <c r="K2" s="2" t="s">
        <v>11</v>
      </c>
      <c r="L2" s="68" t="s">
        <v>119</v>
      </c>
      <c r="M2" s="68"/>
      <c r="N2" s="69" t="s">
        <v>120</v>
      </c>
      <c r="O2" s="69"/>
      <c r="P2" s="62" t="s">
        <v>121</v>
      </c>
      <c r="Q2" s="62"/>
    </row>
    <row r="3" spans="1:20" ht="208" x14ac:dyDescent="0.35">
      <c r="A3" s="3">
        <v>1</v>
      </c>
      <c r="B3" s="65" t="s">
        <v>12</v>
      </c>
      <c r="C3" s="19" t="s">
        <v>13</v>
      </c>
      <c r="D3" s="20" t="s">
        <v>124</v>
      </c>
      <c r="E3" s="21" t="s">
        <v>122</v>
      </c>
      <c r="F3" s="20" t="s">
        <v>14</v>
      </c>
      <c r="G3" s="4">
        <v>1</v>
      </c>
      <c r="H3" s="22" t="s">
        <v>15</v>
      </c>
      <c r="I3" s="22" t="s">
        <v>16</v>
      </c>
      <c r="J3" s="5">
        <v>100000000</v>
      </c>
      <c r="K3" s="6">
        <v>100000000</v>
      </c>
      <c r="L3" s="52"/>
      <c r="M3" s="53"/>
      <c r="N3" s="52"/>
      <c r="O3" s="54"/>
      <c r="P3" s="52"/>
      <c r="Q3" s="55"/>
      <c r="T3" s="51">
        <f>+K3</f>
        <v>100000000</v>
      </c>
    </row>
    <row r="4" spans="1:20" ht="91" x14ac:dyDescent="0.35">
      <c r="A4" s="3">
        <v>2</v>
      </c>
      <c r="B4" s="65"/>
      <c r="C4" s="19" t="s">
        <v>13</v>
      </c>
      <c r="D4" s="23" t="s">
        <v>123</v>
      </c>
      <c r="E4" s="20" t="s">
        <v>125</v>
      </c>
      <c r="F4" s="20" t="s">
        <v>17</v>
      </c>
      <c r="G4" s="4">
        <v>1</v>
      </c>
      <c r="H4" s="22" t="s">
        <v>15</v>
      </c>
      <c r="I4" s="22" t="s">
        <v>16</v>
      </c>
      <c r="J4" s="7">
        <v>60000000</v>
      </c>
      <c r="K4" s="6">
        <v>60000000</v>
      </c>
      <c r="L4" s="52"/>
      <c r="M4" s="53"/>
      <c r="N4" s="52"/>
      <c r="O4" s="54"/>
      <c r="P4" s="52"/>
      <c r="Q4" s="55"/>
      <c r="T4" s="51">
        <f>+K4</f>
        <v>60000000</v>
      </c>
    </row>
    <row r="5" spans="1:20" ht="39" x14ac:dyDescent="0.35">
      <c r="A5" s="3">
        <v>3</v>
      </c>
      <c r="B5" s="65"/>
      <c r="C5" s="19" t="s">
        <v>18</v>
      </c>
      <c r="D5" s="20" t="s">
        <v>19</v>
      </c>
      <c r="E5" s="20" t="s">
        <v>20</v>
      </c>
      <c r="F5" s="20" t="s">
        <v>21</v>
      </c>
      <c r="G5" s="4">
        <v>10</v>
      </c>
      <c r="H5" s="4" t="s">
        <v>22</v>
      </c>
      <c r="I5" s="22" t="s">
        <v>16</v>
      </c>
      <c r="J5" s="7">
        <v>1156283.3333333333</v>
      </c>
      <c r="K5" s="6">
        <v>11562833</v>
      </c>
      <c r="L5" s="52">
        <v>1253690</v>
      </c>
      <c r="M5" s="53">
        <f>+L5*G5</f>
        <v>12536900</v>
      </c>
      <c r="N5" s="52">
        <v>1589852</v>
      </c>
      <c r="O5" s="54">
        <f>+N5*G5</f>
        <v>15898520</v>
      </c>
      <c r="P5" s="52">
        <v>625308</v>
      </c>
      <c r="Q5" s="55">
        <f>+P5*G5</f>
        <v>6253080</v>
      </c>
      <c r="S5" s="58">
        <f>(P5+N5+L5)/3</f>
        <v>1156283.3333333333</v>
      </c>
      <c r="T5" s="58">
        <f>S5*G5</f>
        <v>11562833.333333332</v>
      </c>
    </row>
    <row r="6" spans="1:20" ht="39" x14ac:dyDescent="0.35">
      <c r="A6" s="3">
        <v>4</v>
      </c>
      <c r="B6" s="65"/>
      <c r="C6" s="19" t="s">
        <v>18</v>
      </c>
      <c r="D6" s="20" t="s">
        <v>23</v>
      </c>
      <c r="E6" s="20" t="s">
        <v>24</v>
      </c>
      <c r="F6" s="20" t="s">
        <v>21</v>
      </c>
      <c r="G6" s="4">
        <v>4</v>
      </c>
      <c r="H6" s="4" t="s">
        <v>22</v>
      </c>
      <c r="I6" s="22" t="s">
        <v>16</v>
      </c>
      <c r="J6" s="7">
        <v>269625</v>
      </c>
      <c r="K6" s="6">
        <v>1078500</v>
      </c>
      <c r="L6" s="52">
        <v>214578</v>
      </c>
      <c r="M6" s="53">
        <f t="shared" ref="M6:M31" si="0">+L6*G6</f>
        <v>858312</v>
      </c>
      <c r="N6" s="52">
        <v>201458</v>
      </c>
      <c r="O6" s="54">
        <f t="shared" ref="O6:O31" si="1">+N6*G6</f>
        <v>805832</v>
      </c>
      <c r="P6" s="52">
        <v>392839</v>
      </c>
      <c r="Q6" s="55">
        <f t="shared" ref="Q6:Q31" si="2">+P6*G6</f>
        <v>1571356</v>
      </c>
      <c r="S6" s="58">
        <f t="shared" ref="S6:S32" si="3">(P6+N6+L6)/3</f>
        <v>269625</v>
      </c>
      <c r="T6" s="58">
        <f t="shared" ref="T6:T31" si="4">S6*G6</f>
        <v>1078500</v>
      </c>
    </row>
    <row r="7" spans="1:20" ht="65" x14ac:dyDescent="0.35">
      <c r="A7" s="3">
        <v>5</v>
      </c>
      <c r="B7" s="65"/>
      <c r="C7" s="19" t="s">
        <v>18</v>
      </c>
      <c r="D7" s="20" t="s">
        <v>25</v>
      </c>
      <c r="E7" s="20" t="s">
        <v>26</v>
      </c>
      <c r="F7" s="20" t="s">
        <v>21</v>
      </c>
      <c r="G7" s="20">
        <v>2</v>
      </c>
      <c r="H7" s="4" t="s">
        <v>22</v>
      </c>
      <c r="I7" s="22" t="s">
        <v>16</v>
      </c>
      <c r="J7" s="7">
        <v>284466.66666666669</v>
      </c>
      <c r="K7" s="8">
        <v>568933</v>
      </c>
      <c r="L7" s="52">
        <v>214587</v>
      </c>
      <c r="M7" s="53">
        <f t="shared" si="0"/>
        <v>429174</v>
      </c>
      <c r="N7" s="52">
        <v>256321</v>
      </c>
      <c r="O7" s="54">
        <f t="shared" si="1"/>
        <v>512642</v>
      </c>
      <c r="P7" s="52">
        <v>382492</v>
      </c>
      <c r="Q7" s="55">
        <f t="shared" si="2"/>
        <v>764984</v>
      </c>
      <c r="S7" s="58">
        <f t="shared" si="3"/>
        <v>284466.66666666669</v>
      </c>
      <c r="T7" s="58">
        <f t="shared" si="4"/>
        <v>568933.33333333337</v>
      </c>
    </row>
    <row r="8" spans="1:20" ht="52" x14ac:dyDescent="0.35">
      <c r="A8" s="3">
        <v>6</v>
      </c>
      <c r="B8" s="65"/>
      <c r="C8" s="19" t="s">
        <v>27</v>
      </c>
      <c r="D8" s="20" t="s">
        <v>28</v>
      </c>
      <c r="E8" s="20" t="s">
        <v>29</v>
      </c>
      <c r="F8" s="20" t="s">
        <v>21</v>
      </c>
      <c r="G8" s="4">
        <v>50</v>
      </c>
      <c r="H8" s="4" t="s">
        <v>22</v>
      </c>
      <c r="I8" s="22" t="s">
        <v>30</v>
      </c>
      <c r="J8" s="7">
        <v>38248</v>
      </c>
      <c r="K8" s="6">
        <v>1912400</v>
      </c>
      <c r="L8" s="52">
        <v>36521</v>
      </c>
      <c r="M8" s="53">
        <f t="shared" si="0"/>
        <v>1826050</v>
      </c>
      <c r="N8" s="52">
        <v>32145</v>
      </c>
      <c r="O8" s="54">
        <f t="shared" si="1"/>
        <v>1607250</v>
      </c>
      <c r="P8" s="52">
        <v>46078</v>
      </c>
      <c r="Q8" s="55">
        <f t="shared" si="2"/>
        <v>2303900</v>
      </c>
      <c r="S8" s="58">
        <f t="shared" si="3"/>
        <v>38248</v>
      </c>
      <c r="T8" s="58">
        <f t="shared" si="4"/>
        <v>1912400</v>
      </c>
    </row>
    <row r="9" spans="1:20" ht="52" x14ac:dyDescent="0.35">
      <c r="A9" s="3">
        <v>7</v>
      </c>
      <c r="B9" s="65"/>
      <c r="C9" s="19" t="s">
        <v>31</v>
      </c>
      <c r="D9" s="20" t="s">
        <v>32</v>
      </c>
      <c r="E9" s="20" t="s">
        <v>33</v>
      </c>
      <c r="F9" s="20" t="s">
        <v>14</v>
      </c>
      <c r="G9" s="4">
        <v>300</v>
      </c>
      <c r="H9" s="4" t="s">
        <v>22</v>
      </c>
      <c r="I9" s="22" t="s">
        <v>16</v>
      </c>
      <c r="J9" s="7">
        <v>21233.333333333332</v>
      </c>
      <c r="K9" s="6">
        <v>6370000</v>
      </c>
      <c r="L9" s="52">
        <v>20147</v>
      </c>
      <c r="M9" s="53">
        <f t="shared" si="0"/>
        <v>6044100</v>
      </c>
      <c r="N9" s="52">
        <v>18963</v>
      </c>
      <c r="O9" s="54">
        <f t="shared" si="1"/>
        <v>5688900</v>
      </c>
      <c r="P9" s="52">
        <v>24590</v>
      </c>
      <c r="Q9" s="55">
        <f t="shared" si="2"/>
        <v>7377000</v>
      </c>
      <c r="S9" s="58">
        <f t="shared" si="3"/>
        <v>21233.333333333332</v>
      </c>
      <c r="T9" s="58">
        <f t="shared" si="4"/>
        <v>6370000</v>
      </c>
    </row>
    <row r="10" spans="1:20" ht="39" x14ac:dyDescent="0.35">
      <c r="A10" s="3">
        <v>8</v>
      </c>
      <c r="B10" s="65"/>
      <c r="C10" s="19" t="s">
        <v>31</v>
      </c>
      <c r="D10" s="20" t="s">
        <v>34</v>
      </c>
      <c r="E10" s="20" t="s">
        <v>35</v>
      </c>
      <c r="F10" s="20" t="s">
        <v>14</v>
      </c>
      <c r="G10" s="4">
        <v>27</v>
      </c>
      <c r="H10" s="22" t="s">
        <v>36</v>
      </c>
      <c r="I10" s="22" t="s">
        <v>16</v>
      </c>
      <c r="J10" s="7">
        <v>19666.666666666668</v>
      </c>
      <c r="K10" s="6">
        <v>531000</v>
      </c>
      <c r="L10" s="52">
        <v>18524</v>
      </c>
      <c r="M10" s="53">
        <f t="shared" si="0"/>
        <v>500148</v>
      </c>
      <c r="N10" s="52">
        <v>18963</v>
      </c>
      <c r="O10" s="54">
        <f t="shared" si="1"/>
        <v>512001</v>
      </c>
      <c r="P10" s="52">
        <v>21513</v>
      </c>
      <c r="Q10" s="55">
        <f t="shared" si="2"/>
        <v>580851</v>
      </c>
      <c r="S10" s="58">
        <f t="shared" si="3"/>
        <v>19666.666666666668</v>
      </c>
      <c r="T10" s="58">
        <f t="shared" si="4"/>
        <v>531000</v>
      </c>
    </row>
    <row r="11" spans="1:20" ht="39" x14ac:dyDescent="0.35">
      <c r="A11" s="3">
        <v>9</v>
      </c>
      <c r="B11" s="65"/>
      <c r="C11" s="19" t="s">
        <v>31</v>
      </c>
      <c r="D11" s="20" t="s">
        <v>37</v>
      </c>
      <c r="E11" s="20" t="s">
        <v>38</v>
      </c>
      <c r="F11" s="20" t="s">
        <v>14</v>
      </c>
      <c r="G11" s="4">
        <v>25</v>
      </c>
      <c r="H11" s="22" t="s">
        <v>36</v>
      </c>
      <c r="I11" s="22" t="s">
        <v>16</v>
      </c>
      <c r="J11" s="7">
        <v>12633.333333333334</v>
      </c>
      <c r="K11" s="6">
        <v>315833</v>
      </c>
      <c r="L11" s="52">
        <v>11452</v>
      </c>
      <c r="M11" s="53">
        <f t="shared" si="0"/>
        <v>286300</v>
      </c>
      <c r="N11" s="52">
        <v>13521</v>
      </c>
      <c r="O11" s="54">
        <f t="shared" si="1"/>
        <v>338025</v>
      </c>
      <c r="P11" s="52">
        <v>12927</v>
      </c>
      <c r="Q11" s="55">
        <f t="shared" si="2"/>
        <v>323175</v>
      </c>
      <c r="S11" s="58">
        <f t="shared" si="3"/>
        <v>12633.333333333334</v>
      </c>
      <c r="T11" s="58">
        <f t="shared" si="4"/>
        <v>315833.33333333337</v>
      </c>
    </row>
    <row r="12" spans="1:20" ht="39" x14ac:dyDescent="0.35">
      <c r="A12" s="3">
        <v>10</v>
      </c>
      <c r="B12" s="65"/>
      <c r="C12" s="19" t="s">
        <v>31</v>
      </c>
      <c r="D12" s="24" t="s">
        <v>39</v>
      </c>
      <c r="E12" s="24" t="s">
        <v>40</v>
      </c>
      <c r="F12" s="20" t="s">
        <v>14</v>
      </c>
      <c r="G12" s="4">
        <v>25</v>
      </c>
      <c r="H12" s="22" t="s">
        <v>36</v>
      </c>
      <c r="I12" s="22" t="s">
        <v>16</v>
      </c>
      <c r="J12" s="7">
        <v>14450</v>
      </c>
      <c r="K12" s="6">
        <v>361250</v>
      </c>
      <c r="L12" s="52">
        <v>13526</v>
      </c>
      <c r="M12" s="53">
        <f t="shared" si="0"/>
        <v>338150</v>
      </c>
      <c r="N12" s="52">
        <v>14528</v>
      </c>
      <c r="O12" s="54">
        <f t="shared" si="1"/>
        <v>363200</v>
      </c>
      <c r="P12" s="52">
        <v>15296</v>
      </c>
      <c r="Q12" s="55">
        <f t="shared" si="2"/>
        <v>382400</v>
      </c>
      <c r="S12" s="58">
        <f t="shared" si="3"/>
        <v>14450</v>
      </c>
      <c r="T12" s="58">
        <f t="shared" si="4"/>
        <v>361250</v>
      </c>
    </row>
    <row r="13" spans="1:20" ht="39" x14ac:dyDescent="0.35">
      <c r="A13" s="3">
        <v>11</v>
      </c>
      <c r="B13" s="65"/>
      <c r="C13" s="19" t="s">
        <v>31</v>
      </c>
      <c r="D13" s="25" t="s">
        <v>41</v>
      </c>
      <c r="E13" s="26" t="s">
        <v>42</v>
      </c>
      <c r="F13" s="20" t="s">
        <v>14</v>
      </c>
      <c r="G13" s="27">
        <v>15</v>
      </c>
      <c r="H13" s="22" t="s">
        <v>36</v>
      </c>
      <c r="I13" s="22" t="s">
        <v>16</v>
      </c>
      <c r="J13" s="7">
        <v>17100</v>
      </c>
      <c r="K13" s="6">
        <v>256500</v>
      </c>
      <c r="L13" s="52">
        <v>17852</v>
      </c>
      <c r="M13" s="53">
        <f t="shared" si="0"/>
        <v>267780</v>
      </c>
      <c r="N13" s="52">
        <v>16985</v>
      </c>
      <c r="O13" s="54">
        <f t="shared" si="1"/>
        <v>254775</v>
      </c>
      <c r="P13" s="52">
        <v>16463</v>
      </c>
      <c r="Q13" s="55">
        <f t="shared" si="2"/>
        <v>246945</v>
      </c>
      <c r="S13" s="58">
        <f t="shared" si="3"/>
        <v>17100</v>
      </c>
      <c r="T13" s="58">
        <f t="shared" si="4"/>
        <v>256500</v>
      </c>
    </row>
    <row r="14" spans="1:20" ht="43.5" x14ac:dyDescent="0.35">
      <c r="A14" s="3">
        <v>12</v>
      </c>
      <c r="B14" s="65"/>
      <c r="C14" s="19" t="s">
        <v>31</v>
      </c>
      <c r="D14" s="25" t="s">
        <v>43</v>
      </c>
      <c r="E14" s="26" t="s">
        <v>44</v>
      </c>
      <c r="F14" s="20" t="s">
        <v>14</v>
      </c>
      <c r="G14" s="27">
        <v>25</v>
      </c>
      <c r="H14" s="22" t="s">
        <v>36</v>
      </c>
      <c r="I14" s="22" t="s">
        <v>45</v>
      </c>
      <c r="J14" s="7">
        <v>25500</v>
      </c>
      <c r="K14" s="6">
        <v>637500</v>
      </c>
      <c r="L14" s="52">
        <v>25631</v>
      </c>
      <c r="M14" s="53">
        <f t="shared" si="0"/>
        <v>640775</v>
      </c>
      <c r="N14" s="52">
        <v>24512</v>
      </c>
      <c r="O14" s="54">
        <f t="shared" si="1"/>
        <v>612800</v>
      </c>
      <c r="P14" s="52">
        <v>26357</v>
      </c>
      <c r="Q14" s="55">
        <f t="shared" si="2"/>
        <v>658925</v>
      </c>
      <c r="S14" s="58">
        <f t="shared" si="3"/>
        <v>25500</v>
      </c>
      <c r="T14" s="58">
        <f t="shared" si="4"/>
        <v>637500</v>
      </c>
    </row>
    <row r="15" spans="1:20" ht="39" x14ac:dyDescent="0.35">
      <c r="A15" s="3">
        <v>13</v>
      </c>
      <c r="B15" s="65"/>
      <c r="C15" s="19" t="s">
        <v>31</v>
      </c>
      <c r="D15" s="24" t="s">
        <v>46</v>
      </c>
      <c r="E15" s="21" t="s">
        <v>47</v>
      </c>
      <c r="F15" s="20" t="s">
        <v>14</v>
      </c>
      <c r="G15" s="4">
        <v>25</v>
      </c>
      <c r="H15" s="22" t="s">
        <v>36</v>
      </c>
      <c r="I15" s="22" t="s">
        <v>16</v>
      </c>
      <c r="J15" s="7">
        <v>13683.333333333334</v>
      </c>
      <c r="K15" s="6">
        <v>342083</v>
      </c>
      <c r="L15" s="52">
        <v>14521</v>
      </c>
      <c r="M15" s="53">
        <f t="shared" si="0"/>
        <v>363025</v>
      </c>
      <c r="N15" s="52">
        <v>12452</v>
      </c>
      <c r="O15" s="54">
        <f t="shared" si="1"/>
        <v>311300</v>
      </c>
      <c r="P15" s="52">
        <v>14077</v>
      </c>
      <c r="Q15" s="55">
        <f t="shared" si="2"/>
        <v>351925</v>
      </c>
      <c r="S15" s="58">
        <f t="shared" si="3"/>
        <v>13683.333333333334</v>
      </c>
      <c r="T15" s="58">
        <f t="shared" si="4"/>
        <v>342083.33333333337</v>
      </c>
    </row>
    <row r="16" spans="1:20" ht="29" x14ac:dyDescent="0.35">
      <c r="A16" s="3">
        <v>14</v>
      </c>
      <c r="B16" s="65"/>
      <c r="C16" s="19" t="s">
        <v>31</v>
      </c>
      <c r="D16" s="25" t="s">
        <v>48</v>
      </c>
      <c r="E16" s="26" t="s">
        <v>49</v>
      </c>
      <c r="F16" s="20" t="s">
        <v>14</v>
      </c>
      <c r="G16" s="4">
        <v>3</v>
      </c>
      <c r="H16" s="22" t="s">
        <v>50</v>
      </c>
      <c r="I16" s="22" t="s">
        <v>45</v>
      </c>
      <c r="J16" s="7">
        <v>50736</v>
      </c>
      <c r="K16" s="6">
        <v>152210</v>
      </c>
      <c r="L16" s="52">
        <v>51201</v>
      </c>
      <c r="M16" s="53">
        <f t="shared" si="0"/>
        <v>153603</v>
      </c>
      <c r="N16" s="60">
        <v>48881.5</v>
      </c>
      <c r="O16" s="54">
        <f t="shared" si="1"/>
        <v>146644.5</v>
      </c>
      <c r="P16" s="52">
        <v>52128</v>
      </c>
      <c r="Q16" s="55">
        <f t="shared" si="2"/>
        <v>156384</v>
      </c>
      <c r="S16" s="58">
        <f t="shared" si="3"/>
        <v>50736.833333333336</v>
      </c>
      <c r="T16" s="58">
        <f t="shared" si="4"/>
        <v>152210.5</v>
      </c>
    </row>
    <row r="17" spans="1:20" ht="26" x14ac:dyDescent="0.35">
      <c r="A17" s="3">
        <v>15</v>
      </c>
      <c r="B17" s="65"/>
      <c r="C17" s="19" t="s">
        <v>31</v>
      </c>
      <c r="D17" s="25" t="s">
        <v>51</v>
      </c>
      <c r="E17" s="26" t="s">
        <v>52</v>
      </c>
      <c r="F17" s="20" t="s">
        <v>14</v>
      </c>
      <c r="G17" s="4">
        <v>25</v>
      </c>
      <c r="H17" s="22" t="s">
        <v>53</v>
      </c>
      <c r="I17" s="22" t="s">
        <v>45</v>
      </c>
      <c r="J17" s="7">
        <v>14053</v>
      </c>
      <c r="K17" s="6">
        <v>351325</v>
      </c>
      <c r="L17" s="52">
        <v>14521</v>
      </c>
      <c r="M17" s="53">
        <f t="shared" si="0"/>
        <v>363025</v>
      </c>
      <c r="N17" s="52">
        <v>15632</v>
      </c>
      <c r="O17" s="54">
        <f t="shared" si="1"/>
        <v>390800</v>
      </c>
      <c r="P17" s="52">
        <v>12006</v>
      </c>
      <c r="Q17" s="55">
        <f t="shared" si="2"/>
        <v>300150</v>
      </c>
      <c r="S17" s="58">
        <f t="shared" si="3"/>
        <v>14053</v>
      </c>
      <c r="T17" s="58">
        <f t="shared" si="4"/>
        <v>351325</v>
      </c>
    </row>
    <row r="18" spans="1:20" ht="26" x14ac:dyDescent="0.35">
      <c r="A18" s="3">
        <v>16</v>
      </c>
      <c r="B18" s="65"/>
      <c r="C18" s="19" t="s">
        <v>31</v>
      </c>
      <c r="D18" s="25" t="s">
        <v>54</v>
      </c>
      <c r="E18" s="26" t="s">
        <v>55</v>
      </c>
      <c r="F18" s="20" t="s">
        <v>14</v>
      </c>
      <c r="G18" s="4">
        <v>30</v>
      </c>
      <c r="H18" s="22" t="s">
        <v>22</v>
      </c>
      <c r="I18" s="22" t="s">
        <v>45</v>
      </c>
      <c r="J18" s="7">
        <v>4043</v>
      </c>
      <c r="K18" s="6">
        <v>121290</v>
      </c>
      <c r="L18" s="52">
        <v>5214</v>
      </c>
      <c r="M18" s="53">
        <f t="shared" si="0"/>
        <v>156420</v>
      </c>
      <c r="N18" s="52">
        <v>4012</v>
      </c>
      <c r="O18" s="54">
        <f t="shared" si="1"/>
        <v>120360</v>
      </c>
      <c r="P18" s="52">
        <v>2903</v>
      </c>
      <c r="Q18" s="55">
        <f t="shared" si="2"/>
        <v>87090</v>
      </c>
      <c r="S18" s="58">
        <f t="shared" si="3"/>
        <v>4043</v>
      </c>
      <c r="T18" s="58">
        <f t="shared" si="4"/>
        <v>121290</v>
      </c>
    </row>
    <row r="19" spans="1:20" ht="43.5" x14ac:dyDescent="0.35">
      <c r="A19" s="3">
        <v>17</v>
      </c>
      <c r="B19" s="65"/>
      <c r="C19" s="19" t="s">
        <v>31</v>
      </c>
      <c r="D19" s="25" t="s">
        <v>56</v>
      </c>
      <c r="E19" s="26" t="s">
        <v>57</v>
      </c>
      <c r="F19" s="20" t="s">
        <v>14</v>
      </c>
      <c r="G19" s="4">
        <v>15</v>
      </c>
      <c r="H19" s="22" t="s">
        <v>22</v>
      </c>
      <c r="I19" s="22" t="s">
        <v>45</v>
      </c>
      <c r="J19" s="7">
        <v>14020</v>
      </c>
      <c r="K19" s="6">
        <v>210300</v>
      </c>
      <c r="L19" s="52">
        <v>15201</v>
      </c>
      <c r="M19" s="53">
        <f t="shared" si="0"/>
        <v>228015</v>
      </c>
      <c r="N19" s="52">
        <v>14521</v>
      </c>
      <c r="O19" s="54">
        <f t="shared" si="1"/>
        <v>217815</v>
      </c>
      <c r="P19" s="52">
        <v>12338</v>
      </c>
      <c r="Q19" s="55">
        <f t="shared" si="2"/>
        <v>185070</v>
      </c>
      <c r="S19" s="58">
        <f t="shared" si="3"/>
        <v>14020</v>
      </c>
      <c r="T19" s="58">
        <f t="shared" si="4"/>
        <v>210300</v>
      </c>
    </row>
    <row r="20" spans="1:20" ht="26" x14ac:dyDescent="0.35">
      <c r="A20" s="3">
        <v>18</v>
      </c>
      <c r="B20" s="65"/>
      <c r="C20" s="19" t="s">
        <v>31</v>
      </c>
      <c r="D20" s="25" t="s">
        <v>58</v>
      </c>
      <c r="E20" s="26" t="s">
        <v>59</v>
      </c>
      <c r="F20" s="20" t="s">
        <v>14</v>
      </c>
      <c r="G20" s="4">
        <v>30</v>
      </c>
      <c r="H20" s="22" t="s">
        <v>22</v>
      </c>
      <c r="I20" s="22" t="s">
        <v>45</v>
      </c>
      <c r="J20" s="7">
        <v>10745</v>
      </c>
      <c r="K20" s="6">
        <v>322350</v>
      </c>
      <c r="L20" s="52">
        <v>12454</v>
      </c>
      <c r="M20" s="53">
        <f t="shared" si="0"/>
        <v>373620</v>
      </c>
      <c r="N20" s="52">
        <v>9852</v>
      </c>
      <c r="O20" s="54">
        <f t="shared" si="1"/>
        <v>295560</v>
      </c>
      <c r="P20" s="52">
        <v>9929</v>
      </c>
      <c r="Q20" s="55">
        <f t="shared" si="2"/>
        <v>297870</v>
      </c>
      <c r="S20" s="58">
        <f t="shared" si="3"/>
        <v>10745</v>
      </c>
      <c r="T20" s="58">
        <f t="shared" si="4"/>
        <v>322350</v>
      </c>
    </row>
    <row r="21" spans="1:20" ht="43.5" x14ac:dyDescent="0.35">
      <c r="A21" s="3">
        <v>19</v>
      </c>
      <c r="B21" s="65"/>
      <c r="C21" s="19" t="s">
        <v>31</v>
      </c>
      <c r="D21" s="25" t="s">
        <v>60</v>
      </c>
      <c r="E21" s="26" t="s">
        <v>61</v>
      </c>
      <c r="F21" s="20" t="s">
        <v>14</v>
      </c>
      <c r="G21" s="4">
        <v>26</v>
      </c>
      <c r="H21" s="22" t="s">
        <v>53</v>
      </c>
      <c r="I21" s="22" t="s">
        <v>45</v>
      </c>
      <c r="J21" s="7">
        <v>6080</v>
      </c>
      <c r="K21" s="6">
        <v>158080</v>
      </c>
      <c r="L21" s="52">
        <v>5214</v>
      </c>
      <c r="M21" s="53">
        <f t="shared" si="0"/>
        <v>135564</v>
      </c>
      <c r="N21" s="52">
        <v>5369</v>
      </c>
      <c r="O21" s="54">
        <f t="shared" si="1"/>
        <v>139594</v>
      </c>
      <c r="P21" s="52">
        <v>7657</v>
      </c>
      <c r="Q21" s="55">
        <f t="shared" si="2"/>
        <v>199082</v>
      </c>
      <c r="S21" s="58">
        <f t="shared" si="3"/>
        <v>6080</v>
      </c>
      <c r="T21" s="58">
        <f t="shared" si="4"/>
        <v>158080</v>
      </c>
    </row>
    <row r="22" spans="1:20" ht="29" x14ac:dyDescent="0.35">
      <c r="A22" s="3">
        <v>20</v>
      </c>
      <c r="B22" s="65"/>
      <c r="C22" s="19" t="s">
        <v>31</v>
      </c>
      <c r="D22" s="25" t="s">
        <v>62</v>
      </c>
      <c r="E22" s="26" t="s">
        <v>63</v>
      </c>
      <c r="F22" s="20" t="s">
        <v>14</v>
      </c>
      <c r="G22" s="4">
        <v>100</v>
      </c>
      <c r="H22" s="22" t="s">
        <v>22</v>
      </c>
      <c r="I22" s="22" t="s">
        <v>45</v>
      </c>
      <c r="J22" s="7">
        <v>5984</v>
      </c>
      <c r="K22" s="6">
        <v>598400</v>
      </c>
      <c r="L22" s="52">
        <v>6325</v>
      </c>
      <c r="M22" s="53">
        <f t="shared" si="0"/>
        <v>632500</v>
      </c>
      <c r="N22" s="52">
        <v>5896</v>
      </c>
      <c r="O22" s="54">
        <f t="shared" si="1"/>
        <v>589600</v>
      </c>
      <c r="P22" s="52">
        <v>5731</v>
      </c>
      <c r="Q22" s="55">
        <f t="shared" si="2"/>
        <v>573100</v>
      </c>
      <c r="S22" s="58">
        <f t="shared" si="3"/>
        <v>5984</v>
      </c>
      <c r="T22" s="58">
        <f t="shared" si="4"/>
        <v>598400</v>
      </c>
    </row>
    <row r="23" spans="1:20" ht="29" x14ac:dyDescent="0.35">
      <c r="A23" s="3">
        <v>21</v>
      </c>
      <c r="B23" s="65"/>
      <c r="C23" s="19" t="s">
        <v>31</v>
      </c>
      <c r="D23" s="25" t="s">
        <v>64</v>
      </c>
      <c r="E23" s="26" t="s">
        <v>65</v>
      </c>
      <c r="F23" s="20" t="s">
        <v>14</v>
      </c>
      <c r="G23" s="4">
        <v>55</v>
      </c>
      <c r="H23" s="22" t="s">
        <v>22</v>
      </c>
      <c r="I23" s="22" t="s">
        <v>45</v>
      </c>
      <c r="J23" s="7">
        <v>4547</v>
      </c>
      <c r="K23" s="6">
        <v>250085</v>
      </c>
      <c r="L23" s="52">
        <v>5214</v>
      </c>
      <c r="M23" s="53">
        <f t="shared" si="0"/>
        <v>286770</v>
      </c>
      <c r="N23" s="52">
        <v>4785</v>
      </c>
      <c r="O23" s="54">
        <f t="shared" si="1"/>
        <v>263175</v>
      </c>
      <c r="P23" s="52">
        <v>3642</v>
      </c>
      <c r="Q23" s="55">
        <f t="shared" si="2"/>
        <v>200310</v>
      </c>
      <c r="S23" s="58">
        <f t="shared" si="3"/>
        <v>4547</v>
      </c>
      <c r="T23" s="58">
        <f t="shared" si="4"/>
        <v>250085</v>
      </c>
    </row>
    <row r="24" spans="1:20" ht="117.5" x14ac:dyDescent="0.35">
      <c r="A24" s="3">
        <v>22</v>
      </c>
      <c r="B24" s="65"/>
      <c r="C24" s="19" t="s">
        <v>31</v>
      </c>
      <c r="D24" s="25" t="s">
        <v>66</v>
      </c>
      <c r="E24" s="26" t="s">
        <v>67</v>
      </c>
      <c r="F24" s="20" t="s">
        <v>14</v>
      </c>
      <c r="G24" s="4">
        <v>55</v>
      </c>
      <c r="H24" s="22" t="s">
        <v>22</v>
      </c>
      <c r="I24" s="22" t="s">
        <v>45</v>
      </c>
      <c r="J24" s="7">
        <v>26353</v>
      </c>
      <c r="K24" s="6">
        <v>1449415</v>
      </c>
      <c r="L24" s="52">
        <v>25896</v>
      </c>
      <c r="M24" s="53">
        <f t="shared" si="0"/>
        <v>1424280</v>
      </c>
      <c r="N24" s="52">
        <v>27412</v>
      </c>
      <c r="O24" s="54">
        <f t="shared" si="1"/>
        <v>1507660</v>
      </c>
      <c r="P24" s="52">
        <v>25751</v>
      </c>
      <c r="Q24" s="55">
        <f t="shared" si="2"/>
        <v>1416305</v>
      </c>
      <c r="S24" s="58">
        <f t="shared" si="3"/>
        <v>26353</v>
      </c>
      <c r="T24" s="58">
        <f t="shared" si="4"/>
        <v>1449415</v>
      </c>
    </row>
    <row r="25" spans="1:20" ht="39.5" x14ac:dyDescent="0.35">
      <c r="A25" s="3">
        <v>23</v>
      </c>
      <c r="B25" s="65"/>
      <c r="C25" s="19" t="s">
        <v>31</v>
      </c>
      <c r="D25" s="28" t="s">
        <v>68</v>
      </c>
      <c r="E25" s="26" t="s">
        <v>69</v>
      </c>
      <c r="F25" s="20" t="s">
        <v>14</v>
      </c>
      <c r="G25" s="4">
        <v>2100</v>
      </c>
      <c r="H25" s="22" t="s">
        <v>22</v>
      </c>
      <c r="I25" s="22" t="s">
        <v>45</v>
      </c>
      <c r="J25" s="7">
        <v>12468</v>
      </c>
      <c r="K25" s="6">
        <v>26182800</v>
      </c>
      <c r="L25" s="52">
        <v>14521</v>
      </c>
      <c r="M25" s="53">
        <f t="shared" si="0"/>
        <v>30494100</v>
      </c>
      <c r="N25" s="52">
        <v>11236</v>
      </c>
      <c r="O25" s="54">
        <f t="shared" si="1"/>
        <v>23595600</v>
      </c>
      <c r="P25" s="52">
        <v>11647</v>
      </c>
      <c r="Q25" s="55">
        <f t="shared" si="2"/>
        <v>24458700</v>
      </c>
      <c r="S25" s="58">
        <f t="shared" si="3"/>
        <v>12468</v>
      </c>
      <c r="T25" s="58">
        <f t="shared" si="4"/>
        <v>26182800</v>
      </c>
    </row>
    <row r="26" spans="1:20" ht="43.5" x14ac:dyDescent="0.35">
      <c r="A26" s="3">
        <v>24</v>
      </c>
      <c r="B26" s="65"/>
      <c r="C26" s="19" t="s">
        <v>31</v>
      </c>
      <c r="D26" s="28" t="s">
        <v>70</v>
      </c>
      <c r="E26" s="20" t="s">
        <v>71</v>
      </c>
      <c r="F26" s="20" t="s">
        <v>72</v>
      </c>
      <c r="G26" s="4">
        <v>2720</v>
      </c>
      <c r="H26" s="22" t="s">
        <v>22</v>
      </c>
      <c r="I26" s="22" t="s">
        <v>45</v>
      </c>
      <c r="J26" s="7">
        <v>11875</v>
      </c>
      <c r="K26" s="6">
        <v>32300000</v>
      </c>
      <c r="L26" s="52">
        <v>10236</v>
      </c>
      <c r="M26" s="53">
        <f t="shared" si="0"/>
        <v>27841920</v>
      </c>
      <c r="N26" s="52">
        <v>12589</v>
      </c>
      <c r="O26" s="54">
        <f t="shared" si="1"/>
        <v>34242080</v>
      </c>
      <c r="P26" s="52">
        <v>12800</v>
      </c>
      <c r="Q26" s="55">
        <f t="shared" si="2"/>
        <v>34816000</v>
      </c>
      <c r="S26" s="58">
        <f t="shared" si="3"/>
        <v>11875</v>
      </c>
      <c r="T26" s="58">
        <f t="shared" si="4"/>
        <v>32300000</v>
      </c>
    </row>
    <row r="27" spans="1:20" ht="39" x14ac:dyDescent="0.35">
      <c r="A27" s="3">
        <v>25</v>
      </c>
      <c r="B27" s="65"/>
      <c r="C27" s="19" t="s">
        <v>31</v>
      </c>
      <c r="D27" s="28" t="s">
        <v>73</v>
      </c>
      <c r="E27" s="20" t="s">
        <v>74</v>
      </c>
      <c r="F27" s="20" t="s">
        <v>21</v>
      </c>
      <c r="G27" s="4">
        <v>20</v>
      </c>
      <c r="H27" s="22" t="s">
        <v>22</v>
      </c>
      <c r="I27" s="22" t="s">
        <v>16</v>
      </c>
      <c r="J27" s="7">
        <v>47596.666666666664</v>
      </c>
      <c r="K27" s="6">
        <v>951933</v>
      </c>
      <c r="L27" s="52">
        <v>50124</v>
      </c>
      <c r="M27" s="53">
        <f t="shared" si="0"/>
        <v>1002480</v>
      </c>
      <c r="N27" s="52">
        <v>45896</v>
      </c>
      <c r="O27" s="54">
        <f t="shared" si="1"/>
        <v>917920</v>
      </c>
      <c r="P27" s="52">
        <v>46770</v>
      </c>
      <c r="Q27" s="55">
        <f t="shared" si="2"/>
        <v>935400</v>
      </c>
      <c r="S27" s="58">
        <f t="shared" si="3"/>
        <v>47596.666666666664</v>
      </c>
      <c r="T27" s="58">
        <f t="shared" si="4"/>
        <v>951933.33333333326</v>
      </c>
    </row>
    <row r="28" spans="1:20" ht="78" x14ac:dyDescent="0.35">
      <c r="A28" s="3"/>
      <c r="B28" s="65"/>
      <c r="C28" s="19" t="s">
        <v>75</v>
      </c>
      <c r="D28" s="29" t="s">
        <v>76</v>
      </c>
      <c r="E28" s="20" t="s">
        <v>77</v>
      </c>
      <c r="F28" s="20" t="s">
        <v>78</v>
      </c>
      <c r="G28" s="4">
        <v>40</v>
      </c>
      <c r="H28" s="22" t="s">
        <v>79</v>
      </c>
      <c r="I28" s="22" t="s">
        <v>16</v>
      </c>
      <c r="J28" s="7">
        <v>130620.07</v>
      </c>
      <c r="K28" s="6">
        <v>5224803</v>
      </c>
      <c r="L28" s="52">
        <v>123698</v>
      </c>
      <c r="M28" s="53">
        <f t="shared" si="0"/>
        <v>4947920</v>
      </c>
      <c r="N28" s="52">
        <v>132145</v>
      </c>
      <c r="O28" s="54">
        <f t="shared" si="1"/>
        <v>5285800</v>
      </c>
      <c r="P28" s="52">
        <v>136017</v>
      </c>
      <c r="Q28" s="55">
        <f t="shared" si="2"/>
        <v>5440680</v>
      </c>
      <c r="S28" s="58">
        <f t="shared" si="3"/>
        <v>130620</v>
      </c>
      <c r="T28" s="58">
        <f t="shared" si="4"/>
        <v>5224800</v>
      </c>
    </row>
    <row r="29" spans="1:20" ht="39" x14ac:dyDescent="0.35">
      <c r="A29" s="3">
        <v>26</v>
      </c>
      <c r="B29" s="65"/>
      <c r="C29" s="19" t="s">
        <v>75</v>
      </c>
      <c r="D29" s="21" t="s">
        <v>80</v>
      </c>
      <c r="E29" s="20" t="s">
        <v>81</v>
      </c>
      <c r="F29" s="20" t="s">
        <v>82</v>
      </c>
      <c r="G29" s="4">
        <v>8000</v>
      </c>
      <c r="H29" s="22" t="s">
        <v>22</v>
      </c>
      <c r="I29" s="22" t="s">
        <v>16</v>
      </c>
      <c r="J29" s="7">
        <v>1809</v>
      </c>
      <c r="K29" s="9">
        <v>14472000</v>
      </c>
      <c r="L29" s="52">
        <v>1752</v>
      </c>
      <c r="M29" s="53">
        <f t="shared" si="0"/>
        <v>14016000</v>
      </c>
      <c r="N29" s="52">
        <v>2014</v>
      </c>
      <c r="O29" s="54">
        <f t="shared" si="1"/>
        <v>16112000</v>
      </c>
      <c r="P29" s="52">
        <v>1661</v>
      </c>
      <c r="Q29" s="55">
        <f t="shared" si="2"/>
        <v>13288000</v>
      </c>
      <c r="S29" s="58">
        <f t="shared" si="3"/>
        <v>1809</v>
      </c>
      <c r="T29" s="58">
        <f t="shared" si="4"/>
        <v>14472000</v>
      </c>
    </row>
    <row r="30" spans="1:20" ht="52" x14ac:dyDescent="0.35">
      <c r="A30" s="3">
        <v>27</v>
      </c>
      <c r="B30" s="65"/>
      <c r="C30" s="19" t="s">
        <v>75</v>
      </c>
      <c r="D30" s="23" t="s">
        <v>83</v>
      </c>
      <c r="E30" s="23" t="s">
        <v>84</v>
      </c>
      <c r="F30" s="19" t="s">
        <v>82</v>
      </c>
      <c r="G30" s="19">
        <v>5000</v>
      </c>
      <c r="H30" s="6" t="s">
        <v>22</v>
      </c>
      <c r="I30" s="22" t="s">
        <v>16</v>
      </c>
      <c r="J30" s="7">
        <v>216.66666666666666</v>
      </c>
      <c r="K30" s="9">
        <v>1083333</v>
      </c>
      <c r="L30" s="52">
        <v>123</v>
      </c>
      <c r="M30" s="53">
        <f t="shared" si="0"/>
        <v>615000</v>
      </c>
      <c r="N30" s="52">
        <v>201</v>
      </c>
      <c r="O30" s="54">
        <f t="shared" si="1"/>
        <v>1005000</v>
      </c>
      <c r="P30" s="52">
        <v>326</v>
      </c>
      <c r="Q30" s="55">
        <f t="shared" si="2"/>
        <v>1630000</v>
      </c>
      <c r="S30" s="58">
        <f t="shared" si="3"/>
        <v>216.66666666666666</v>
      </c>
      <c r="T30" s="58">
        <f t="shared" si="4"/>
        <v>1083333.3333333333</v>
      </c>
    </row>
    <row r="31" spans="1:20" ht="39" x14ac:dyDescent="0.35">
      <c r="A31" s="3">
        <v>28</v>
      </c>
      <c r="B31" s="65"/>
      <c r="C31" s="19" t="s">
        <v>75</v>
      </c>
      <c r="D31" s="20" t="s">
        <v>85</v>
      </c>
      <c r="E31" s="20" t="s">
        <v>86</v>
      </c>
      <c r="F31" s="30" t="s">
        <v>87</v>
      </c>
      <c r="G31" s="22">
        <v>750</v>
      </c>
      <c r="H31" s="22" t="s">
        <v>22</v>
      </c>
      <c r="I31" s="22" t="s">
        <v>45</v>
      </c>
      <c r="J31" s="7">
        <v>11345</v>
      </c>
      <c r="K31" s="6">
        <v>8508750</v>
      </c>
      <c r="L31" s="52">
        <v>12589</v>
      </c>
      <c r="M31" s="53">
        <f t="shared" si="0"/>
        <v>9441750</v>
      </c>
      <c r="N31" s="52">
        <v>11452</v>
      </c>
      <c r="O31" s="54">
        <f t="shared" si="1"/>
        <v>8589000</v>
      </c>
      <c r="P31" s="52">
        <v>9994</v>
      </c>
      <c r="Q31" s="55">
        <f t="shared" si="2"/>
        <v>7495500</v>
      </c>
      <c r="S31" s="58">
        <f t="shared" si="3"/>
        <v>11345</v>
      </c>
      <c r="T31" s="58">
        <f t="shared" si="4"/>
        <v>8508750</v>
      </c>
    </row>
    <row r="32" spans="1:20" ht="21" x14ac:dyDescent="0.35">
      <c r="A32" s="66" t="s">
        <v>88</v>
      </c>
      <c r="B32" s="67"/>
      <c r="C32" s="67"/>
      <c r="D32" s="67"/>
      <c r="E32" s="67"/>
      <c r="F32" s="67"/>
      <c r="G32" s="67"/>
      <c r="H32" s="67"/>
      <c r="I32" s="67"/>
      <c r="J32" s="10">
        <f>SUM(J3:J31)</f>
        <v>162225381.06999999</v>
      </c>
      <c r="K32" s="11">
        <f>SUM(K3:K31)</f>
        <v>276273906</v>
      </c>
      <c r="L32" s="52"/>
      <c r="M32" s="53">
        <f>SUM(M3:M31)</f>
        <v>116203681</v>
      </c>
      <c r="N32" s="52"/>
      <c r="O32" s="54">
        <f>SUM(O3:O31)</f>
        <v>120323853.5</v>
      </c>
      <c r="P32" s="52"/>
      <c r="Q32" s="55">
        <f>SUM(Q3:Q31)</f>
        <v>112294182</v>
      </c>
      <c r="S32" s="58">
        <f t="shared" si="3"/>
        <v>0</v>
      </c>
      <c r="T32" s="11">
        <f>SUM(T3:T31)</f>
        <v>276273905.50000006</v>
      </c>
    </row>
    <row r="34" spans="1:20" ht="43.5" x14ac:dyDescent="0.35">
      <c r="A34" s="31" t="s">
        <v>1</v>
      </c>
      <c r="B34" s="32" t="s">
        <v>2</v>
      </c>
      <c r="C34" s="32" t="s">
        <v>4</v>
      </c>
      <c r="D34" s="72" t="s">
        <v>5</v>
      </c>
      <c r="E34" s="73"/>
      <c r="F34" s="32" t="s">
        <v>9</v>
      </c>
      <c r="G34" s="33" t="s">
        <v>89</v>
      </c>
      <c r="H34" s="33" t="s">
        <v>90</v>
      </c>
      <c r="I34" s="32" t="s">
        <v>8</v>
      </c>
      <c r="J34" s="34" t="s">
        <v>10</v>
      </c>
      <c r="K34" s="35" t="s">
        <v>11</v>
      </c>
      <c r="T34" s="59">
        <f>+T32+K44</f>
        <v>1999999917.5</v>
      </c>
    </row>
    <row r="35" spans="1:20" ht="65" x14ac:dyDescent="0.35">
      <c r="A35" s="36">
        <v>30</v>
      </c>
      <c r="B35" s="74" t="s">
        <v>91</v>
      </c>
      <c r="C35" s="37" t="s">
        <v>92</v>
      </c>
      <c r="D35" s="70" t="s">
        <v>93</v>
      </c>
      <c r="E35" s="70"/>
      <c r="F35" s="37" t="s">
        <v>94</v>
      </c>
      <c r="G35" s="38">
        <v>10</v>
      </c>
      <c r="H35" s="38">
        <v>1</v>
      </c>
      <c r="I35" s="38" t="s">
        <v>95</v>
      </c>
      <c r="J35" s="39">
        <v>8541000</v>
      </c>
      <c r="K35" s="40">
        <f>J35*G35</f>
        <v>85410000</v>
      </c>
    </row>
    <row r="36" spans="1:20" ht="65" x14ac:dyDescent="0.35">
      <c r="A36" s="36">
        <v>31</v>
      </c>
      <c r="B36" s="75"/>
      <c r="C36" s="37" t="s">
        <v>96</v>
      </c>
      <c r="D36" s="70" t="s">
        <v>97</v>
      </c>
      <c r="E36" s="70"/>
      <c r="F36" s="37" t="s">
        <v>98</v>
      </c>
      <c r="G36" s="38">
        <v>10</v>
      </c>
      <c r="H36" s="38">
        <v>2</v>
      </c>
      <c r="I36" s="38" t="s">
        <v>95</v>
      </c>
      <c r="J36" s="39">
        <v>1989000</v>
      </c>
      <c r="K36" s="40">
        <f>((G36*J36)*H36)</f>
        <v>39780000</v>
      </c>
    </row>
    <row r="37" spans="1:20" ht="65" x14ac:dyDescent="0.35">
      <c r="A37" s="36">
        <v>33</v>
      </c>
      <c r="B37" s="70" t="s">
        <v>99</v>
      </c>
      <c r="C37" s="37" t="s">
        <v>100</v>
      </c>
      <c r="D37" s="70" t="s">
        <v>101</v>
      </c>
      <c r="E37" s="70"/>
      <c r="F37" s="37" t="s">
        <v>94</v>
      </c>
      <c r="G37" s="38">
        <v>8</v>
      </c>
      <c r="H37" s="38">
        <v>2</v>
      </c>
      <c r="I37" s="38" t="s">
        <v>95</v>
      </c>
      <c r="J37" s="39">
        <v>5459000</v>
      </c>
      <c r="K37" s="40">
        <f>((G37*J37)*H37)</f>
        <v>87344000</v>
      </c>
    </row>
    <row r="38" spans="1:20" ht="65" x14ac:dyDescent="0.35">
      <c r="A38" s="36">
        <v>34</v>
      </c>
      <c r="B38" s="70"/>
      <c r="C38" s="41" t="s">
        <v>102</v>
      </c>
      <c r="D38" s="70" t="s">
        <v>103</v>
      </c>
      <c r="E38" s="70"/>
      <c r="F38" s="37" t="s">
        <v>94</v>
      </c>
      <c r="G38" s="38">
        <v>8</v>
      </c>
      <c r="H38" s="38">
        <v>2</v>
      </c>
      <c r="I38" s="38" t="s">
        <v>95</v>
      </c>
      <c r="J38" s="39">
        <v>5459000</v>
      </c>
      <c r="K38" s="40">
        <f>((G38*J38)*H38)</f>
        <v>87344000</v>
      </c>
    </row>
    <row r="39" spans="1:20" ht="65" x14ac:dyDescent="0.35">
      <c r="A39" s="36">
        <v>35</v>
      </c>
      <c r="B39" s="70"/>
      <c r="C39" s="37" t="s">
        <v>104</v>
      </c>
      <c r="D39" s="70" t="s">
        <v>105</v>
      </c>
      <c r="E39" s="70"/>
      <c r="F39" s="37" t="s">
        <v>94</v>
      </c>
      <c r="G39" s="38">
        <v>8</v>
      </c>
      <c r="H39" s="38">
        <v>1</v>
      </c>
      <c r="I39" s="38" t="s">
        <v>95</v>
      </c>
      <c r="J39" s="39">
        <v>5459000</v>
      </c>
      <c r="K39" s="40">
        <f>((G39*J39)*H39)</f>
        <v>43672000</v>
      </c>
    </row>
    <row r="40" spans="1:20" ht="78" x14ac:dyDescent="0.35">
      <c r="A40" s="36">
        <v>36</v>
      </c>
      <c r="B40" s="70"/>
      <c r="C40" s="37" t="s">
        <v>106</v>
      </c>
      <c r="D40" s="70" t="s">
        <v>107</v>
      </c>
      <c r="E40" s="70"/>
      <c r="F40" s="37" t="s">
        <v>94</v>
      </c>
      <c r="G40" s="38">
        <v>8</v>
      </c>
      <c r="H40" s="38">
        <v>2</v>
      </c>
      <c r="I40" s="38" t="s">
        <v>95</v>
      </c>
      <c r="J40" s="39">
        <v>5459000</v>
      </c>
      <c r="K40" s="40">
        <f>((G40*J40)*H40)</f>
        <v>87344000</v>
      </c>
    </row>
    <row r="41" spans="1:20" ht="65" x14ac:dyDescent="0.35">
      <c r="A41" s="36"/>
      <c r="B41" s="37" t="s">
        <v>108</v>
      </c>
      <c r="C41" s="37" t="s">
        <v>109</v>
      </c>
      <c r="D41" s="70" t="s">
        <v>110</v>
      </c>
      <c r="E41" s="70"/>
      <c r="F41" s="37" t="s">
        <v>94</v>
      </c>
      <c r="G41" s="38">
        <v>7</v>
      </c>
      <c r="H41" s="38">
        <v>12</v>
      </c>
      <c r="I41" s="38" t="s">
        <v>111</v>
      </c>
      <c r="J41" s="39">
        <v>183643</v>
      </c>
      <c r="K41" s="40">
        <f>J41*H41*G41</f>
        <v>15426012</v>
      </c>
    </row>
    <row r="42" spans="1:20" ht="65" x14ac:dyDescent="0.35">
      <c r="A42" s="36">
        <v>37</v>
      </c>
      <c r="B42" s="71" t="s">
        <v>112</v>
      </c>
      <c r="C42" s="41" t="s">
        <v>113</v>
      </c>
      <c r="D42" s="70" t="s">
        <v>114</v>
      </c>
      <c r="E42" s="70"/>
      <c r="F42" s="37" t="s">
        <v>94</v>
      </c>
      <c r="G42" s="38">
        <v>9</v>
      </c>
      <c r="H42" s="38">
        <v>13</v>
      </c>
      <c r="I42" s="38" t="s">
        <v>95</v>
      </c>
      <c r="J42" s="39">
        <v>5459000</v>
      </c>
      <c r="K42" s="40">
        <f>((G42*J42)*H42)</f>
        <v>638703000</v>
      </c>
    </row>
    <row r="43" spans="1:20" ht="65" x14ac:dyDescent="0.35">
      <c r="A43" s="36">
        <v>38</v>
      </c>
      <c r="B43" s="71"/>
      <c r="C43" s="41" t="s">
        <v>115</v>
      </c>
      <c r="D43" s="70" t="s">
        <v>116</v>
      </c>
      <c r="E43" s="70"/>
      <c r="F43" s="37" t="s">
        <v>94</v>
      </c>
      <c r="G43" s="38">
        <v>9</v>
      </c>
      <c r="H43" s="38">
        <v>13</v>
      </c>
      <c r="I43" s="38" t="s">
        <v>95</v>
      </c>
      <c r="J43" s="39">
        <v>5459000</v>
      </c>
      <c r="K43" s="40">
        <f>((G43*J43)*H43)</f>
        <v>638703000</v>
      </c>
    </row>
    <row r="44" spans="1:20" x14ac:dyDescent="0.35">
      <c r="A44" s="61" t="s">
        <v>117</v>
      </c>
      <c r="B44" s="61"/>
      <c r="C44" s="61"/>
      <c r="D44" s="61"/>
      <c r="E44" s="61"/>
      <c r="F44" s="61"/>
      <c r="G44" s="61"/>
      <c r="H44" s="61"/>
      <c r="I44" s="61"/>
      <c r="J44" s="42"/>
      <c r="K44" s="43">
        <f>SUM(K35:K43)</f>
        <v>1723726012</v>
      </c>
    </row>
    <row r="45" spans="1:20" x14ac:dyDescent="0.35">
      <c r="A45" s="61" t="s">
        <v>118</v>
      </c>
      <c r="B45" s="61"/>
      <c r="C45" s="61"/>
      <c r="D45" s="61"/>
      <c r="E45" s="61"/>
      <c r="F45" s="61"/>
      <c r="G45" s="61"/>
      <c r="H45" s="61"/>
      <c r="I45" s="61"/>
      <c r="J45" s="42"/>
      <c r="K45" s="43">
        <f>(K44+K32)</f>
        <v>1999999918</v>
      </c>
    </row>
    <row r="46" spans="1:20" x14ac:dyDescent="0.35">
      <c r="A46" s="45"/>
      <c r="B46" s="44"/>
      <c r="C46" s="46"/>
      <c r="D46" s="47"/>
      <c r="E46" s="47"/>
      <c r="F46" s="44"/>
      <c r="G46" s="48"/>
      <c r="H46" s="45"/>
      <c r="I46" s="45"/>
      <c r="J46" s="49"/>
      <c r="K46" s="50"/>
      <c r="T46" s="51">
        <f>K44+T32</f>
        <v>1999999917.5</v>
      </c>
    </row>
    <row r="47" spans="1:20" x14ac:dyDescent="0.35">
      <c r="A47" s="45"/>
      <c r="B47" s="44"/>
      <c r="C47" s="46"/>
      <c r="D47" s="47"/>
      <c r="E47" s="47"/>
      <c r="F47" s="44"/>
      <c r="G47" s="48"/>
      <c r="H47" s="45"/>
      <c r="I47" s="45"/>
      <c r="J47" s="49"/>
      <c r="K47" s="50"/>
    </row>
    <row r="48" spans="1:20" x14ac:dyDescent="0.35">
      <c r="J48" s="56"/>
    </row>
    <row r="49" spans="10:10" x14ac:dyDescent="0.35">
      <c r="J49" s="57"/>
    </row>
    <row r="50" spans="10:10" x14ac:dyDescent="0.35">
      <c r="J50" s="57"/>
    </row>
    <row r="52" spans="10:10" x14ac:dyDescent="0.35">
      <c r="J52" s="7"/>
    </row>
    <row r="55" spans="10:10" x14ac:dyDescent="0.35">
      <c r="J55" s="58"/>
    </row>
  </sheetData>
  <mergeCells count="21">
    <mergeCell ref="B37:B40"/>
    <mergeCell ref="D37:E37"/>
    <mergeCell ref="D38:E38"/>
    <mergeCell ref="D39:E39"/>
    <mergeCell ref="D40:E40"/>
    <mergeCell ref="A45:I45"/>
    <mergeCell ref="P2:Q2"/>
    <mergeCell ref="A1:K1"/>
    <mergeCell ref="B3:B31"/>
    <mergeCell ref="A32:I32"/>
    <mergeCell ref="L2:M2"/>
    <mergeCell ref="N2:O2"/>
    <mergeCell ref="D41:E41"/>
    <mergeCell ref="B42:B43"/>
    <mergeCell ref="D42:E42"/>
    <mergeCell ref="D43:E43"/>
    <mergeCell ref="A44:I44"/>
    <mergeCell ref="D34:E34"/>
    <mergeCell ref="B35:B36"/>
    <mergeCell ref="D35:E35"/>
    <mergeCell ref="D36:E3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CONTRATOS 2</dc:creator>
  <cp:lastModifiedBy>alexander ospina garcia</cp:lastModifiedBy>
  <dcterms:created xsi:type="dcterms:W3CDTF">2024-10-10T16:58:00Z</dcterms:created>
  <dcterms:modified xsi:type="dcterms:W3CDTF">2024-11-29T02:04:02Z</dcterms:modified>
</cp:coreProperties>
</file>