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esktop\INTERVENTORIAS GRUPO 1\"/>
    </mc:Choice>
  </mc:AlternateContent>
  <xr:revisionPtr revIDLastSave="0" documentId="13_ncr:1_{02E53FFA-442A-4176-9F35-F2D8490E3FBE}" xr6:coauthVersionLast="47" xr6:coauthVersionMax="47" xr10:uidLastSave="{00000000-0000-0000-0000-000000000000}"/>
  <bookViews>
    <workbookView xWindow="-103" yWindow="-103" windowWidth="22149" windowHeight="11829" activeTab="1" xr2:uid="{00000000-000D-0000-FFFF-FFFF00000000}"/>
  </bookViews>
  <sheets>
    <sheet name="Propuesta (Entidad)" sheetId="1" r:id="rId1"/>
    <sheet name="Propuesta (Proponente)"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1">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1">Scheduled_Payment+Extra_Payment</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 localSheetId="0">[4]!absc</definedName>
    <definedName name="__APU465" localSheetId="1">[4]!absc</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 localSheetId="1">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 localSheetId="1">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 localSheetId="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 localSheetId="1">Scheduled_Payment+Extra_Payment</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0">[4]!absc</definedName>
    <definedName name="_APU465" localSheetId="1">[4]!absc</definedName>
    <definedName name="_APU465">[4]!absc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UM1">[8]DATBAND!$I$3:$I$469</definedName>
    <definedName name="_HUM2">[8]DATBAND!$J$3:$J$453</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 localSheetId="0">[9]!absc</definedName>
    <definedName name="absc" localSheetId="1">[9]!absc</definedName>
    <definedName name="absc">[9]!absc</definedName>
    <definedName name="absc_" localSheetId="0">[10]!absc</definedName>
    <definedName name="absc_" localSheetId="1">[10]!absc</definedName>
    <definedName name="absc_">[10]!absc</definedName>
    <definedName name="absc_1" localSheetId="0">[10]!absc</definedName>
    <definedName name="absc_1" localSheetId="1">[10]!absc</definedName>
    <definedName name="absc_1">[10]!absc</definedName>
    <definedName name="absc1" localSheetId="0">[11]!absc</definedName>
    <definedName name="absc1" localSheetId="1">[11]!absc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 localSheetId="0">[11]!absc</definedName>
    <definedName name="adoc1" localSheetId="1">[11]!absc</definedName>
    <definedName name="adoc1">[11]!absc</definedName>
    <definedName name="adoq" localSheetId="0">[19]!absc</definedName>
    <definedName name="adoq" localSheetId="1">[19]!absc</definedName>
    <definedName name="adoq">[19]!absc</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 localSheetId="0">[20]!absc</definedName>
    <definedName name="alc" localSheetId="1">[20]!absc</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 localSheetId="0">[11]!absc</definedName>
    <definedName name="APU" localSheetId="1">[11]!absc</definedName>
    <definedName name="APU">[11]!absc</definedName>
    <definedName name="APU221.1">#REF!</definedName>
    <definedName name="APU221.2">#REF!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'Propuesta (Entidad)'!$A$1:$K$69</definedName>
    <definedName name="_xlnm.Print_Area" localSheetId="1">'Propuesta (Proponente)'!$A$1:$K$69</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eguracalidad">#REF!</definedName>
    <definedName name="ASFALTO">'[26]5.2'!$D$21</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#REF!</definedName>
    <definedName name="bimestre">'[30]ESTADO RED'!$E$8</definedName>
    <definedName name="BJHVVHGH" localSheetId="0">DATE(YEAR([0]!Loan_Start),MONTH([0]!Loan_Start)+Payment_Number,DAY([0]!Loan_Start))</definedName>
    <definedName name="BJHVVHGH" localSheetId="1">DATE(YEAR([0]!Loan_Start),MONTH([0]!Loan_Start)+Payment_Number,DAY([0]!Loan_Start))</definedName>
    <definedName name="BJHVVHGH">DATE(YEAR(Loan_Start),MONTH(Loan_Start)+Payment_Number,DAY(Loan_Start))</definedName>
    <definedName name="bn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 localSheetId="0">'Propuesta (Entidad)'!$C$65</definedName>
    <definedName name="Cargo" localSheetId="1">'Propuesta (Proponente)'!$C$65</definedName>
    <definedName name="Cargo">'[33]INTERVENTORÍA OBRA 6 meses'!$C$69</definedName>
    <definedName name="CARLOS" localSheetId="0">DATE(YEAR([0]!Loan_Start),MONTH([0]!Loan_Start)+Payment_Number,DAY([0]!Loan_Start))</definedName>
    <definedName name="CARLOS" localSheetId="1">DATE(YEAR([0]!Loan_Start),MONTH([0]!Loan_Start)+Payment_Number,DAY([0]!Loan_Start))</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[22]CDItem!$G$8</definedName>
    <definedName name="CDO">#REF!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#N/A</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 localSheetId="1">TRUNC(60*(ABS(#REF!)-[0]!DEFLEXION_GG))</definedName>
    <definedName name="DEFLEXION_MM">TRUNC(60*(ABS(#REF!)-DEFLEXION_GG))</definedName>
    <definedName name="DEFLEXION_SS" localSheetId="0">ROUND(3600*(ABS(#REF!)-DEFLEXION_GG-'Propuesta (Entidad)'!DEFLEXION_MM/60),0)</definedName>
    <definedName name="DEFLEXION_SS" localSheetId="1">ROUND(3600*(ABS(#REF!)-[0]!DEFLEXION_GG-'Propuesta (Proponente)'!DEFLEXION_MM/60),0)</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[43]EQALT!$G$10:$BL$65</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0">'Propuesta (Entidad)'!$C$64</definedName>
    <definedName name="Director" localSheetId="1">'Propuesta (Proponente)'!$C$64</definedName>
    <definedName name="Director">'[33]INTERVENTORÍA OBRA 6 meses'!$C$68</definedName>
    <definedName name="DISP">'[32]CALC PROD MENSUAL'!#REF!</definedName>
    <definedName name="DISPONIBILIDAD">'[31]CALC PROD MENSUAL'!#REF!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uracion" localSheetId="0">'Propuesta (Entidad)'!$J$10</definedName>
    <definedName name="Duracion" localSheetId="1">'Propuesta (Proponente)'!$J$10</definedName>
    <definedName name="Duracion">'[33]INTERVENTORÍA OBRA 6 meses'!$J$10</definedName>
    <definedName name="Dv">[40]Sanitario!$AC$7:$AD$7</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[44]INDICMICROEMP!$A$20</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 localSheetId="0">Scheduled_Payment+Extra_Payment</definedName>
    <definedName name="FABI" localSheetId="1">Scheduled_Payment+Extra_Payment</definedName>
    <definedName name="FABI">Scheduled_Payment+Extra_Payment</definedName>
    <definedName name="FABIAN" localSheetId="0">IF(Loan_Amount*Interest_Rate*Loan_Years*Loan_Start&gt;0,1,0)</definedName>
    <definedName name="FABIAN" localSheetId="1">IF([0]!Loan_Amount*[0]!Interest_Rate*[0]!Loan_Years*[0]!Loan_Start&gt;0,1,0)</definedName>
    <definedName name="FABIAN">IF(Loan_Amount*Interest_Rate*Loan_Years*Loan_Start&gt;0,1,0)</definedName>
    <definedName name="FAC" hidden="1">#REF!</definedName>
    <definedName name="FActor">'[33]FACTOR MULTIPLICADOR'!$F$43</definedName>
    <definedName name="factura">[12]SUAZA2!$A$1:$J$13</definedName>
    <definedName name="fb">#REF!</definedName>
    <definedName name="fd">'[34]A.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[49]BASE!$C$4:$H$261</definedName>
    <definedName name="formu">[49]BASE!$C$4:$H$261</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[50]Datos!#REF!</definedName>
    <definedName name="Full_Print">#REF!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MATCH(0.01,End_Bal,-1)+1</definedName>
    <definedName name="GI" localSheetId="1">MATCH(0.01,[0]!End_Bal,-1)+1</definedName>
    <definedName name="GI">MATCH(0.01,End_Bal,-1)+1</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L" localSheetId="0">Scheduled_Payment+Extra_Payment</definedName>
    <definedName name="GL" localSheetId="1">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___viv">[40]Sanitario!$AC$6:$AD$6</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0">DATE(YEAR([0]!Loan_Start),MONTH([0]!Loan_Start)+Payment_Number,DAY([0]!Loan_Start))</definedName>
    <definedName name="HOJA" localSheetId="1">DATE(YEAR([0]!Loan_Start),MONTH([0]!Loan_Start)+Payment_Number,DAY([0]!Loan_Start))</definedName>
    <definedName name="HOJA">DATE(YEAR([0]!Loan_Start),MONTH([0]!Loan_Start)+Payment_Number,DAY([0]!Loan_Start))</definedName>
    <definedName name="HOJA1">#REF!</definedName>
    <definedName name="HOJA444" localSheetId="0">DATE(YEAR([0]!Loan_Start),MONTH([0]!Loan_Start)+Payment_Number,DAY([0]!Loan_Start))</definedName>
    <definedName name="HOJA444" localSheetId="1">DATE(YEAR([0]!Loan_Start),MONTH([0]!Loan_Start)+Payment_Number,DAY([0]!Loan_Start))</definedName>
    <definedName name="HOJA444">DATE(YEAR([0]!Loan_Start),MONTH([0]!Loan_Start)+Payment_Number,DAY([0]!Loan_Start))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'[51]A. P. U.'!#REF!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[17]DATOS!$B$17</definedName>
    <definedName name="IN">#REF!</definedName>
    <definedName name="IND">[52]items!$C$4:$J$247</definedName>
    <definedName name="INDI">[53]Indice!$1:$1048576</definedName>
    <definedName name="INDICE">'[46]INDICE ALFABETICO'!$1:$1048576</definedName>
    <definedName name="INDICES">#REF!</definedName>
    <definedName name="inf">#REF!</definedName>
    <definedName name="inicial">[8]DATOS!$E$3:$E$1655</definedName>
    <definedName name="Inicio">[22]BASES!$E$26</definedName>
    <definedName name="INMEL">[54]ELECTRICO!$A$6:$G$101</definedName>
    <definedName name="Int">#REF!</definedName>
    <definedName name="Interest_Rate">#REF!</definedName>
    <definedName name="INV">#REF!</definedName>
    <definedName name="INV_11">'[55]PR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[56]todos!$A$7:$D$38</definedName>
    <definedName name="items">[17]ITEMS!$B$6:$B$176</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[42]DIST!$G$7:$H$2413</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v">'[57]Desmonte y Limpieza'!$J$4</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[58]items!$C$4:$J$247</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[59]CONT_ADI!#REF!</definedName>
    <definedName name="lista">#REF!</definedName>
    <definedName name="LISTA_DE_EQUIPOS">[60]EQUIPOS!$A$1:$C$28</definedName>
    <definedName name="listaaguas">#REF!</definedName>
    <definedName name="listado">#REF!</definedName>
    <definedName name="LISTADO_DE_MATERIALES">[60]MATERIALES!$A$1:$C$273</definedName>
    <definedName name="LISTADO_MANO_DE_OBRA">'[60]MANO DE OBRA'!$A$32:$G$43</definedName>
    <definedName name="listados">#REF!</definedName>
    <definedName name="listaelec">#REF!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0">[61]!absc</definedName>
    <definedName name="LOCA" localSheetId="1">[61]!absc</definedName>
    <definedName name="LOCA">[61]!absc</definedName>
    <definedName name="LOCA1" localSheetId="0">[11]!absc</definedName>
    <definedName name="LOCA1" localSheetId="1">[11]!absc</definedName>
    <definedName name="LOCA1">[11]!absc</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'Propuesta (Entidad)'!$H$9</definedName>
    <definedName name="Longitud" localSheetId="1">'Propuesta (Proponente)'!$H$9</definedName>
    <definedName name="Longitud">'[33]INTERVENTORÍA OBRA 6 meses'!$H$9</definedName>
    <definedName name="Longitud1">#REF!</definedName>
    <definedName name="Longitud2">#REF!</definedName>
    <definedName name="LongitudTubo">IF(COUNT([62]GENERAL!$A$8)=0,0,ABS([62]GENERAL!$A$8))</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#N/A</definedName>
    <definedName name="MA">#REF!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[36]Insum!$A$68:$H$98</definedName>
    <definedName name="Maquinaria">[63]Insum!$A$76:$E$99</definedName>
    <definedName name="margen">[8]DATOS!$G$3:$G$900</definedName>
    <definedName name="MARTA" localSheetId="0">IF(Loan_Amount*Interest_Rate*Loan_Years*Loan_Start&gt;0,1,0)</definedName>
    <definedName name="MARTA" localSheetId="1">IF([0]!Loan_Amount*[0]!Interest_Rate*[0]!Loan_Years*[0]!Loan_Start&gt;0,1,0)</definedName>
    <definedName name="MARTA">IF(Loan_Amount*Interest_Rate*Loan_Years*Loan_Start&gt;0,1,0)</definedName>
    <definedName name="MARTHA">[17]DATOS!$A$9</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[46]MATERIALES!$1:$1048576</definedName>
    <definedName name="materiales">[64]Materiales!$A$2:$D$1190</definedName>
    <definedName name="MatProdesional" localSheetId="0">'Propuesta (Entidad)'!$C$66</definedName>
    <definedName name="MatProdesional" localSheetId="1">'Propuesta (Proponente)'!$C$66</definedName>
    <definedName name="MatProdesional">'[33]INTERVENTORÍA OBRA 6 meses'!$C$70</definedName>
    <definedName name="MATRIZRICS">'[65]RICS NUEVA HOJA DIARIA'!$A$1:$AB$42</definedName>
    <definedName name="MAX">[66]INDICE!$A$1:$IV$65536</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canoaAnserma">#REF!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r">#REF!</definedName>
    <definedName name="MUEST">'[67]Mezclas asfálticas'!$G$6</definedName>
    <definedName name="MuestNo">[68]DATOS!$AI$3:$AI$1127</definedName>
    <definedName name="muestra">[8]Proc0009m!$G$6</definedName>
    <definedName name="MuestraNo">[8]DATOS!$A$3:$A$1398</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UMERAL">#REF!</definedName>
    <definedName name="NÚMERO">[8]DATBAND!$A$3:$A$422</definedName>
    <definedName name="NUNI">#REF!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[69]Hoja1!$A$3:$I$9</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#REF!</definedName>
    <definedName name="os">#REF!</definedName>
    <definedName name="OTR">[70]Otros!#REF!</definedName>
    <definedName name="OTRO">[46]OTROS!$1:$1048576</definedName>
    <definedName name="otros">[47]otros!$A$6:$A$1235</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edro">#REF!</definedName>
    <definedName name="PERIODO">[71]CUMPLIMIENTO!$M$5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[72]BASES!$E$27</definedName>
    <definedName name="PlazAIU">#REF!</definedName>
    <definedName name="Plazo">[22]BASES!$E$27</definedName>
    <definedName name="PlazoAIU">#REF!</definedName>
    <definedName name="plena">#REF!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[23]BASES!$E$26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CIO">[73]PRECIOS!$A$5:$M$150</definedName>
    <definedName name="precios">#REF!</definedName>
    <definedName name="PREMIR">#REF!</definedName>
    <definedName name="PREST">#REF!</definedName>
    <definedName name="Prestaciones">[74]Datos!$B$14</definedName>
    <definedName name="PRESUPNORTE">'[32]CALC PROD MENSUAL'!#REF!</definedName>
    <definedName name="PRESUPSUR">'[32]CALC PROD MENSUAL'!#REF!</definedName>
    <definedName name="PRESUPUESTO">'[32]CALC PROD MENSUAL'!#REF!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 localSheetId="0">[75]!absc</definedName>
    <definedName name="PRUEBA" localSheetId="1">[75]!absc</definedName>
    <definedName name="PRUEBA">[75]!absc</definedName>
    <definedName name="prueba1" localSheetId="0">[75]!absc</definedName>
    <definedName name="prueba1" localSheetId="1">[75]!absc</definedName>
    <definedName name="prueba1">[75]!absc</definedName>
    <definedName name="PRUEBA2">#REF!</definedName>
    <definedName name="PRUNIT">#REF!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[48]TARIF2002!#REF!</definedName>
    <definedName name="QE_TE">[48]TARIF2002!#REF!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[76]TARIF2002!#REF!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O" localSheetId="0">IF(Loan_Amount*Interest_Rate*Loan_Years*Loan_Start&gt;0,1,0)</definedName>
    <definedName name="RICO" localSheetId="1">IF([0]!Loan_Amount*[0]!Interest_Rate*[0]!Loan_Years*[0]!Loan_Start&gt;0,1,0)</definedName>
    <definedName name="RICO">IF(Loan_Amount*Interest_Rate*Loan_Years*Loan_Start&gt;0,1,0)</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0">DATE(YEAR([0]!Loan_Start),MONTH([0]!Loan_Start)+Payment_Number,DAY([0]!Loan_Start))</definedName>
    <definedName name="RUTA" localSheetId="1">DATE(YEAR([0]!Loan_Start),MONTH([0]!Loan_Start)+Payment_Number,DAY([0]!Loan_Start))</definedName>
    <definedName name="RUTA">DATE(YEAR([0]!Loan_Start),MONTH([0]!Loan_Start)+Payment_Number,DAY([0]!Loan_Start))</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[77]items!$C$4:$J$248</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#REF!</definedName>
    <definedName name="SA">[5]Hoja2!#REF!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Minimo">[22]BASES!$E$41</definedName>
    <definedName name="sbe">#REF!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[78]Datos!$B$3:$D$72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'[79]A-HOR'!#REF!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 localSheetId="0">IF(Loan_Amount*Interest_Rate*Loan_Years*Loan_Start&gt;0,1,0)</definedName>
    <definedName name="SSSSSSS" localSheetId="1">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ELDOS">[80]SALARIOS!$A$9:$I$200</definedName>
    <definedName name="suma">[35]Hoja1!$F$60</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[4]!absc</definedName>
    <definedName name="t" localSheetId="1">[4]!absc</definedName>
    <definedName name="t">[4]!absc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[81]Equipo!$A$4:$E$72</definedName>
    <definedName name="tarifas1">#REF!</definedName>
    <definedName name="tarifas2">#REF!</definedName>
    <definedName name="tarifas3">#REF!</definedName>
    <definedName name="tarifas4">#REF!</definedName>
    <definedName name="TASA">#REF!</definedName>
    <definedName name="tb">#REF!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[48]TARIF2002!#REF!</definedName>
    <definedName name="TECN" localSheetId="0">DATE(YEAR([0]!Loan_Start),MONTH([0]!Loan_Start)+Payment_Number,DAY([0]!Loan_Start))</definedName>
    <definedName name="TECN" localSheetId="1">DATE(YEAR([0]!Loan_Start),MONTH([0]!Loan_Start)+Payment_Number,DAY([0]!Loan_Start))</definedName>
    <definedName name="TECN">DATE(YEAR(Loan_Start),MONTH(Loan_Start)+Payment_Number,DAY(Loan_Start))</definedName>
    <definedName name="TEMPLL">'[8]DAT NUC'!$G$2:$G$532</definedName>
    <definedName name="TEMPS">'[8]DAT NUC'!$F$2:$F$444</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 localSheetId="0">IF(Loan_Amount*Interest_Rate*Loan_Years*Loan_Start&gt;0,1,0)</definedName>
    <definedName name="titi" localSheetId="1">IF([0]!Loan_Amount*[0]!Interest_Rate*[0]!Loan_Years*[0]!Loan_Start&gt;0,1,0)</definedName>
    <definedName name="titi">IF(Loan_Amount*Interest_Rate*Loan_Years*Loan_Start&gt;0,1,0)</definedName>
    <definedName name="TITO" localSheetId="0">IF('Propuesta (Entidad)'!RICO,Header_Row+'Propuesta (Entidad)'!TUPI,Header_Row)</definedName>
    <definedName name="TITO" localSheetId="1">IF('Propuesta (Proponente)'!RICO,[0]!Header_Row+'Propuesta (Proponente)'!TUPI,[0]!Header_Row)</definedName>
    <definedName name="TITO">IF(RICO,Header_Row+TUPI,Header_Row)</definedName>
    <definedName name="TITOF" localSheetId="0">IF('Propuesta (Entidad)'!RICO,Header_Row+'Propuesta (Entidad)'!TUPI,Header_Row)</definedName>
    <definedName name="TITOF" localSheetId="1">IF('Propuesta (Proponente)'!RICO,[0]!Header_Row+'Propuesta (Proponente)'!TUPI,[0]!Header_Row)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[82]desmonte!$E$48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'[24]ESTADO RED'!$E$8</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[83]VrEqpBasica!$I$2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PI" localSheetId="0">MATCH(0.01,End_Bal,-1)+1</definedName>
    <definedName name="TUPI" localSheetId="1">MATCH(0.01,[0]!End_Bal,-1)+1</definedName>
    <definedName name="TUPI">MATCH(0.01,End_Bal,-1)+1</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[84]Unitarios!$A$3:$D$13</definedName>
    <definedName name="Unitarios">#REF!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'[85]Resumen APU'!$E$74</definedName>
    <definedName name="utilidad">[17]DATOS!$B$18</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[78]Datos!$H$2:$H$6</definedName>
    <definedName name="victor">'[86]ARMENIA-CLUB DE TIRO'!$A$59:$Q$114</definedName>
    <definedName name="villa">#REF!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ELTA">[54]Vuelta!$C$6:$J$500</definedName>
    <definedName name="vv">#REF!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 localSheetId="1">Scheduled_Payment+Extra_Payment</definedName>
    <definedName name="w">Scheduled_Payment+Extra_Payment</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#N/A</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j">#REF!</definedName>
    <definedName name="wl">#REF!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[87]INDICE!$1:$1048576</definedName>
    <definedName name="WWWW">#REF!</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 localSheetId="0">[88]!absc</definedName>
    <definedName name="xxxxx" localSheetId="1">[88]!absc</definedName>
    <definedName name="xxxxx">[88]!absc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[61]!absc</definedName>
    <definedName name="Y" localSheetId="1">[61]!absc</definedName>
    <definedName name="Y">[61]!absc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'[89]cant y precios'!$A$11:$J$56</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#REF!</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1">MATCH(0.01,[0]!End_Bal,-1)+1</definedName>
    <definedName name="ZZ">MATCH(0.01,End_Bal,-1)+1</definedName>
    <definedName name="ZZZZZZZZZZZ">'[34]A.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1" i="2" l="1"/>
  <c r="J51" i="2" s="1"/>
  <c r="J52" i="2" s="1"/>
  <c r="G46" i="2"/>
  <c r="J46" i="2" s="1"/>
  <c r="G45" i="2"/>
  <c r="J45" i="2" s="1"/>
  <c r="J44" i="2"/>
  <c r="G43" i="2"/>
  <c r="J43" i="2" s="1"/>
  <c r="J42" i="2"/>
  <c r="J36" i="2"/>
  <c r="H36" i="2"/>
  <c r="J35" i="2"/>
  <c r="H35" i="2"/>
  <c r="J34" i="2"/>
  <c r="H34" i="2"/>
  <c r="I31" i="2"/>
  <c r="I32" i="2" s="1"/>
  <c r="J30" i="2"/>
  <c r="H27" i="2"/>
  <c r="J27" i="2" s="1"/>
  <c r="J26" i="2"/>
  <c r="H26" i="2"/>
  <c r="J25" i="2"/>
  <c r="J24" i="2"/>
  <c r="J23" i="2"/>
  <c r="J22" i="2"/>
  <c r="J21" i="2"/>
  <c r="J20" i="2"/>
  <c r="H20" i="2"/>
  <c r="J19" i="2"/>
  <c r="H19" i="2"/>
  <c r="I18" i="2"/>
  <c r="J18" i="2" s="1"/>
  <c r="H17" i="2"/>
  <c r="J17" i="2" s="1"/>
  <c r="J30" i="1"/>
  <c r="G51" i="1"/>
  <c r="J51" i="1" s="1"/>
  <c r="J52" i="1" s="1"/>
  <c r="G46" i="1"/>
  <c r="J46" i="1" s="1"/>
  <c r="G45" i="1"/>
  <c r="J45" i="1" s="1"/>
  <c r="J44" i="1"/>
  <c r="G43" i="1"/>
  <c r="J43" i="1" s="1"/>
  <c r="J42" i="1"/>
  <c r="J36" i="1"/>
  <c r="H36" i="1"/>
  <c r="D36" i="1"/>
  <c r="J35" i="1"/>
  <c r="H35" i="1"/>
  <c r="D35" i="1"/>
  <c r="J34" i="1"/>
  <c r="H34" i="1"/>
  <c r="H27" i="1"/>
  <c r="J26" i="1"/>
  <c r="H26" i="1"/>
  <c r="J20" i="1"/>
  <c r="H20" i="1"/>
  <c r="J19" i="1"/>
  <c r="H19" i="1"/>
  <c r="I18" i="1"/>
  <c r="I19" i="1" s="1"/>
  <c r="I20" i="1" s="1"/>
  <c r="H17" i="1"/>
  <c r="J17" i="1" s="1"/>
  <c r="I33" i="2" l="1"/>
  <c r="J32" i="2"/>
  <c r="J47" i="2"/>
  <c r="J47" i="1"/>
  <c r="I19" i="2"/>
  <c r="I20" i="2" s="1"/>
  <c r="J31" i="2"/>
  <c r="J18" i="1"/>
  <c r="I34" i="2" l="1"/>
  <c r="I35" i="2" s="1"/>
  <c r="I36" i="2" s="1"/>
  <c r="I37" i="2" s="1"/>
  <c r="J37" i="2" s="1"/>
  <c r="J33" i="2"/>
  <c r="J38" i="2" s="1"/>
  <c r="J55" i="2" s="1"/>
  <c r="I31" i="1"/>
  <c r="J21" i="1"/>
  <c r="J56" i="2" l="1"/>
  <c r="J58" i="2" s="1"/>
  <c r="J22" i="1"/>
  <c r="J23" i="1"/>
  <c r="J24" i="1"/>
  <c r="J25" i="1" l="1"/>
  <c r="J27" i="1" l="1"/>
  <c r="I32" i="1" l="1"/>
  <c r="J31" i="1"/>
  <c r="I33" i="1" l="1"/>
  <c r="J32" i="1"/>
  <c r="J33" i="1" l="1"/>
  <c r="I34" i="1"/>
  <c r="I35" i="1" s="1"/>
  <c r="I36" i="1" s="1"/>
  <c r="I37" i="1" s="1"/>
  <c r="J37" i="1" s="1"/>
  <c r="J38" i="1" l="1"/>
  <c r="J55" i="1" s="1"/>
  <c r="J56" i="1" s="1"/>
  <c r="J58" i="1" l="1"/>
</calcChain>
</file>

<file path=xl/sharedStrings.xml><?xml version="1.0" encoding="utf-8"?>
<sst xmlns="http://schemas.openxmlformats.org/spreadsheetml/2006/main" count="190" uniqueCount="65">
  <si>
    <t>INSTITUTO DE INFRAESTRUCTURA Y CONCESIONES DE CUNDINAMARCA</t>
  </si>
  <si>
    <t>Longitud Total:</t>
  </si>
  <si>
    <t>Duración en meses de interventoria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</si>
  <si>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</si>
  <si>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</si>
  <si>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</si>
  <si>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</si>
  <si>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</si>
  <si>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</si>
  <si>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</si>
  <si>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</si>
  <si>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</si>
  <si>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</si>
  <si>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</si>
  <si>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</si>
  <si>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</si>
  <si>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</si>
  <si>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Pavimentos</t>
  </si>
  <si>
    <t>Especialista en Tránsito y Transporte</t>
  </si>
  <si>
    <t>Especialista en Seguridad Víal</t>
  </si>
  <si>
    <t>Especialista en Estructuras</t>
  </si>
  <si>
    <t xml:space="preserve">Profesional Gestor Social </t>
  </si>
  <si>
    <t>Profesional SISO</t>
  </si>
  <si>
    <t>Economista</t>
  </si>
  <si>
    <t>II-5</t>
  </si>
  <si>
    <t>Ingeniero Residente de interventoria</t>
  </si>
  <si>
    <t>PERSONAL TECNICO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</si>
  <si>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</si>
  <si>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</si>
  <si>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</si>
  <si>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</si>
  <si>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</si>
  <si>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</si>
  <si>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</si>
  <si>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</si>
  <si>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</si>
  <si>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</si>
  <si>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</si>
  <si>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</si>
  <si>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</si>
  <si>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</si>
  <si>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</si>
  <si>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</si>
  <si>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</si>
  <si>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</si>
  <si>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</si>
  <si>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</si>
  <si>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</si>
  <si>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</si>
  <si>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</si>
  <si>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</si>
  <si>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</si>
  <si>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</si>
  <si>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</si>
  <si>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</si>
  <si>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</si>
  <si>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</si>
  <si>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</si>
  <si>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</si>
  <si>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</si>
  <si>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Ubaté y Lenguazaque</t>
  </si>
  <si>
    <t>Profesional Ingeniero Apoyo</t>
  </si>
  <si>
    <t>Especialista en Hidraulico</t>
  </si>
  <si>
    <t>Especialista Ambiental</t>
  </si>
  <si>
    <t>INTERVENTORÍA TÉCNICA, ADMINISTRATIVA, FINANCIERA, AMBIENTAL Y LEGAL AL PROYECTO "MEJORAMIENTO DE LOS SECTORES K14+000 AL K14+418, K13+700 AL K13+950 Y DEL K5+440 AL K5+670 DE LA VIA UBATÉ - LENGUAZAQUE EN EL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</si>
</sst>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 numFmtId="169" formatCode="_-&quot;$&quot;\ * #,##0.0000000_-;\-&quot;$&quot;\ * #,##0.0000000_-;_-&quot;$&quot;\ * &quot;-&quot;_-;_-@_-"/>
    <numFmt numFmtId="170" formatCode="_-&quot;$&quot;\ * #,##0_-;\-&quot;$&quot;\ * #,##0_-;_-&quot;$&quot;\ * &quot;-&quot;??_-;_-@_-"/>
  </numFmts>
  <fonts count="19" x14ac:knownFonts="1">
    <font>
      <sz val="11"/>
      <color theme="1"/>
      <name val="Calibri"/>
      <family val="2"/>
      <scheme val="minor"/>
    </font>
    <font>
      <b/>
      <sz val="11"/>
      <color theme="1"/>
      <name val="Arial"/>
      <family val="2"/>
    </font>
    <font>
      <sz val="11"/>
      <color theme="0"/>
      <name val="Arial"/>
      <family val="2"/>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5">
    <xf numFmtId="0" fontId="0" fillId="0" borderId="0"/>
    <xf numFmtId="42" fontId="3" fillId="0" borderId="0" applyFont="0" applyFill="0" applyBorder="0" applyAlignment="0" applyProtection="0"/>
    <xf numFmtId="9" fontId="3" fillId="0" borderId="0" applyFont="0" applyFill="0" applyBorder="0" applyAlignment="0" applyProtection="0"/>
    <xf numFmtId="0" fontId="5" fillId="0" borderId="0"/>
    <xf numFmtId="44" fontId="3" fillId="0" borderId="0" applyFont="0" applyFill="0" applyBorder="0" applyAlignment="0" applyProtection="0"/>
  </cellStyleXfs>
  <cellXfs count="145">
    <xf numFmtId="0" fontId="0" fillId="0" borderId="0" xfId="0"/>
    <xf numFmtId="0" fontId="4" fillId="0" borderId="0" xfId="0" applyFont="1" applyAlignment="1">
      <alignment horizontal="center"/>
    </xf>
    <xf numFmtId="0" fontId="4" fillId="2" borderId="0" xfId="0" applyFont="1" applyFill="1" applyAlignment="1">
      <alignment horizontal="center"/>
    </xf>
    <xf numFmtId="0" fontId="7" fillId="0" borderId="0" xfId="3" applyFont="1" applyAlignment="1">
      <alignment horizontal="center" vertical="center"/>
    </xf>
    <xf numFmtId="0" fontId="7" fillId="0" borderId="0" xfId="3" applyFont="1" applyAlignment="1">
      <alignment vertic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10" fillId="2" borderId="5" xfId="0" applyFont="1" applyFill="1" applyBorder="1" applyAlignment="1">
      <alignment horizontal="center" wrapText="1"/>
    </xf>
    <xf numFmtId="0" fontId="10" fillId="2" borderId="4" xfId="0" applyFont="1" applyFill="1" applyBorder="1" applyAlignment="1">
      <alignment horizontal="left" indent="1"/>
    </xf>
    <xf numFmtId="2" fontId="9" fillId="2" borderId="15" xfId="0" applyNumberFormat="1" applyFont="1" applyFill="1" applyBorder="1" applyAlignment="1">
      <alignment horizontal="center"/>
    </xf>
    <xf numFmtId="0" fontId="4" fillId="2" borderId="7" xfId="0" applyFont="1" applyFill="1" applyBorder="1" applyAlignment="1">
      <alignment horizontal="center"/>
    </xf>
    <xf numFmtId="0" fontId="4" fillId="2" borderId="16" xfId="0" applyFont="1" applyFill="1" applyBorder="1" applyAlignment="1">
      <alignment horizontal="center"/>
    </xf>
    <xf numFmtId="0" fontId="4" fillId="2" borderId="8" xfId="0" applyFont="1" applyFill="1" applyBorder="1" applyAlignment="1">
      <alignment horizontal="center"/>
    </xf>
    <xf numFmtId="0" fontId="4" fillId="2" borderId="0" xfId="0" applyFont="1" applyFill="1" applyAlignment="1">
      <alignment horizontal="left"/>
    </xf>
    <xf numFmtId="0" fontId="4" fillId="2" borderId="0" xfId="0" applyFont="1" applyFill="1" applyAlignment="1">
      <alignment horizontal="right"/>
    </xf>
    <xf numFmtId="0" fontId="4" fillId="2" borderId="0" xfId="0" applyFont="1" applyFill="1"/>
    <xf numFmtId="0" fontId="4" fillId="2" borderId="0" xfId="0" applyFont="1" applyFill="1" applyAlignment="1">
      <alignment horizontal="center" vertical="center"/>
    </xf>
    <xf numFmtId="0" fontId="2" fillId="4" borderId="28" xfId="0" applyFont="1" applyFill="1" applyBorder="1" applyAlignment="1">
      <alignment vertical="center"/>
    </xf>
    <xf numFmtId="0" fontId="2" fillId="4" borderId="29" xfId="0" applyFont="1" applyFill="1" applyBorder="1" applyAlignment="1">
      <alignment vertical="center"/>
    </xf>
    <xf numFmtId="0" fontId="2" fillId="4" borderId="30" xfId="0" applyFont="1" applyFill="1" applyBorder="1" applyAlignment="1">
      <alignment vertical="center"/>
    </xf>
    <xf numFmtId="165" fontId="4" fillId="0" borderId="33" xfId="1" applyNumberFormat="1" applyFont="1" applyBorder="1" applyAlignment="1">
      <alignment horizontal="center" vertical="center"/>
    </xf>
    <xf numFmtId="0" fontId="4" fillId="0" borderId="33" xfId="0" applyFont="1" applyBorder="1" applyAlignment="1">
      <alignment horizontal="center" vertical="center"/>
    </xf>
    <xf numFmtId="166" fontId="4" fillId="0" borderId="32" xfId="0" applyNumberFormat="1" applyFont="1" applyBorder="1" applyAlignment="1">
      <alignment horizontal="center" vertical="center" wrapText="1"/>
    </xf>
    <xf numFmtId="9" fontId="4" fillId="0" borderId="32" xfId="2" applyFont="1" applyFill="1" applyBorder="1" applyAlignment="1">
      <alignment horizontal="center" vertical="center" wrapText="1"/>
    </xf>
    <xf numFmtId="2" fontId="4" fillId="0" borderId="32" xfId="2" applyNumberFormat="1" applyFont="1" applyFill="1" applyBorder="1" applyAlignment="1">
      <alignment horizontal="center" vertical="center" wrapText="1"/>
    </xf>
    <xf numFmtId="2" fontId="4" fillId="0" borderId="32" xfId="2" applyNumberFormat="1" applyFont="1" applyBorder="1" applyAlignment="1">
      <alignment horizontal="center" vertical="center" wrapText="1"/>
    </xf>
    <xf numFmtId="167" fontId="4" fillId="0" borderId="34" xfId="0" applyNumberFormat="1" applyFont="1" applyBorder="1" applyAlignment="1">
      <alignment horizontal="left" vertical="center" wrapText="1"/>
    </xf>
    <xf numFmtId="166" fontId="4" fillId="0" borderId="33" xfId="0" applyNumberFormat="1" applyFont="1" applyBorder="1" applyAlignment="1">
      <alignment horizontal="center" vertical="center" wrapText="1"/>
    </xf>
    <xf numFmtId="9" fontId="4" fillId="0" borderId="33" xfId="2" applyFont="1" applyFill="1" applyBorder="1" applyAlignment="1">
      <alignment horizontal="center" vertical="center" wrapText="1"/>
    </xf>
    <xf numFmtId="2" fontId="4" fillId="0" borderId="33" xfId="0" applyNumberFormat="1" applyFont="1" applyBorder="1" applyAlignment="1">
      <alignment horizontal="center" vertical="center" wrapText="1"/>
    </xf>
    <xf numFmtId="167" fontId="4" fillId="0" borderId="36" xfId="0" applyNumberFormat="1" applyFont="1" applyBorder="1" applyAlignment="1">
      <alignment horizontal="left" vertical="center" wrapText="1"/>
    </xf>
    <xf numFmtId="165" fontId="4" fillId="0" borderId="33" xfId="0" applyNumberFormat="1" applyFont="1" applyBorder="1" applyAlignment="1">
      <alignment horizontal="center" vertical="center" wrapText="1"/>
    </xf>
    <xf numFmtId="2" fontId="4" fillId="0" borderId="33" xfId="2" applyNumberFormat="1" applyFont="1" applyFill="1" applyBorder="1" applyAlignment="1">
      <alignment horizontal="center" vertical="center" wrapText="1"/>
    </xf>
    <xf numFmtId="0" fontId="4" fillId="0" borderId="33" xfId="0" applyFont="1" applyBorder="1" applyAlignment="1">
      <alignment horizontal="center" vertical="center" wrapText="1"/>
    </xf>
    <xf numFmtId="0" fontId="13" fillId="4" borderId="10" xfId="0" applyFont="1" applyFill="1" applyBorder="1" applyAlignment="1">
      <alignment vertical="center"/>
    </xf>
    <xf numFmtId="0" fontId="13" fillId="4" borderId="11" xfId="0" applyFont="1" applyFill="1" applyBorder="1" applyAlignment="1">
      <alignment vertical="center"/>
    </xf>
    <xf numFmtId="0" fontId="13" fillId="4" borderId="12" xfId="0" applyFont="1" applyFill="1" applyBorder="1" applyAlignment="1">
      <alignment vertical="center"/>
    </xf>
    <xf numFmtId="9" fontId="4" fillId="0" borderId="33" xfId="2" applyFont="1" applyBorder="1" applyAlignment="1">
      <alignment horizontal="center" vertical="center" wrapText="1"/>
    </xf>
    <xf numFmtId="165" fontId="4" fillId="0" borderId="36" xfId="0" applyNumberFormat="1" applyFont="1" applyBorder="1" applyAlignment="1">
      <alignment horizontal="left" vertical="center" wrapText="1"/>
    </xf>
    <xf numFmtId="168" fontId="14" fillId="5" borderId="39" xfId="0" applyNumberFormat="1" applyFont="1" applyFill="1" applyBorder="1" applyAlignment="1">
      <alignment horizontal="left" vertical="center"/>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4" fillId="2" borderId="33" xfId="0" applyFont="1" applyFill="1" applyBorder="1" applyAlignment="1">
      <alignment horizontal="center" vertical="center"/>
    </xf>
    <xf numFmtId="2" fontId="4" fillId="0" borderId="33" xfId="2" applyNumberFormat="1" applyFont="1" applyBorder="1" applyAlignment="1">
      <alignment horizontal="center" vertical="center" wrapText="1"/>
    </xf>
    <xf numFmtId="165" fontId="4" fillId="2" borderId="36" xfId="1" applyNumberFormat="1" applyFont="1" applyFill="1" applyBorder="1" applyAlignment="1">
      <alignment horizontal="right" vertical="center"/>
    </xf>
    <xf numFmtId="169" fontId="4" fillId="2" borderId="0" xfId="1" applyNumberFormat="1" applyFont="1" applyFill="1" applyAlignment="1">
      <alignment horizontal="center"/>
    </xf>
    <xf numFmtId="168" fontId="14" fillId="5" borderId="43" xfId="0" applyNumberFormat="1" applyFont="1" applyFill="1" applyBorder="1" applyAlignment="1">
      <alignment horizontal="left" vertical="center"/>
    </xf>
    <xf numFmtId="0" fontId="17" fillId="4" borderId="45"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5" fillId="2" borderId="32" xfId="0" applyFont="1" applyFill="1" applyBorder="1" applyAlignment="1">
      <alignment horizontal="center" vertical="center"/>
    </xf>
    <xf numFmtId="2" fontId="5" fillId="0" borderId="32" xfId="2" applyNumberFormat="1" applyFont="1" applyBorder="1" applyAlignment="1">
      <alignment horizontal="center" vertical="center" wrapText="1"/>
    </xf>
    <xf numFmtId="165" fontId="5" fillId="2" borderId="34" xfId="1" applyNumberFormat="1" applyFont="1" applyFill="1" applyBorder="1" applyAlignment="1">
      <alignment horizontal="right" vertical="center"/>
    </xf>
    <xf numFmtId="168" fontId="14" fillId="6" borderId="43" xfId="0" applyNumberFormat="1" applyFont="1" applyFill="1" applyBorder="1" applyAlignment="1">
      <alignment horizontal="left" vertical="center"/>
    </xf>
    <xf numFmtId="170" fontId="4" fillId="2" borderId="0" xfId="0" applyNumberFormat="1" applyFont="1" applyFill="1" applyAlignment="1">
      <alignment horizontal="center"/>
    </xf>
    <xf numFmtId="9" fontId="4" fillId="2" borderId="0" xfId="2" applyFont="1" applyFill="1" applyAlignment="1">
      <alignment horizontal="center"/>
    </xf>
    <xf numFmtId="0" fontId="4" fillId="2" borderId="0" xfId="0" applyFont="1" applyFill="1" applyAlignment="1">
      <alignment horizontal="left" vertical="center"/>
    </xf>
    <xf numFmtId="42" fontId="4" fillId="2" borderId="0" xfId="1" applyFont="1" applyFill="1" applyAlignment="1">
      <alignment horizontal="center"/>
    </xf>
    <xf numFmtId="0" fontId="1" fillId="0" borderId="0" xfId="0" applyFont="1" applyAlignment="1">
      <alignment vertical="center"/>
    </xf>
    <xf numFmtId="0" fontId="18" fillId="0" borderId="0" xfId="0" applyFont="1" applyAlignment="1">
      <alignment vertical="center"/>
    </xf>
    <xf numFmtId="4" fontId="4" fillId="2" borderId="0" xfId="0" applyNumberFormat="1" applyFont="1" applyFill="1" applyAlignment="1">
      <alignment horizontal="center"/>
    </xf>
    <xf numFmtId="165" fontId="4" fillId="0" borderId="50" xfId="1" applyNumberFormat="1" applyFont="1" applyBorder="1" applyAlignment="1">
      <alignment horizontal="center" vertical="center"/>
    </xf>
    <xf numFmtId="0" fontId="4" fillId="0" borderId="50" xfId="0" applyFont="1" applyBorder="1" applyAlignment="1">
      <alignment horizontal="center" vertical="center" wrapText="1"/>
    </xf>
    <xf numFmtId="166" fontId="4" fillId="0" borderId="50" xfId="0" applyNumberFormat="1" applyFont="1" applyBorder="1" applyAlignment="1">
      <alignment horizontal="center" vertical="center" wrapText="1"/>
    </xf>
    <xf numFmtId="9" fontId="4" fillId="0" borderId="50" xfId="2" applyFont="1" applyFill="1" applyBorder="1" applyAlignment="1">
      <alignment horizontal="center" vertical="center" wrapText="1"/>
    </xf>
    <xf numFmtId="2" fontId="4" fillId="0" borderId="50" xfId="0" applyNumberFormat="1" applyFont="1" applyBorder="1" applyAlignment="1">
      <alignment horizontal="center" vertical="center" wrapText="1"/>
    </xf>
    <xf numFmtId="167" fontId="4" fillId="0" borderId="39" xfId="0" applyNumberFormat="1" applyFont="1" applyBorder="1" applyAlignment="1">
      <alignment horizontal="left" vertical="center" wrapText="1"/>
    </xf>
    <xf numFmtId="168" fontId="4" fillId="2" borderId="0" xfId="0" applyNumberFormat="1" applyFont="1" applyFill="1" applyAlignment="1">
      <alignment horizontal="center"/>
    </xf>
    <xf numFmtId="0" fontId="4" fillId="2" borderId="0" xfId="0" applyFont="1" applyFill="1" applyAlignment="1">
      <alignment vertical="center"/>
    </xf>
    <xf numFmtId="165" fontId="4" fillId="0" borderId="51" xfId="0" applyNumberFormat="1" applyFont="1" applyBorder="1" applyAlignment="1">
      <alignment horizontal="left" vertical="center" wrapText="1"/>
    </xf>
    <xf numFmtId="0" fontId="4" fillId="2" borderId="0" xfId="0" applyFont="1" applyFill="1" applyAlignment="1">
      <alignment horizontal="left" vertical="center"/>
    </xf>
    <xf numFmtId="0" fontId="17" fillId="4" borderId="45" xfId="0" applyFont="1" applyFill="1" applyBorder="1" applyAlignment="1">
      <alignment horizontal="center" vertical="center" wrapText="1"/>
    </xf>
    <xf numFmtId="0" fontId="16" fillId="4" borderId="22" xfId="0" applyFont="1" applyFill="1" applyBorder="1" applyAlignment="1">
      <alignment horizontal="center" vertical="center" wrapText="1"/>
    </xf>
    <xf numFmtId="44" fontId="4" fillId="2" borderId="0" xfId="4" applyFont="1" applyFill="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6" fillId="0" borderId="3" xfId="3" applyFont="1" applyBorder="1" applyAlignment="1">
      <alignment horizontal="center" vertical="center" wrapText="1"/>
    </xf>
    <xf numFmtId="0" fontId="6" fillId="0" borderId="6" xfId="3" applyFont="1" applyBorder="1" applyAlignment="1">
      <alignment horizontal="center" vertical="center" wrapText="1"/>
    </xf>
    <xf numFmtId="0" fontId="6" fillId="0" borderId="9" xfId="3"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2" borderId="4" xfId="0" applyFont="1" applyFill="1" applyBorder="1" applyAlignment="1">
      <alignment horizontal="center" wrapText="1"/>
    </xf>
    <xf numFmtId="0" fontId="9" fillId="2" borderId="0" xfId="0" applyFont="1" applyFill="1" applyAlignment="1">
      <alignment horizontal="center" wrapText="1"/>
    </xf>
    <xf numFmtId="0" fontId="10" fillId="2" borderId="0" xfId="0" applyFont="1" applyFill="1" applyAlignment="1">
      <alignment horizontal="left" indent="6"/>
    </xf>
    <xf numFmtId="0" fontId="9" fillId="2" borderId="13" xfId="0" applyFont="1" applyFill="1" applyBorder="1" applyAlignment="1">
      <alignment horizontal="left" indent="1"/>
    </xf>
    <xf numFmtId="0" fontId="11" fillId="4" borderId="17" xfId="0" applyFont="1" applyFill="1" applyBorder="1" applyAlignment="1">
      <alignment horizontal="center" vertic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wrapText="1"/>
    </xf>
    <xf numFmtId="0" fontId="12" fillId="4" borderId="23"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16" fillId="4" borderId="40"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2" xfId="0" applyFont="1" applyFill="1" applyBorder="1" applyAlignment="1">
      <alignment horizontal="center" vertical="center" wrapText="1"/>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14" fillId="5" borderId="37" xfId="0" applyFont="1" applyFill="1" applyBorder="1" applyAlignment="1">
      <alignment horizontal="right" vertical="center"/>
    </xf>
    <xf numFmtId="0" fontId="14" fillId="5" borderId="38" xfId="0" applyFont="1" applyFill="1" applyBorder="1" applyAlignment="1">
      <alignment horizontal="right" vertical="center"/>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19" xfId="0" applyFont="1" applyFill="1" applyBorder="1" applyAlignment="1">
      <alignment horizontal="center" vertical="center"/>
    </xf>
    <xf numFmtId="0" fontId="4" fillId="2" borderId="35" xfId="0" applyFont="1" applyFill="1" applyBorder="1" applyAlignment="1">
      <alignment horizontal="justify" vertical="center" wrapText="1"/>
    </xf>
    <xf numFmtId="0" fontId="4" fillId="2" borderId="33" xfId="0" applyFont="1" applyFill="1" applyBorder="1" applyAlignment="1">
      <alignment horizontal="justify" vertical="center" wrapText="1"/>
    </xf>
    <xf numFmtId="165" fontId="4" fillId="2" borderId="33" xfId="1" applyNumberFormat="1" applyFont="1" applyFill="1" applyBorder="1" applyAlignment="1">
      <alignment horizontal="center" vertical="center"/>
    </xf>
    <xf numFmtId="0" fontId="4" fillId="2" borderId="35"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165" fontId="5" fillId="2" borderId="32" xfId="1" applyNumberFormat="1" applyFont="1" applyFill="1" applyBorder="1" applyAlignment="1">
      <alignment horizontal="center" vertical="center"/>
    </xf>
    <xf numFmtId="0" fontId="4" fillId="2" borderId="0" xfId="0" applyFont="1" applyFill="1" applyAlignment="1">
      <alignment horizontal="left" vertical="center" wrapText="1"/>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4" fillId="2" borderId="0" xfId="0" applyFont="1" applyFill="1" applyAlignment="1">
      <alignment horizontal="left" vertical="center"/>
    </xf>
    <xf numFmtId="164" fontId="9" fillId="0" borderId="13" xfId="0" applyNumberFormat="1" applyFont="1" applyFill="1" applyBorder="1" applyAlignment="1">
      <alignment horizontal="center"/>
    </xf>
    <xf numFmtId="0" fontId="9" fillId="0" borderId="14" xfId="0" applyFont="1" applyFill="1" applyBorder="1" applyAlignment="1">
      <alignment horizontal="center"/>
    </xf>
    <xf numFmtId="165" fontId="4" fillId="0" borderId="33" xfId="1" applyNumberFormat="1" applyFont="1" applyBorder="1" applyAlignment="1" applyProtection="1">
      <alignment horizontal="center" vertical="center"/>
      <protection locked="0"/>
    </xf>
    <xf numFmtId="165" fontId="4" fillId="0" borderId="33" xfId="0" applyNumberFormat="1" applyFont="1" applyBorder="1" applyAlignment="1" applyProtection="1">
      <alignment horizontal="center" vertical="center" wrapText="1"/>
      <protection locked="0"/>
    </xf>
    <xf numFmtId="165" fontId="4" fillId="0" borderId="50" xfId="1" applyNumberFormat="1" applyFont="1" applyBorder="1" applyAlignment="1" applyProtection="1">
      <alignment horizontal="center" vertical="center"/>
      <protection locked="0"/>
    </xf>
    <xf numFmtId="0" fontId="4" fillId="2" borderId="0" xfId="0" applyFont="1" applyFill="1" applyAlignment="1" applyProtection="1">
      <alignment horizontal="center"/>
      <protection locked="0"/>
    </xf>
    <xf numFmtId="0" fontId="13" fillId="4" borderId="11" xfId="0" applyFont="1" applyFill="1" applyBorder="1" applyAlignment="1" applyProtection="1">
      <alignment vertical="center"/>
      <protection locked="0"/>
    </xf>
    <xf numFmtId="165" fontId="4" fillId="2" borderId="33" xfId="1" applyNumberFormat="1" applyFont="1" applyFill="1" applyBorder="1" applyAlignment="1" applyProtection="1">
      <alignment horizontal="center" vertical="center"/>
      <protection locked="0"/>
    </xf>
    <xf numFmtId="165" fontId="5" fillId="2" borderId="32" xfId="1" applyNumberFormat="1" applyFont="1" applyFill="1" applyBorder="1" applyAlignment="1" applyProtection="1">
      <alignment horizontal="center" vertical="center"/>
      <protection locked="0"/>
    </xf>
  </cellXfs>
  <cellStyles count="5">
    <cellStyle name="Moneda" xfId="4" builtinId="4"/>
    <cellStyle name="Moneda [0]" xfId="1" builtinId="7"/>
    <cellStyle name="Normal" xfId="0" builtinId="0"/>
    <cellStyle name="Normal 10"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calcChain" Target="calcChain.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styles" Target="style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89F4DC64-2E1B-440B-9659-85C8EB4317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74176"/>
          <a:ext cx="1738231" cy="7191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E635A601-8706-423A-986A-ED1185D03C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5767" y="266012"/>
          <a:ext cx="1837563" cy="71370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antb/OneDrive/Documentos/Presupuesto%20INTERVENORIA_V3%20(CAMIL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2E1AED70\accidentes%20le%20NOV-0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Hoja2"/>
      <sheetName val="CANT OBRA"/>
      <sheetName val="ESTADO VÍA-CRIT.TECNIC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IRECTAS AMO I"/>
      <sheetName val="DIRECTAS AMO II"/>
      <sheetName val="LISTADO "/>
      <sheetName val="M.O."/>
      <sheetName val="INTERVENCION"/>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DICE"/>
      <sheetName val="EQUIPOS"/>
      <sheetName val="MANO DE OBRA"/>
      <sheetName val="TRANSPORTE"/>
      <sheetName val="_aCCIDENTES_DE_1995___1996_x_11"/>
      <sheetName val="//d.docs.live.net/a  aaInformac"/>
      <sheetName val="_aCCIDENTES_DE_1995___1996_xl_9"/>
      <sheetName val="_aCCIDENTES_DE_1995___1996_x_10"/>
      <sheetName val="_aCCIDENTES_DE_1995___1996_x_13"/>
      <sheetName val="_aCCIDENTES_DE_1995___1996_x_12"/>
      <sheetName val="MATERIAL"/>
      <sheetName val=" ACTA FINAL + MODIFICATORIA "/>
      <sheetName val="BASE"/>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Users\ANDRES FELIPE MUÑOZ\Down"/>
      <sheetName val="aactividad"/>
      <sheetName val="\Nuevos APU Córdoba\a  aaInform"/>
      <sheetName val="\E\Nuevos APU Córdoba\a  aaInfo"/>
      <sheetName val="\Users\JoseGabriel\Documents\Mi"/>
      <sheetName val="Tabla CONPES 3714"/>
      <sheetName val="\E\a  aaInformación GRUPO 4\A M"/>
      <sheetName val="\\Gabrielaapabone\d copias\a  a"/>
      <sheetName val="PU (2)"/>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MANO_DE_OBRA"/>
      <sheetName val="//d_docs_live_net/a__aaInformac"/>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21-235"/>
      <sheetName val="MURO_PR25+261-267"/>
      <sheetName val="COSTOS_UNITARIOS"/>
      <sheetName val="G_G"/>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I_526"/>
      <sheetName val="VEA_374"/>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_aCCIDENTES_DE_1995___1996_x_14"/>
      <sheetName val="ARBOL DE PROBLEMAS final"/>
      <sheetName val="IDENTIFICACION DEL PROBLEMA fin"/>
      <sheetName val="OBJETIVOS FINALES"/>
      <sheetName val="ESTRUCTURA DE PROYECTO"/>
      <sheetName val="OBJETIVOS ESPECIFICOS final"/>
      <sheetName val="MAT"/>
      <sheetName val="HER"/>
      <sheetName val="PER"/>
      <sheetName val="TRAN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7"/>
      <sheetName val="_aCCIDENTES_DE_1995___1996_x_16"/>
      <sheetName val="_aCCIDENTES_DE_1995___1996_x_15"/>
      <sheetName val="_E_a  aaInformación GRUPO 4_A M"/>
      <sheetName val="Equipo_Trans "/>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cceficiente_sharepoint_com/a_"/>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sheetData sheetId="33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sheetData sheetId="1517"/>
      <sheetData sheetId="1518"/>
      <sheetData sheetId="1519"/>
      <sheetData sheetId="1520"/>
      <sheetData sheetId="1521"/>
      <sheetData sheetId="1522"/>
      <sheetData sheetId="1523"/>
      <sheetData sheetId="1524" refreshError="1"/>
      <sheetData sheetId="1525" refreshError="1"/>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sheetData sheetId="1797"/>
      <sheetData sheetId="1798"/>
      <sheetData sheetId="1799"/>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Users\HP\AppData\Local\Microso"/>
      <sheetName val="SEGUIM Y REPROG MES 1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actividad"/>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p05"/>
      <sheetName val="GP06"/>
      <sheetName val="CUMPLIMIENTO"/>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SERVIDOR\Public2\MANTENIMIENT"/>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LOTE 1 UBALA 14 meses"/>
      <sheetName val="LOTE 2 UTICA 14 meses"/>
      <sheetName val="Resumen Interventoria"/>
      <sheetName val="FACTOR MULTIPLICADOR"/>
      <sheetName val="COSTO LABORATORIOS"/>
      <sheetName val="Cantidad de Ensayos"/>
      <sheetName val="Ppto Covid"/>
      <sheetName val="Impuestos"/>
    </sheetNames>
    <sheetDataSet>
      <sheetData sheetId="0">
        <row r="10">
          <cell r="J10">
            <v>7</v>
          </cell>
        </row>
        <row r="68">
          <cell r="C68" t="str">
            <v>Camilo José Guzman Guevara</v>
          </cell>
        </row>
        <row r="69">
          <cell r="C69" t="str">
            <v>MP No 25202-311943 CND</v>
          </cell>
        </row>
        <row r="70">
          <cell r="C70" t="str">
            <v>PROFESIONAL ESPECIALIZADO ICCU</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Civil work"/>
      <sheetName val="LISTADO APU"/>
      <sheetName val="PRESUPUESTO "/>
      <sheetName val="Cuadrillas"/>
      <sheetName val="Equ"/>
      <sheetName val="Trans"/>
      <sheetName val="Mat"/>
      <sheetName val="Salarios"/>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Pc1\E\AMV-3005-2005\ADMON GRU"/>
      <sheetName val="1_Preliminares"/>
      <sheetName val="Insumos"/>
      <sheetName val="M.Obra"/>
      <sheetName val="calidad"/>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OCTUBRE"/>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5. ELECTRICO"/>
      <sheetName val="PREACTA_61"/>
      <sheetName val="A_P_U1"/>
      <sheetName val="PREACTA_6"/>
      <sheetName val="A_P_U"/>
      <sheetName val="2,2,6,1 Pilotes 0,30"/>
      <sheetName val="Bajadas"/>
      <sheetName val="APU NO PREVISTO"/>
      <sheetName val="PPTA (3)"/>
      <sheetName val="PPTA (2)"/>
      <sheetName val="PPTA"/>
      <sheetName val="UNITARIOS"/>
      <sheetName val="THE"/>
      <sheetName val="ATHE"/>
      <sheetName val="BALANCE"/>
      <sheetName val="ITEMS NO REVISTOS"/>
      <sheetName val="APU ELECTRICOS"/>
      <sheetName val="NARIÑO"/>
      <sheetName val="CONT_ADI"/>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materiales"/>
      <sheetName val="otros"/>
      <sheetName val="Requisición1"/>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mdo"/>
      <sheetName val="equip"/>
      <sheetName val="mat"/>
      <sheetName val="CIRCUITOS CODENSA"/>
      <sheetName val="Poblacion"/>
      <sheetName val="BASE"/>
      <sheetName val="SALARIOS"/>
      <sheetName val="glvc"/>
      <sheetName val="for 6"/>
      <sheetName val="c2_5y2_614"/>
      <sheetName val="Proveedores y acreedores"/>
      <sheetName val="factor"/>
      <sheetName val="DEST. MEDIOS"/>
      <sheetName val="COMBUASF"/>
      <sheetName val="BALCRUDO"/>
      <sheetName val="CARGASPROC."/>
      <sheetName val="G L P  FINAL"/>
      <sheetName val="CURVA"/>
      <sheetName val="ACTA MODIFICACIÓN CIVIL"/>
      <sheetName val="Cuadr_"/>
      <sheetName val="PUNITARIOS_PARA_241201_2S_xls"/>
      <sheetName val="OBRAS_SES"/>
      <sheetName val="gpi_526"/>
      <sheetName val="vea_374"/>
      <sheetName val="5__ELECTRICO"/>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sheetData sheetId="146">
        <row r="48">
          <cell r="E48">
            <v>0</v>
          </cell>
        </row>
      </sheetData>
      <sheetData sheetId="147"/>
      <sheetData sheetId="148"/>
      <sheetData sheetId="149" refreshError="1"/>
      <sheetData sheetId="150" refreshError="1"/>
      <sheetData sheetId="151" refreshError="1"/>
      <sheetData sheetId="152">
        <row r="48">
          <cell r="E48">
            <v>0</v>
          </cell>
        </row>
      </sheetData>
      <sheetData sheetId="153"/>
      <sheetData sheetId="154"/>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refreshError="1"/>
      <sheetData sheetId="3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7"/>
  <sheetViews>
    <sheetView showGridLines="0" view="pageBreakPreview" topLeftCell="A46" zoomScale="120" zoomScaleNormal="40" zoomScaleSheetLayoutView="120" zoomScalePageLayoutView="70" workbookViewId="0">
      <selection activeCell="H51" sqref="H51:I51"/>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1" ht="12.9" thickBot="1" x14ac:dyDescent="0.35"/>
    <row r="2" spans="1:11" ht="14.5" customHeight="1" x14ac:dyDescent="0.3">
      <c r="B2" s="73"/>
      <c r="C2" s="74"/>
      <c r="D2" s="79" t="s">
        <v>0</v>
      </c>
      <c r="E2" s="79"/>
      <c r="F2" s="79"/>
      <c r="G2" s="79"/>
      <c r="H2" s="79"/>
      <c r="I2" s="79"/>
      <c r="J2" s="79"/>
    </row>
    <row r="3" spans="1:11" s="4" customFormat="1" ht="14.5" customHeight="1" x14ac:dyDescent="0.4">
      <c r="A3" s="3"/>
      <c r="B3" s="75"/>
      <c r="C3" s="76"/>
      <c r="D3" s="80"/>
      <c r="E3" s="80"/>
      <c r="F3" s="80"/>
      <c r="G3" s="80"/>
      <c r="H3" s="80"/>
      <c r="I3" s="80"/>
      <c r="J3" s="80"/>
      <c r="K3" s="3"/>
    </row>
    <row r="4" spans="1:11" s="4" customFormat="1" ht="14.5" customHeight="1" x14ac:dyDescent="0.4">
      <c r="A4" s="3"/>
      <c r="B4" s="75"/>
      <c r="C4" s="76"/>
      <c r="D4" s="80"/>
      <c r="E4" s="80"/>
      <c r="F4" s="80"/>
      <c r="G4" s="80"/>
      <c r="H4" s="80"/>
      <c r="I4" s="80"/>
      <c r="J4" s="80"/>
      <c r="K4" s="3"/>
    </row>
    <row r="5" spans="1:11" s="4" customFormat="1" ht="14.5" customHeight="1" x14ac:dyDescent="0.4">
      <c r="A5" s="3"/>
      <c r="B5" s="75"/>
      <c r="C5" s="76"/>
      <c r="D5" s="80"/>
      <c r="E5" s="80"/>
      <c r="F5" s="80"/>
      <c r="G5" s="80"/>
      <c r="H5" s="80"/>
      <c r="I5" s="80"/>
      <c r="J5" s="80"/>
      <c r="K5" s="3"/>
    </row>
    <row r="6" spans="1:11" s="4" customFormat="1" ht="15" customHeight="1" thickBot="1" x14ac:dyDescent="0.45">
      <c r="A6" s="3"/>
      <c r="B6" s="77"/>
      <c r="C6" s="78"/>
      <c r="D6" s="81"/>
      <c r="E6" s="81"/>
      <c r="F6" s="81"/>
      <c r="G6" s="81"/>
      <c r="H6" s="81"/>
      <c r="I6" s="81"/>
      <c r="J6" s="81"/>
      <c r="K6" s="3"/>
    </row>
    <row r="7" spans="1:11" s="2" customFormat="1" ht="4.4000000000000004" customHeight="1" thickBot="1" x14ac:dyDescent="0.35">
      <c r="B7" s="5"/>
      <c r="J7" s="6"/>
    </row>
    <row r="8" spans="1:11" s="2" customFormat="1" ht="75" customHeight="1" thickBot="1" x14ac:dyDescent="0.35">
      <c r="B8" s="82" t="s">
        <v>64</v>
      </c>
      <c r="C8" s="83"/>
      <c r="D8" s="83"/>
      <c r="E8" s="83"/>
      <c r="F8" s="83"/>
      <c r="G8" s="83"/>
      <c r="H8" s="83"/>
      <c r="I8" s="83"/>
      <c r="J8" s="84"/>
    </row>
    <row r="9" spans="1:11" s="2" customFormat="1" ht="44.5" customHeight="1" x14ac:dyDescent="0.35">
      <c r="B9" s="85"/>
      <c r="C9" s="86"/>
      <c r="D9" s="86"/>
      <c r="E9" s="86"/>
      <c r="F9" s="87" t="s">
        <v>1</v>
      </c>
      <c r="G9" s="87"/>
      <c r="H9" s="136"/>
      <c r="J9" s="7" t="s">
        <v>2</v>
      </c>
    </row>
    <row r="10" spans="1:11" s="2" customFormat="1" ht="20.149999999999999" customHeight="1" x14ac:dyDescent="0.35">
      <c r="B10" s="8" t="s">
        <v>3</v>
      </c>
      <c r="C10" s="88" t="s">
        <v>60</v>
      </c>
      <c r="D10" s="88"/>
      <c r="E10" s="88"/>
      <c r="F10" s="87" t="s">
        <v>4</v>
      </c>
      <c r="G10" s="87"/>
      <c r="H10" s="137"/>
      <c r="J10" s="9">
        <v>6</v>
      </c>
    </row>
    <row r="11" spans="1:11" s="2" customFormat="1" ht="8.15" customHeight="1" thickBot="1" x14ac:dyDescent="0.35">
      <c r="B11" s="10"/>
      <c r="C11" s="11"/>
      <c r="D11" s="11"/>
      <c r="E11" s="11"/>
      <c r="F11" s="11"/>
      <c r="G11" s="11"/>
      <c r="H11" s="11"/>
      <c r="I11" s="11"/>
      <c r="J11" s="12"/>
    </row>
    <row r="12" spans="1:11" s="2" customFormat="1" ht="14.15" customHeight="1" thickBot="1" x14ac:dyDescent="0.35">
      <c r="B12" s="13"/>
      <c r="C12" s="13"/>
      <c r="D12" s="13"/>
      <c r="E12" s="13"/>
      <c r="F12" s="14"/>
      <c r="G12" s="14"/>
      <c r="J12" s="15"/>
    </row>
    <row r="13" spans="1:11" s="16" customFormat="1" ht="20.5" customHeight="1" x14ac:dyDescent="0.4">
      <c r="B13" s="89" t="s">
        <v>5</v>
      </c>
      <c r="C13" s="90"/>
      <c r="D13" s="90"/>
      <c r="E13" s="90"/>
      <c r="F13" s="90"/>
      <c r="G13" s="90"/>
      <c r="H13" s="90"/>
      <c r="I13" s="90"/>
      <c r="J13" s="91"/>
    </row>
    <row r="14" spans="1:11" s="2" customFormat="1" ht="25.5" customHeight="1" x14ac:dyDescent="0.3">
      <c r="B14" s="92" t="s">
        <v>6</v>
      </c>
      <c r="C14" s="93"/>
      <c r="D14" s="96" t="s">
        <v>7</v>
      </c>
      <c r="E14" s="96" t="s">
        <v>8</v>
      </c>
      <c r="F14" s="96" t="s">
        <v>9</v>
      </c>
      <c r="G14" s="96" t="s">
        <v>10</v>
      </c>
      <c r="H14" s="96" t="s">
        <v>11</v>
      </c>
      <c r="I14" s="96" t="s">
        <v>12</v>
      </c>
      <c r="J14" s="100" t="s">
        <v>13</v>
      </c>
    </row>
    <row r="15" spans="1:11" s="2" customFormat="1" ht="12.75" customHeight="1" x14ac:dyDescent="0.3">
      <c r="B15" s="94"/>
      <c r="C15" s="95"/>
      <c r="D15" s="97"/>
      <c r="E15" s="97"/>
      <c r="F15" s="97"/>
      <c r="G15" s="97"/>
      <c r="H15" s="97"/>
      <c r="I15" s="97"/>
      <c r="J15" s="101"/>
    </row>
    <row r="16" spans="1:11" s="2" customFormat="1" ht="21" customHeight="1" thickBot="1" x14ac:dyDescent="0.35">
      <c r="B16" s="17" t="s">
        <v>14</v>
      </c>
      <c r="C16" s="18"/>
      <c r="D16" s="18"/>
      <c r="E16" s="18"/>
      <c r="F16" s="18"/>
      <c r="G16" s="18"/>
      <c r="H16" s="18"/>
      <c r="I16" s="18"/>
      <c r="J16" s="19"/>
    </row>
    <row r="17" spans="2:14" s="2" customFormat="1" x14ac:dyDescent="0.3">
      <c r="B17" s="102" t="s">
        <v>15</v>
      </c>
      <c r="C17" s="103"/>
      <c r="D17" s="20">
        <v>9900000</v>
      </c>
      <c r="E17" s="21" t="s">
        <v>16</v>
      </c>
      <c r="F17" s="22">
        <v>1</v>
      </c>
      <c r="G17" s="23">
        <v>0.4</v>
      </c>
      <c r="H17" s="24">
        <f>+IF(F17&lt;&gt;0,Duracion,"")</f>
        <v>6</v>
      </c>
      <c r="I17" s="25">
        <v>2.2999999999999998</v>
      </c>
      <c r="J17" s="26">
        <f>+IF(F17&lt;&gt;0,IF(I17&lt;&gt;0,(ROUNDUP(D17*F17*G17*H17*(I17),0)),(ROUNDUP(D17*F17*G17*H17,0))),0)</f>
        <v>54648000</v>
      </c>
      <c r="L17" s="66"/>
      <c r="M17" s="59"/>
      <c r="N17" s="59"/>
    </row>
    <row r="18" spans="2:14" s="2" customFormat="1" x14ac:dyDescent="0.3">
      <c r="B18" s="98" t="s">
        <v>17</v>
      </c>
      <c r="C18" s="99"/>
      <c r="D18" s="20">
        <v>7000000</v>
      </c>
      <c r="E18" s="21" t="s">
        <v>16</v>
      </c>
      <c r="F18" s="27">
        <v>1</v>
      </c>
      <c r="G18" s="28">
        <v>0.2</v>
      </c>
      <c r="H18" s="29">
        <v>3</v>
      </c>
      <c r="I18" s="29">
        <f>+I17</f>
        <v>2.2999999999999998</v>
      </c>
      <c r="J18" s="30">
        <f t="shared" ref="J18:J27" si="0">+IF(F18&lt;&gt;0,IF(I18&lt;&gt;0,(ROUNDUP(D18*F18*G18*H18*(I18),0)),(ROUNDUP(D18*F18*G18*H18,0))),0)</f>
        <v>9660000</v>
      </c>
      <c r="M18" s="59"/>
      <c r="N18" s="59"/>
    </row>
    <row r="19" spans="2:14" s="2" customFormat="1" ht="12.75" hidden="1" customHeight="1" x14ac:dyDescent="0.3">
      <c r="B19" s="98" t="s">
        <v>18</v>
      </c>
      <c r="C19" s="99"/>
      <c r="D19" s="31">
        <v>7029265</v>
      </c>
      <c r="E19" s="21" t="s">
        <v>16</v>
      </c>
      <c r="F19" s="27"/>
      <c r="G19" s="28">
        <v>0.35</v>
      </c>
      <c r="H19" s="29" t="e">
        <f t="shared" ref="H19:H20" si="1">+IF(F19&lt;&gt;0,Duracion,"")-1</f>
        <v>#VALUE!</v>
      </c>
      <c r="I19" s="29">
        <f t="shared" ref="I19:I20" si="2">+I18</f>
        <v>2.2999999999999998</v>
      </c>
      <c r="J19" s="30">
        <f t="shared" si="0"/>
        <v>0</v>
      </c>
      <c r="M19" s="59"/>
      <c r="N19" s="59"/>
    </row>
    <row r="20" spans="2:14" s="2" customFormat="1" ht="12.75" hidden="1" customHeight="1" x14ac:dyDescent="0.3">
      <c r="B20" s="98" t="s">
        <v>19</v>
      </c>
      <c r="C20" s="99"/>
      <c r="D20" s="31">
        <v>7029265</v>
      </c>
      <c r="E20" s="21" t="s">
        <v>16</v>
      </c>
      <c r="F20" s="27"/>
      <c r="G20" s="28">
        <v>0.35</v>
      </c>
      <c r="H20" s="29" t="e">
        <f t="shared" si="1"/>
        <v>#VALUE!</v>
      </c>
      <c r="I20" s="29">
        <f t="shared" si="2"/>
        <v>2.2999999999999998</v>
      </c>
      <c r="J20" s="30">
        <f t="shared" si="0"/>
        <v>0</v>
      </c>
      <c r="M20" s="59"/>
      <c r="N20" s="59"/>
    </row>
    <row r="21" spans="2:14" s="2" customFormat="1" x14ac:dyDescent="0.3">
      <c r="B21" s="98" t="s">
        <v>20</v>
      </c>
      <c r="C21" s="99"/>
      <c r="D21" s="20">
        <v>7000000</v>
      </c>
      <c r="E21" s="21" t="s">
        <v>16</v>
      </c>
      <c r="F21" s="27">
        <v>1</v>
      </c>
      <c r="G21" s="28">
        <v>0.2</v>
      </c>
      <c r="H21" s="29">
        <v>3</v>
      </c>
      <c r="I21" s="29">
        <v>2.2999999999999998</v>
      </c>
      <c r="J21" s="30">
        <f t="shared" si="0"/>
        <v>9660000</v>
      </c>
      <c r="M21" s="59"/>
      <c r="N21" s="59"/>
    </row>
    <row r="22" spans="2:14" s="2" customFormat="1" x14ac:dyDescent="0.3">
      <c r="B22" s="98" t="s">
        <v>62</v>
      </c>
      <c r="C22" s="99"/>
      <c r="D22" s="20">
        <v>7000000</v>
      </c>
      <c r="E22" s="21" t="s">
        <v>16</v>
      </c>
      <c r="F22" s="27">
        <v>1</v>
      </c>
      <c r="G22" s="28">
        <v>0.2</v>
      </c>
      <c r="H22" s="29">
        <v>3</v>
      </c>
      <c r="I22" s="29">
        <v>2.2999999999999998</v>
      </c>
      <c r="J22" s="30">
        <f t="shared" si="0"/>
        <v>9660000</v>
      </c>
      <c r="M22" s="59"/>
      <c r="N22" s="59"/>
    </row>
    <row r="23" spans="2:14" s="2" customFormat="1" x14ac:dyDescent="0.3">
      <c r="B23" s="98" t="s">
        <v>63</v>
      </c>
      <c r="C23" s="99"/>
      <c r="D23" s="20">
        <v>6500000</v>
      </c>
      <c r="E23" s="21" t="s">
        <v>16</v>
      </c>
      <c r="F23" s="27">
        <v>1</v>
      </c>
      <c r="G23" s="28">
        <v>0.3</v>
      </c>
      <c r="H23" s="29">
        <v>6</v>
      </c>
      <c r="I23" s="29">
        <v>2.2999999999999998</v>
      </c>
      <c r="J23" s="30">
        <f t="shared" si="0"/>
        <v>26910000</v>
      </c>
      <c r="M23" s="59"/>
      <c r="N23" s="59"/>
    </row>
    <row r="24" spans="2:14" s="2" customFormat="1" x14ac:dyDescent="0.3">
      <c r="B24" s="98" t="s">
        <v>21</v>
      </c>
      <c r="C24" s="99"/>
      <c r="D24" s="20">
        <v>5000000</v>
      </c>
      <c r="E24" s="21" t="s">
        <v>16</v>
      </c>
      <c r="F24" s="27">
        <v>1</v>
      </c>
      <c r="G24" s="28">
        <v>0.3</v>
      </c>
      <c r="H24" s="29">
        <v>6</v>
      </c>
      <c r="I24" s="29">
        <v>2.2999999999999998</v>
      </c>
      <c r="J24" s="30">
        <f t="shared" si="0"/>
        <v>20700000</v>
      </c>
      <c r="M24" s="59"/>
      <c r="N24" s="59"/>
    </row>
    <row r="25" spans="2:14" s="2" customFormat="1" x14ac:dyDescent="0.3">
      <c r="B25" s="98" t="s">
        <v>22</v>
      </c>
      <c r="C25" s="99"/>
      <c r="D25" s="20">
        <v>5500000</v>
      </c>
      <c r="E25" s="21" t="s">
        <v>16</v>
      </c>
      <c r="F25" s="27">
        <v>1</v>
      </c>
      <c r="G25" s="28">
        <v>0.5</v>
      </c>
      <c r="H25" s="29">
        <v>6</v>
      </c>
      <c r="I25" s="29">
        <v>2.2999999999999998</v>
      </c>
      <c r="J25" s="30">
        <f t="shared" si="0"/>
        <v>37950000</v>
      </c>
      <c r="M25" s="59"/>
      <c r="N25" s="59"/>
    </row>
    <row r="26" spans="2:14" s="2" customFormat="1" ht="12.75" hidden="1" customHeight="1" x14ac:dyDescent="0.3">
      <c r="B26" s="98" t="s">
        <v>23</v>
      </c>
      <c r="C26" s="99"/>
      <c r="D26" s="31">
        <v>5265045</v>
      </c>
      <c r="E26" s="33" t="s">
        <v>24</v>
      </c>
      <c r="F26" s="27"/>
      <c r="G26" s="28"/>
      <c r="H26" s="32" t="str">
        <f>+IF(F26&lt;&gt;0,Duracion,"")</f>
        <v/>
      </c>
      <c r="I26" s="29">
        <v>2.2999999999999998</v>
      </c>
      <c r="J26" s="30">
        <f t="shared" si="0"/>
        <v>0</v>
      </c>
      <c r="M26" s="59"/>
      <c r="N26" s="59"/>
    </row>
    <row r="27" spans="2:14" s="2" customFormat="1" ht="12.9" thickBot="1" x14ac:dyDescent="0.35">
      <c r="B27" s="108" t="s">
        <v>25</v>
      </c>
      <c r="C27" s="109"/>
      <c r="D27" s="60">
        <v>6100000</v>
      </c>
      <c r="E27" s="61" t="s">
        <v>16</v>
      </c>
      <c r="F27" s="62">
        <v>1</v>
      </c>
      <c r="G27" s="63">
        <v>1</v>
      </c>
      <c r="H27" s="64">
        <f>+IF(F27&lt;&gt;0,Duracion,"")</f>
        <v>6</v>
      </c>
      <c r="I27" s="29">
        <v>2.2999999999999998</v>
      </c>
      <c r="J27" s="65">
        <f t="shared" si="0"/>
        <v>84180000</v>
      </c>
      <c r="M27" s="59"/>
      <c r="N27" s="59"/>
    </row>
    <row r="28" spans="2:14" s="2" customFormat="1" ht="6" customHeight="1" thickBot="1" x14ac:dyDescent="0.35"/>
    <row r="29" spans="2:14" s="2" customFormat="1" ht="20.149999999999999" customHeight="1" thickBot="1" x14ac:dyDescent="0.35">
      <c r="B29" s="34" t="s">
        <v>26</v>
      </c>
      <c r="C29" s="35"/>
      <c r="D29" s="35"/>
      <c r="E29" s="35"/>
      <c r="F29" s="35"/>
      <c r="G29" s="35"/>
      <c r="H29" s="35"/>
      <c r="I29" s="35"/>
      <c r="J29" s="36"/>
    </row>
    <row r="30" spans="2:14" s="2" customFormat="1" x14ac:dyDescent="0.3">
      <c r="B30" s="98" t="s">
        <v>61</v>
      </c>
      <c r="C30" s="99"/>
      <c r="D30" s="31">
        <v>3780000</v>
      </c>
      <c r="E30" s="33" t="s">
        <v>16</v>
      </c>
      <c r="F30" s="27">
        <v>1</v>
      </c>
      <c r="G30" s="37">
        <v>1</v>
      </c>
      <c r="H30" s="29">
        <v>5</v>
      </c>
      <c r="I30" s="29">
        <v>2.2999999999999998</v>
      </c>
      <c r="J30" s="26">
        <f t="shared" ref="J30" si="3">+IF(F30&lt;&gt;0,IF(I30&lt;&gt;0,(ROUNDUP(D30*F30*G30*H30*(I30),0)),(ROUNDUP(D30*F30*G30*H30,0))),0)</f>
        <v>43470000</v>
      </c>
    </row>
    <row r="31" spans="2:14" s="2" customFormat="1" ht="13.4" customHeight="1" x14ac:dyDescent="0.3">
      <c r="B31" s="98" t="s">
        <v>27</v>
      </c>
      <c r="C31" s="99"/>
      <c r="D31" s="31">
        <v>3500000</v>
      </c>
      <c r="E31" s="33" t="s">
        <v>16</v>
      </c>
      <c r="F31" s="27">
        <v>1</v>
      </c>
      <c r="G31" s="37">
        <v>1</v>
      </c>
      <c r="H31" s="29">
        <v>6</v>
      </c>
      <c r="I31" s="29">
        <f>+I27</f>
        <v>2.2999999999999998</v>
      </c>
      <c r="J31" s="68">
        <f>+IF(F31&lt;&gt;0,IF(I31&lt;&gt;0,(ROUNDUP(D31*F31*G31*H31*(I31),0)),(ROUNDUP(D31*F31*G31*H31,0))),0)</f>
        <v>48300000</v>
      </c>
      <c r="M31" s="59"/>
      <c r="N31" s="59"/>
    </row>
    <row r="32" spans="2:14" s="2" customFormat="1" x14ac:dyDescent="0.3">
      <c r="B32" s="98" t="s">
        <v>28</v>
      </c>
      <c r="C32" s="99"/>
      <c r="D32" s="31">
        <v>3200000</v>
      </c>
      <c r="E32" s="33" t="s">
        <v>16</v>
      </c>
      <c r="F32" s="27">
        <v>1</v>
      </c>
      <c r="G32" s="37">
        <v>0.8</v>
      </c>
      <c r="H32" s="29">
        <v>6</v>
      </c>
      <c r="I32" s="29">
        <f t="shared" ref="I32:I37" si="4">+I31</f>
        <v>2.2999999999999998</v>
      </c>
      <c r="J32" s="38">
        <f t="shared" ref="J32:J37" si="5">+IF(F32&lt;&gt;0,IF(I32&lt;&gt;0,(ROUNDUP(D32*F32*G32*H32*(I32),0)),(ROUNDUP(D32*F32*G32*H32,0))),0)</f>
        <v>35328000</v>
      </c>
      <c r="M32" s="59"/>
      <c r="N32" s="59"/>
    </row>
    <row r="33" spans="2:14" s="2" customFormat="1" x14ac:dyDescent="0.3">
      <c r="B33" s="98" t="s">
        <v>29</v>
      </c>
      <c r="C33" s="99"/>
      <c r="D33" s="31">
        <v>2300000</v>
      </c>
      <c r="E33" s="33" t="s">
        <v>16</v>
      </c>
      <c r="F33" s="27">
        <v>1</v>
      </c>
      <c r="G33" s="37">
        <v>0.8</v>
      </c>
      <c r="H33" s="29">
        <v>6</v>
      </c>
      <c r="I33" s="29">
        <f t="shared" si="4"/>
        <v>2.2999999999999998</v>
      </c>
      <c r="J33" s="38">
        <f t="shared" si="5"/>
        <v>25392000</v>
      </c>
      <c r="M33" s="59"/>
      <c r="N33" s="59"/>
    </row>
    <row r="34" spans="2:14" s="2" customFormat="1" ht="12.75" hidden="1" customHeight="1" x14ac:dyDescent="0.3">
      <c r="B34" s="98" t="s">
        <v>30</v>
      </c>
      <c r="C34" s="99"/>
      <c r="D34" s="31">
        <v>1358578</v>
      </c>
      <c r="E34" s="33" t="s">
        <v>16</v>
      </c>
      <c r="F34" s="27"/>
      <c r="G34" s="37"/>
      <c r="H34" s="29" t="str">
        <f>+IF(F34&lt;&gt;0,Duracion,"")</f>
        <v/>
      </c>
      <c r="I34" s="29">
        <f t="shared" si="4"/>
        <v>2.2999999999999998</v>
      </c>
      <c r="J34" s="38">
        <f t="shared" si="5"/>
        <v>0</v>
      </c>
      <c r="M34" s="59"/>
      <c r="N34" s="59"/>
    </row>
    <row r="35" spans="2:14" s="2" customFormat="1" ht="12.75" hidden="1" customHeight="1" x14ac:dyDescent="0.3">
      <c r="B35" s="98" t="s">
        <v>31</v>
      </c>
      <c r="C35" s="99"/>
      <c r="D35" s="31">
        <f>1757794.5*1.12</f>
        <v>1968729.84</v>
      </c>
      <c r="E35" s="33" t="s">
        <v>16</v>
      </c>
      <c r="F35" s="27"/>
      <c r="G35" s="37"/>
      <c r="H35" s="29" t="str">
        <f>+IF(F35&lt;&gt;0,Duracion,"")</f>
        <v/>
      </c>
      <c r="I35" s="29">
        <f t="shared" si="4"/>
        <v>2.2999999999999998</v>
      </c>
      <c r="J35" s="38">
        <f t="shared" si="5"/>
        <v>0</v>
      </c>
      <c r="M35" s="59"/>
      <c r="N35" s="59"/>
    </row>
    <row r="36" spans="2:14" s="2" customFormat="1" ht="12.75" hidden="1" customHeight="1" x14ac:dyDescent="0.3">
      <c r="B36" s="98" t="s">
        <v>32</v>
      </c>
      <c r="C36" s="99"/>
      <c r="D36" s="31">
        <f>1.12*1484359.8</f>
        <v>1662482.9760000003</v>
      </c>
      <c r="E36" s="33" t="s">
        <v>16</v>
      </c>
      <c r="F36" s="27"/>
      <c r="G36" s="37"/>
      <c r="H36" s="29" t="str">
        <f>+IF(F36&lt;&gt;0,Duracion,"")</f>
        <v/>
      </c>
      <c r="I36" s="29">
        <f t="shared" si="4"/>
        <v>2.2999999999999998</v>
      </c>
      <c r="J36" s="38">
        <f t="shared" si="5"/>
        <v>0</v>
      </c>
      <c r="M36" s="59"/>
      <c r="N36" s="59"/>
    </row>
    <row r="37" spans="2:14" s="2" customFormat="1" x14ac:dyDescent="0.3">
      <c r="B37" s="98" t="s">
        <v>33</v>
      </c>
      <c r="C37" s="99"/>
      <c r="D37" s="31">
        <v>1800000</v>
      </c>
      <c r="E37" s="33" t="s">
        <v>16</v>
      </c>
      <c r="F37" s="27">
        <v>1</v>
      </c>
      <c r="G37" s="37">
        <v>0.5</v>
      </c>
      <c r="H37" s="29">
        <v>4</v>
      </c>
      <c r="I37" s="29">
        <f t="shared" si="4"/>
        <v>2.2999999999999998</v>
      </c>
      <c r="J37" s="38">
        <f t="shared" si="5"/>
        <v>8280000</v>
      </c>
      <c r="M37" s="59"/>
      <c r="N37" s="59"/>
    </row>
    <row r="38" spans="2:14" s="16" customFormat="1" ht="26.15" customHeight="1" thickBot="1" x14ac:dyDescent="0.45">
      <c r="B38" s="110" t="s">
        <v>34</v>
      </c>
      <c r="C38" s="111"/>
      <c r="D38" s="111"/>
      <c r="E38" s="111"/>
      <c r="F38" s="111"/>
      <c r="G38" s="111"/>
      <c r="H38" s="111"/>
      <c r="I38" s="111"/>
      <c r="J38" s="39">
        <f>+ROUND(SUM(J17:J37),0)</f>
        <v>414138000</v>
      </c>
    </row>
    <row r="39" spans="2:14" s="2" customFormat="1" ht="12.9" thickBot="1" x14ac:dyDescent="0.35">
      <c r="B39" s="1"/>
      <c r="C39" s="1"/>
      <c r="D39" s="1"/>
      <c r="E39" s="1"/>
      <c r="F39" s="1"/>
      <c r="G39" s="1"/>
      <c r="H39" s="1"/>
      <c r="I39" s="1"/>
      <c r="J39" s="1"/>
    </row>
    <row r="40" spans="2:14" s="2" customFormat="1" ht="15.75" customHeight="1" x14ac:dyDescent="0.3">
      <c r="B40" s="112" t="s">
        <v>35</v>
      </c>
      <c r="C40" s="113"/>
      <c r="D40" s="113"/>
      <c r="E40" s="113"/>
      <c r="F40" s="113"/>
      <c r="G40" s="113"/>
      <c r="H40" s="113"/>
      <c r="I40" s="113"/>
      <c r="J40" s="114"/>
    </row>
    <row r="41" spans="2:14" s="2" customFormat="1" ht="32.5" customHeight="1" x14ac:dyDescent="0.3">
      <c r="B41" s="104" t="s">
        <v>36</v>
      </c>
      <c r="C41" s="105"/>
      <c r="D41" s="105"/>
      <c r="E41" s="40" t="s">
        <v>37</v>
      </c>
      <c r="F41" s="40" t="s">
        <v>9</v>
      </c>
      <c r="G41" s="40" t="s">
        <v>38</v>
      </c>
      <c r="H41" s="106" t="s">
        <v>39</v>
      </c>
      <c r="I41" s="107"/>
      <c r="J41" s="41" t="s">
        <v>13</v>
      </c>
    </row>
    <row r="42" spans="2:14" s="2" customFormat="1" ht="56.15" customHeight="1" x14ac:dyDescent="0.3">
      <c r="B42" s="115" t="s">
        <v>40</v>
      </c>
      <c r="C42" s="116"/>
      <c r="D42" s="116"/>
      <c r="E42" s="42" t="s">
        <v>41</v>
      </c>
      <c r="F42" s="42">
        <v>1</v>
      </c>
      <c r="G42" s="43">
        <v>6</v>
      </c>
      <c r="H42" s="117">
        <v>4500000</v>
      </c>
      <c r="I42" s="117"/>
      <c r="J42" s="44">
        <f>+H42*G42*F42</f>
        <v>27000000</v>
      </c>
    </row>
    <row r="43" spans="2:14" s="2" customFormat="1" ht="27" customHeight="1" x14ac:dyDescent="0.3">
      <c r="B43" s="115" t="s">
        <v>42</v>
      </c>
      <c r="C43" s="116"/>
      <c r="D43" s="116"/>
      <c r="E43" s="42" t="s">
        <v>41</v>
      </c>
      <c r="F43" s="42">
        <v>1</v>
      </c>
      <c r="G43" s="43">
        <f>+Duracion</f>
        <v>6</v>
      </c>
      <c r="H43" s="117">
        <v>900000</v>
      </c>
      <c r="I43" s="117"/>
      <c r="J43" s="44">
        <f>+ROUND(H43*G43*F43,0)</f>
        <v>5400000</v>
      </c>
      <c r="M43" s="45"/>
    </row>
    <row r="44" spans="2:14" s="2" customFormat="1" ht="27" customHeight="1" x14ac:dyDescent="0.3">
      <c r="B44" s="118" t="s">
        <v>43</v>
      </c>
      <c r="C44" s="119"/>
      <c r="D44" s="119"/>
      <c r="E44" s="42" t="s">
        <v>41</v>
      </c>
      <c r="F44" s="42">
        <v>1</v>
      </c>
      <c r="G44" s="43">
        <v>6</v>
      </c>
      <c r="H44" s="117">
        <v>2500000</v>
      </c>
      <c r="I44" s="117"/>
      <c r="J44" s="44">
        <f>+H44*G44*F44</f>
        <v>15000000</v>
      </c>
    </row>
    <row r="45" spans="2:14" s="2" customFormat="1" ht="18" customHeight="1" x14ac:dyDescent="0.3">
      <c r="B45" s="118" t="s">
        <v>44</v>
      </c>
      <c r="C45" s="119"/>
      <c r="D45" s="119"/>
      <c r="E45" s="42" t="s">
        <v>41</v>
      </c>
      <c r="F45" s="42">
        <v>1</v>
      </c>
      <c r="G45" s="43">
        <f t="shared" ref="G45:G51" si="6">+IF(F45&lt;&gt;0,Duracion,"")</f>
        <v>6</v>
      </c>
      <c r="H45" s="117">
        <v>1000000</v>
      </c>
      <c r="I45" s="117"/>
      <c r="J45" s="44">
        <f>+H45*G45*F45</f>
        <v>6000000</v>
      </c>
    </row>
    <row r="46" spans="2:14" s="2" customFormat="1" ht="30.65" customHeight="1" x14ac:dyDescent="0.3">
      <c r="B46" s="118" t="s">
        <v>45</v>
      </c>
      <c r="C46" s="119"/>
      <c r="D46" s="119"/>
      <c r="E46" s="42" t="s">
        <v>41</v>
      </c>
      <c r="F46" s="42">
        <v>1</v>
      </c>
      <c r="G46" s="43">
        <f>+IF(F46&lt;&gt;0,Duracion,"")</f>
        <v>6</v>
      </c>
      <c r="H46" s="117">
        <v>700000</v>
      </c>
      <c r="I46" s="117"/>
      <c r="J46" s="44">
        <f>+H46*G46*F46</f>
        <v>4200000</v>
      </c>
    </row>
    <row r="47" spans="2:14" s="16" customFormat="1" ht="26.15" customHeight="1" thickBot="1" x14ac:dyDescent="0.45">
      <c r="B47" s="110" t="s">
        <v>46</v>
      </c>
      <c r="C47" s="111"/>
      <c r="D47" s="111"/>
      <c r="E47" s="111"/>
      <c r="F47" s="111"/>
      <c r="G47" s="111"/>
      <c r="H47" s="111"/>
      <c r="I47" s="111"/>
      <c r="J47" s="46">
        <f>SUM(J42:J46)</f>
        <v>57600000</v>
      </c>
    </row>
    <row r="48" spans="2:14" s="2" customFormat="1" ht="6" customHeight="1" thickBot="1" x14ac:dyDescent="0.35">
      <c r="B48" s="1"/>
      <c r="C48" s="1"/>
      <c r="D48" s="1"/>
      <c r="E48" s="1"/>
      <c r="F48" s="1"/>
      <c r="G48" s="1"/>
      <c r="H48" s="1"/>
      <c r="I48" s="1"/>
      <c r="J48" s="1"/>
    </row>
    <row r="49" spans="2:15" s="2" customFormat="1" ht="18" customHeight="1" x14ac:dyDescent="0.3">
      <c r="B49" s="89" t="s">
        <v>47</v>
      </c>
      <c r="C49" s="90"/>
      <c r="D49" s="90"/>
      <c r="E49" s="90"/>
      <c r="F49" s="90"/>
      <c r="G49" s="90"/>
      <c r="H49" s="90"/>
      <c r="I49" s="90"/>
      <c r="J49" s="91"/>
    </row>
    <row r="50" spans="2:15" s="2" customFormat="1" ht="38.15" customHeight="1" thickBot="1" x14ac:dyDescent="0.35">
      <c r="B50" s="123" t="s">
        <v>36</v>
      </c>
      <c r="C50" s="124"/>
      <c r="D50" s="124"/>
      <c r="E50" s="47" t="s">
        <v>37</v>
      </c>
      <c r="F50" s="47" t="s">
        <v>9</v>
      </c>
      <c r="G50" s="47" t="s">
        <v>38</v>
      </c>
      <c r="H50" s="125" t="s">
        <v>39</v>
      </c>
      <c r="I50" s="126"/>
      <c r="J50" s="48" t="s">
        <v>13</v>
      </c>
    </row>
    <row r="51" spans="2:15" s="2" customFormat="1" ht="28.4" customHeight="1" x14ac:dyDescent="0.3">
      <c r="B51" s="127" t="s">
        <v>48</v>
      </c>
      <c r="C51" s="128"/>
      <c r="D51" s="128"/>
      <c r="E51" s="49" t="s">
        <v>41</v>
      </c>
      <c r="F51" s="49">
        <v>1</v>
      </c>
      <c r="G51" s="50">
        <f t="shared" si="6"/>
        <v>6</v>
      </c>
      <c r="H51" s="129">
        <v>1038500</v>
      </c>
      <c r="I51" s="129"/>
      <c r="J51" s="51">
        <f>+ROUND(H51*G51*F51,0)</f>
        <v>6231000</v>
      </c>
    </row>
    <row r="52" spans="2:15" s="16" customFormat="1" ht="25.4" customHeight="1" thickBot="1" x14ac:dyDescent="0.45">
      <c r="B52" s="110" t="s">
        <v>49</v>
      </c>
      <c r="C52" s="111"/>
      <c r="D52" s="111"/>
      <c r="E52" s="111"/>
      <c r="F52" s="111"/>
      <c r="G52" s="111"/>
      <c r="H52" s="111"/>
      <c r="I52" s="111"/>
      <c r="J52" s="39">
        <f>+ROUND(J51,0)</f>
        <v>6231000</v>
      </c>
      <c r="M52" s="67"/>
      <c r="N52" s="67"/>
      <c r="O52" s="67"/>
    </row>
    <row r="53" spans="2:15" s="2" customFormat="1" ht="9.65" customHeight="1" thickBot="1" x14ac:dyDescent="0.35">
      <c r="B53" s="1"/>
      <c r="C53" s="1"/>
      <c r="D53" s="1"/>
      <c r="E53" s="1"/>
      <c r="F53" s="1"/>
      <c r="G53" s="1"/>
      <c r="H53" s="1"/>
      <c r="I53" s="1"/>
      <c r="J53" s="1"/>
      <c r="M53" s="67"/>
      <c r="N53" s="67"/>
      <c r="O53" s="67"/>
    </row>
    <row r="54" spans="2:15" s="2" customFormat="1" ht="15.45" thickBot="1" x14ac:dyDescent="0.35">
      <c r="B54" s="120" t="s">
        <v>50</v>
      </c>
      <c r="C54" s="121"/>
      <c r="D54" s="121"/>
      <c r="E54" s="121"/>
      <c r="F54" s="121"/>
      <c r="G54" s="121"/>
      <c r="H54" s="121"/>
      <c r="I54" s="121"/>
      <c r="J54" s="122"/>
      <c r="M54" s="67"/>
      <c r="N54" s="67"/>
      <c r="O54" s="67"/>
    </row>
    <row r="55" spans="2:15" s="16" customFormat="1" ht="20.149999999999999" customHeight="1" thickBot="1" x14ac:dyDescent="0.45">
      <c r="B55" s="131" t="s">
        <v>51</v>
      </c>
      <c r="C55" s="132"/>
      <c r="D55" s="132"/>
      <c r="E55" s="132"/>
      <c r="F55" s="132"/>
      <c r="G55" s="132"/>
      <c r="H55" s="132"/>
      <c r="I55" s="132"/>
      <c r="J55" s="52">
        <f>+J52+J47+J38</f>
        <v>477969000</v>
      </c>
      <c r="M55" s="67"/>
      <c r="N55" s="67"/>
      <c r="O55" s="67"/>
    </row>
    <row r="56" spans="2:15" s="16" customFormat="1" ht="20.149999999999999" customHeight="1" thickBot="1" x14ac:dyDescent="0.45">
      <c r="B56" s="131" t="s">
        <v>52</v>
      </c>
      <c r="C56" s="132"/>
      <c r="D56" s="132"/>
      <c r="E56" s="132"/>
      <c r="F56" s="132"/>
      <c r="G56" s="132"/>
      <c r="H56" s="132"/>
      <c r="I56" s="132"/>
      <c r="J56" s="52">
        <f>+ROUNDDOWN(J55*0.19,0)</f>
        <v>90814110</v>
      </c>
      <c r="M56" s="67"/>
      <c r="N56" s="67"/>
      <c r="O56" s="67"/>
    </row>
    <row r="57" spans="2:15" s="16" customFormat="1" ht="20.149999999999999" customHeight="1" thickBot="1" x14ac:dyDescent="0.45">
      <c r="B57" s="131" t="s">
        <v>53</v>
      </c>
      <c r="C57" s="132"/>
      <c r="D57" s="132"/>
      <c r="E57" s="132"/>
      <c r="F57" s="132"/>
      <c r="G57" s="132"/>
      <c r="H57" s="132"/>
      <c r="I57" s="132"/>
      <c r="J57" s="52"/>
      <c r="M57" s="67"/>
      <c r="N57" s="67"/>
      <c r="O57" s="67"/>
    </row>
    <row r="58" spans="2:15" s="2" customFormat="1" ht="20.149999999999999" customHeight="1" thickBot="1" x14ac:dyDescent="0.35">
      <c r="B58" s="133" t="s">
        <v>54</v>
      </c>
      <c r="C58" s="134"/>
      <c r="D58" s="134"/>
      <c r="E58" s="134"/>
      <c r="F58" s="134"/>
      <c r="G58" s="134"/>
      <c r="H58" s="134"/>
      <c r="I58" s="134"/>
      <c r="J58" s="46">
        <f>+ROUND(J55+J56,0)</f>
        <v>568783110</v>
      </c>
      <c r="M58" s="67"/>
      <c r="N58" s="67"/>
      <c r="O58" s="67"/>
    </row>
    <row r="59" spans="2:15" s="2" customFormat="1" ht="15" customHeight="1" x14ac:dyDescent="0.3">
      <c r="J59" s="72"/>
      <c r="M59" s="67"/>
      <c r="N59" s="67"/>
      <c r="O59" s="67"/>
    </row>
    <row r="60" spans="2:15" s="2" customFormat="1" x14ac:dyDescent="0.3">
      <c r="J60" s="72"/>
      <c r="M60" s="53"/>
    </row>
    <row r="61" spans="2:15" s="2" customFormat="1" x14ac:dyDescent="0.3"/>
    <row r="62" spans="2:15" s="2" customFormat="1" x14ac:dyDescent="0.3">
      <c r="M62" s="54"/>
    </row>
    <row r="63" spans="2:15" s="2" customFormat="1" ht="20.149999999999999" customHeight="1" x14ac:dyDescent="0.3">
      <c r="B63" s="55" t="s">
        <v>55</v>
      </c>
      <c r="C63" s="16"/>
      <c r="D63" s="16"/>
      <c r="E63" s="16"/>
      <c r="F63" s="16"/>
      <c r="G63" s="16"/>
      <c r="H63" s="16"/>
      <c r="I63" s="16"/>
      <c r="M63" s="56"/>
    </row>
    <row r="64" spans="2:15" s="2" customFormat="1" ht="40" customHeight="1" x14ac:dyDescent="0.3">
      <c r="B64" s="130" t="s">
        <v>56</v>
      </c>
      <c r="C64" s="130"/>
      <c r="D64" s="130"/>
      <c r="E64" s="130"/>
      <c r="F64" s="130"/>
      <c r="G64" s="130"/>
      <c r="H64" s="130"/>
      <c r="I64" s="130"/>
      <c r="J64" s="57"/>
    </row>
    <row r="65" spans="2:10" s="2" customFormat="1" ht="20.149999999999999" customHeight="1" x14ac:dyDescent="0.3">
      <c r="B65" s="135" t="s">
        <v>57</v>
      </c>
      <c r="C65" s="135"/>
      <c r="D65" s="135"/>
      <c r="E65" s="135"/>
      <c r="F65" s="135"/>
      <c r="G65" s="135"/>
      <c r="H65" s="135"/>
      <c r="I65" s="135"/>
      <c r="J65" s="58"/>
    </row>
    <row r="66" spans="2:10" s="2" customFormat="1" ht="40" customHeight="1" x14ac:dyDescent="0.3">
      <c r="B66" s="130" t="s">
        <v>58</v>
      </c>
      <c r="C66" s="130"/>
      <c r="D66" s="130"/>
      <c r="E66" s="130"/>
      <c r="F66" s="130"/>
      <c r="G66" s="130"/>
      <c r="H66" s="130"/>
      <c r="I66" s="130"/>
      <c r="J66" s="58"/>
    </row>
    <row r="67" spans="2:10" ht="40" customHeight="1" x14ac:dyDescent="0.3">
      <c r="B67" s="130" t="s">
        <v>59</v>
      </c>
      <c r="C67" s="130"/>
      <c r="D67" s="130"/>
      <c r="E67" s="130"/>
      <c r="F67" s="130"/>
      <c r="G67" s="130"/>
      <c r="H67" s="130"/>
      <c r="I67" s="130"/>
    </row>
  </sheetData>
  <mergeCells count="66">
    <mergeCell ref="B66:I66"/>
    <mergeCell ref="B67:I67"/>
    <mergeCell ref="B55:I55"/>
    <mergeCell ref="B56:I56"/>
    <mergeCell ref="B57:I57"/>
    <mergeCell ref="B58:I58"/>
    <mergeCell ref="B64:I64"/>
    <mergeCell ref="B65:I65"/>
    <mergeCell ref="B54:J54"/>
    <mergeCell ref="B45:D45"/>
    <mergeCell ref="H45:I45"/>
    <mergeCell ref="B46:D46"/>
    <mergeCell ref="H46:I46"/>
    <mergeCell ref="B47:I47"/>
    <mergeCell ref="B49:J49"/>
    <mergeCell ref="B50:D50"/>
    <mergeCell ref="H50:I50"/>
    <mergeCell ref="B51:D51"/>
    <mergeCell ref="H51:I51"/>
    <mergeCell ref="B52:I52"/>
    <mergeCell ref="B42:D42"/>
    <mergeCell ref="H42:I42"/>
    <mergeCell ref="B43:D43"/>
    <mergeCell ref="H43:I43"/>
    <mergeCell ref="B44:D44"/>
    <mergeCell ref="H44:I44"/>
    <mergeCell ref="B41:D41"/>
    <mergeCell ref="H41:I41"/>
    <mergeCell ref="B27:C27"/>
    <mergeCell ref="B31:C31"/>
    <mergeCell ref="B32:C32"/>
    <mergeCell ref="B33:C33"/>
    <mergeCell ref="B34:C34"/>
    <mergeCell ref="B35:C35"/>
    <mergeCell ref="B36:C36"/>
    <mergeCell ref="B37:C37"/>
    <mergeCell ref="B38:I38"/>
    <mergeCell ref="B40:J40"/>
    <mergeCell ref="B30:C30"/>
    <mergeCell ref="B26:C26"/>
    <mergeCell ref="J14:J15"/>
    <mergeCell ref="B17:C17"/>
    <mergeCell ref="B18:C18"/>
    <mergeCell ref="B19:C19"/>
    <mergeCell ref="B20:C20"/>
    <mergeCell ref="B21:C21"/>
    <mergeCell ref="B24:C24"/>
    <mergeCell ref="B25:C25"/>
    <mergeCell ref="B22:C22"/>
    <mergeCell ref="B23:C23"/>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0766C-1882-4BAB-A953-D4ECAE589C96}">
  <sheetPr>
    <pageSetUpPr fitToPage="1"/>
  </sheetPr>
  <dimension ref="A1:O67"/>
  <sheetViews>
    <sheetView showGridLines="0" tabSelected="1" view="pageBreakPreview" topLeftCell="A15" zoomScale="120" zoomScaleNormal="40" zoomScaleSheetLayoutView="120" zoomScalePageLayoutView="70" workbookViewId="0">
      <selection activeCell="D17" sqref="D17:D37"/>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1" ht="12.9" thickBot="1" x14ac:dyDescent="0.35"/>
    <row r="2" spans="1:11" ht="14.5" customHeight="1" x14ac:dyDescent="0.3">
      <c r="B2" s="73"/>
      <c r="C2" s="74"/>
      <c r="D2" s="79" t="s">
        <v>0</v>
      </c>
      <c r="E2" s="79"/>
      <c r="F2" s="79"/>
      <c r="G2" s="79"/>
      <c r="H2" s="79"/>
      <c r="I2" s="79"/>
      <c r="J2" s="79"/>
    </row>
    <row r="3" spans="1:11" s="4" customFormat="1" ht="14.5" customHeight="1" x14ac:dyDescent="0.4">
      <c r="A3" s="3"/>
      <c r="B3" s="75"/>
      <c r="C3" s="76"/>
      <c r="D3" s="80"/>
      <c r="E3" s="80"/>
      <c r="F3" s="80"/>
      <c r="G3" s="80"/>
      <c r="H3" s="80"/>
      <c r="I3" s="80"/>
      <c r="J3" s="80"/>
      <c r="K3" s="3"/>
    </row>
    <row r="4" spans="1:11" s="4" customFormat="1" ht="14.5" customHeight="1" x14ac:dyDescent="0.4">
      <c r="A4" s="3"/>
      <c r="B4" s="75"/>
      <c r="C4" s="76"/>
      <c r="D4" s="80"/>
      <c r="E4" s="80"/>
      <c r="F4" s="80"/>
      <c r="G4" s="80"/>
      <c r="H4" s="80"/>
      <c r="I4" s="80"/>
      <c r="J4" s="80"/>
      <c r="K4" s="3"/>
    </row>
    <row r="5" spans="1:11" s="4" customFormat="1" ht="14.5" customHeight="1" x14ac:dyDescent="0.4">
      <c r="A5" s="3"/>
      <c r="B5" s="75"/>
      <c r="C5" s="76"/>
      <c r="D5" s="80"/>
      <c r="E5" s="80"/>
      <c r="F5" s="80"/>
      <c r="G5" s="80"/>
      <c r="H5" s="80"/>
      <c r="I5" s="80"/>
      <c r="J5" s="80"/>
      <c r="K5" s="3"/>
    </row>
    <row r="6" spans="1:11" s="4" customFormat="1" ht="15" customHeight="1" thickBot="1" x14ac:dyDescent="0.45">
      <c r="A6" s="3"/>
      <c r="B6" s="77"/>
      <c r="C6" s="78"/>
      <c r="D6" s="81"/>
      <c r="E6" s="81"/>
      <c r="F6" s="81"/>
      <c r="G6" s="81"/>
      <c r="H6" s="81"/>
      <c r="I6" s="81"/>
      <c r="J6" s="81"/>
      <c r="K6" s="3"/>
    </row>
    <row r="7" spans="1:11" s="2" customFormat="1" ht="4.4000000000000004" customHeight="1" thickBot="1" x14ac:dyDescent="0.35">
      <c r="B7" s="5"/>
      <c r="J7" s="6"/>
    </row>
    <row r="8" spans="1:11" s="2" customFormat="1" ht="75" customHeight="1" thickBot="1" x14ac:dyDescent="0.35">
      <c r="B8" s="82" t="s">
        <v>64</v>
      </c>
      <c r="C8" s="83"/>
      <c r="D8" s="83"/>
      <c r="E8" s="83"/>
      <c r="F8" s="83"/>
      <c r="G8" s="83"/>
      <c r="H8" s="83"/>
      <c r="I8" s="83"/>
      <c r="J8" s="84"/>
    </row>
    <row r="9" spans="1:11" s="2" customFormat="1" ht="44.5" customHeight="1" x14ac:dyDescent="0.35">
      <c r="B9" s="85"/>
      <c r="C9" s="86"/>
      <c r="D9" s="86"/>
      <c r="E9" s="86"/>
      <c r="F9" s="87" t="s">
        <v>1</v>
      </c>
      <c r="G9" s="87"/>
      <c r="H9" s="136"/>
      <c r="J9" s="7" t="s">
        <v>2</v>
      </c>
    </row>
    <row r="10" spans="1:11" s="2" customFormat="1" ht="20.149999999999999" customHeight="1" x14ac:dyDescent="0.35">
      <c r="B10" s="8" t="s">
        <v>3</v>
      </c>
      <c r="C10" s="88" t="s">
        <v>60</v>
      </c>
      <c r="D10" s="88"/>
      <c r="E10" s="88"/>
      <c r="F10" s="87" t="s">
        <v>4</v>
      </c>
      <c r="G10" s="87"/>
      <c r="H10" s="137"/>
      <c r="J10" s="9">
        <v>6</v>
      </c>
    </row>
    <row r="11" spans="1:11" s="2" customFormat="1" ht="8.15" customHeight="1" thickBot="1" x14ac:dyDescent="0.35">
      <c r="B11" s="10"/>
      <c r="C11" s="11"/>
      <c r="D11" s="11"/>
      <c r="E11" s="11"/>
      <c r="F11" s="11"/>
      <c r="G11" s="11"/>
      <c r="H11" s="11"/>
      <c r="I11" s="11"/>
      <c r="J11" s="12"/>
    </row>
    <row r="12" spans="1:11" s="2" customFormat="1" ht="14.15" customHeight="1" thickBot="1" x14ac:dyDescent="0.35">
      <c r="B12" s="13"/>
      <c r="C12" s="13"/>
      <c r="D12" s="13"/>
      <c r="E12" s="13"/>
      <c r="F12" s="14"/>
      <c r="G12" s="14"/>
      <c r="J12" s="15"/>
    </row>
    <row r="13" spans="1:11" s="16" customFormat="1" ht="20.5" customHeight="1" x14ac:dyDescent="0.4">
      <c r="B13" s="89" t="s">
        <v>5</v>
      </c>
      <c r="C13" s="90"/>
      <c r="D13" s="90"/>
      <c r="E13" s="90"/>
      <c r="F13" s="90"/>
      <c r="G13" s="90"/>
      <c r="H13" s="90"/>
      <c r="I13" s="90"/>
      <c r="J13" s="91"/>
    </row>
    <row r="14" spans="1:11" s="2" customFormat="1" ht="25.5" customHeight="1" x14ac:dyDescent="0.3">
      <c r="B14" s="92" t="s">
        <v>6</v>
      </c>
      <c r="C14" s="93"/>
      <c r="D14" s="96" t="s">
        <v>7</v>
      </c>
      <c r="E14" s="96" t="s">
        <v>8</v>
      </c>
      <c r="F14" s="96" t="s">
        <v>9</v>
      </c>
      <c r="G14" s="96" t="s">
        <v>10</v>
      </c>
      <c r="H14" s="96" t="s">
        <v>11</v>
      </c>
      <c r="I14" s="96" t="s">
        <v>12</v>
      </c>
      <c r="J14" s="100" t="s">
        <v>13</v>
      </c>
    </row>
    <row r="15" spans="1:11" s="2" customFormat="1" ht="12.75" customHeight="1" x14ac:dyDescent="0.3">
      <c r="B15" s="94"/>
      <c r="C15" s="95"/>
      <c r="D15" s="97"/>
      <c r="E15" s="97"/>
      <c r="F15" s="97"/>
      <c r="G15" s="97"/>
      <c r="H15" s="97"/>
      <c r="I15" s="97"/>
      <c r="J15" s="101"/>
    </row>
    <row r="16" spans="1:11" s="2" customFormat="1" ht="21" customHeight="1" thickBot="1" x14ac:dyDescent="0.35">
      <c r="B16" s="17" t="s">
        <v>14</v>
      </c>
      <c r="C16" s="18"/>
      <c r="D16" s="18"/>
      <c r="E16" s="18"/>
      <c r="F16" s="18"/>
      <c r="G16" s="18"/>
      <c r="H16" s="18"/>
      <c r="I16" s="18"/>
      <c r="J16" s="19"/>
    </row>
    <row r="17" spans="2:14" s="2" customFormat="1" x14ac:dyDescent="0.3">
      <c r="B17" s="102" t="s">
        <v>15</v>
      </c>
      <c r="C17" s="103"/>
      <c r="D17" s="138"/>
      <c r="E17" s="21" t="s">
        <v>16</v>
      </c>
      <c r="F17" s="22">
        <v>1</v>
      </c>
      <c r="G17" s="23">
        <v>0.4</v>
      </c>
      <c r="H17" s="24">
        <f>+IF(F17&lt;&gt;0,Duracion,"")</f>
        <v>6</v>
      </c>
      <c r="I17" s="25">
        <v>2.2999999999999998</v>
      </c>
      <c r="J17" s="26">
        <f>+IF(F17&lt;&gt;0,IF(I17&lt;&gt;0,(ROUNDUP(D17*F17*G17*H17*(I17),0)),(ROUNDUP(D17*F17*G17*H17,0))),0)</f>
        <v>0</v>
      </c>
      <c r="L17" s="66"/>
      <c r="M17" s="59"/>
      <c r="N17" s="59"/>
    </row>
    <row r="18" spans="2:14" s="2" customFormat="1" x14ac:dyDescent="0.3">
      <c r="B18" s="98" t="s">
        <v>17</v>
      </c>
      <c r="C18" s="99"/>
      <c r="D18" s="138"/>
      <c r="E18" s="21" t="s">
        <v>16</v>
      </c>
      <c r="F18" s="27">
        <v>1</v>
      </c>
      <c r="G18" s="28">
        <v>0.2</v>
      </c>
      <c r="H18" s="29">
        <v>3</v>
      </c>
      <c r="I18" s="29">
        <f>+I17</f>
        <v>2.2999999999999998</v>
      </c>
      <c r="J18" s="30">
        <f t="shared" ref="J18:J27" si="0">+IF(F18&lt;&gt;0,IF(I18&lt;&gt;0,(ROUNDUP(D18*F18*G18*H18*(I18),0)),(ROUNDUP(D18*F18*G18*H18,0))),0)</f>
        <v>0</v>
      </c>
      <c r="M18" s="59"/>
      <c r="N18" s="59"/>
    </row>
    <row r="19" spans="2:14" s="2" customFormat="1" ht="12.75" hidden="1" customHeight="1" x14ac:dyDescent="0.3">
      <c r="B19" s="98" t="s">
        <v>18</v>
      </c>
      <c r="C19" s="99"/>
      <c r="D19" s="139"/>
      <c r="E19" s="21" t="s">
        <v>16</v>
      </c>
      <c r="F19" s="27"/>
      <c r="G19" s="28">
        <v>0.35</v>
      </c>
      <c r="H19" s="29" t="e">
        <f t="shared" ref="H19:H20" si="1">+IF(F19&lt;&gt;0,Duracion,"")-1</f>
        <v>#VALUE!</v>
      </c>
      <c r="I19" s="29">
        <f t="shared" ref="I19:I20" si="2">+I18</f>
        <v>2.2999999999999998</v>
      </c>
      <c r="J19" s="30">
        <f t="shared" si="0"/>
        <v>0</v>
      </c>
      <c r="M19" s="59"/>
      <c r="N19" s="59"/>
    </row>
    <row r="20" spans="2:14" s="2" customFormat="1" ht="12.75" hidden="1" customHeight="1" x14ac:dyDescent="0.3">
      <c r="B20" s="98" t="s">
        <v>19</v>
      </c>
      <c r="C20" s="99"/>
      <c r="D20" s="139"/>
      <c r="E20" s="21" t="s">
        <v>16</v>
      </c>
      <c r="F20" s="27"/>
      <c r="G20" s="28">
        <v>0.35</v>
      </c>
      <c r="H20" s="29" t="e">
        <f t="shared" si="1"/>
        <v>#VALUE!</v>
      </c>
      <c r="I20" s="29">
        <f t="shared" si="2"/>
        <v>2.2999999999999998</v>
      </c>
      <c r="J20" s="30">
        <f t="shared" si="0"/>
        <v>0</v>
      </c>
      <c r="M20" s="59"/>
      <c r="N20" s="59"/>
    </row>
    <row r="21" spans="2:14" s="2" customFormat="1" x14ac:dyDescent="0.3">
      <c r="B21" s="98" t="s">
        <v>20</v>
      </c>
      <c r="C21" s="99"/>
      <c r="D21" s="138"/>
      <c r="E21" s="21" t="s">
        <v>16</v>
      </c>
      <c r="F21" s="27">
        <v>1</v>
      </c>
      <c r="G21" s="28">
        <v>0.2</v>
      </c>
      <c r="H21" s="29">
        <v>3</v>
      </c>
      <c r="I21" s="29">
        <v>2.2999999999999998</v>
      </c>
      <c r="J21" s="30">
        <f t="shared" si="0"/>
        <v>0</v>
      </c>
      <c r="M21" s="59"/>
      <c r="N21" s="59"/>
    </row>
    <row r="22" spans="2:14" s="2" customFormat="1" x14ac:dyDescent="0.3">
      <c r="B22" s="98" t="s">
        <v>62</v>
      </c>
      <c r="C22" s="99"/>
      <c r="D22" s="138"/>
      <c r="E22" s="21" t="s">
        <v>16</v>
      </c>
      <c r="F22" s="27">
        <v>1</v>
      </c>
      <c r="G22" s="28">
        <v>0.2</v>
      </c>
      <c r="H22" s="29">
        <v>3</v>
      </c>
      <c r="I22" s="29">
        <v>2.2999999999999998</v>
      </c>
      <c r="J22" s="30">
        <f t="shared" si="0"/>
        <v>0</v>
      </c>
      <c r="M22" s="59"/>
      <c r="N22" s="59"/>
    </row>
    <row r="23" spans="2:14" s="2" customFormat="1" x14ac:dyDescent="0.3">
      <c r="B23" s="98" t="s">
        <v>63</v>
      </c>
      <c r="C23" s="99"/>
      <c r="D23" s="138"/>
      <c r="E23" s="21" t="s">
        <v>16</v>
      </c>
      <c r="F23" s="27">
        <v>1</v>
      </c>
      <c r="G23" s="28">
        <v>0.3</v>
      </c>
      <c r="H23" s="29">
        <v>6</v>
      </c>
      <c r="I23" s="29">
        <v>2.2999999999999998</v>
      </c>
      <c r="J23" s="30">
        <f t="shared" si="0"/>
        <v>0</v>
      </c>
      <c r="M23" s="59"/>
      <c r="N23" s="59"/>
    </row>
    <row r="24" spans="2:14" s="2" customFormat="1" x14ac:dyDescent="0.3">
      <c r="B24" s="98" t="s">
        <v>21</v>
      </c>
      <c r="C24" s="99"/>
      <c r="D24" s="138"/>
      <c r="E24" s="21" t="s">
        <v>16</v>
      </c>
      <c r="F24" s="27">
        <v>1</v>
      </c>
      <c r="G24" s="28">
        <v>0.3</v>
      </c>
      <c r="H24" s="29">
        <v>6</v>
      </c>
      <c r="I24" s="29">
        <v>2.2999999999999998</v>
      </c>
      <c r="J24" s="30">
        <f t="shared" si="0"/>
        <v>0</v>
      </c>
      <c r="M24" s="59"/>
      <c r="N24" s="59"/>
    </row>
    <row r="25" spans="2:14" s="2" customFormat="1" x14ac:dyDescent="0.3">
      <c r="B25" s="98" t="s">
        <v>22</v>
      </c>
      <c r="C25" s="99"/>
      <c r="D25" s="138"/>
      <c r="E25" s="21" t="s">
        <v>16</v>
      </c>
      <c r="F25" s="27">
        <v>1</v>
      </c>
      <c r="G25" s="28">
        <v>0.5</v>
      </c>
      <c r="H25" s="29">
        <v>6</v>
      </c>
      <c r="I25" s="29">
        <v>2.2999999999999998</v>
      </c>
      <c r="J25" s="30">
        <f t="shared" si="0"/>
        <v>0</v>
      </c>
      <c r="M25" s="59"/>
      <c r="N25" s="59"/>
    </row>
    <row r="26" spans="2:14" s="2" customFormat="1" ht="12.75" hidden="1" customHeight="1" x14ac:dyDescent="0.3">
      <c r="B26" s="98" t="s">
        <v>23</v>
      </c>
      <c r="C26" s="99"/>
      <c r="D26" s="139"/>
      <c r="E26" s="33" t="s">
        <v>24</v>
      </c>
      <c r="F26" s="27"/>
      <c r="G26" s="28"/>
      <c r="H26" s="32" t="str">
        <f>+IF(F26&lt;&gt;0,Duracion,"")</f>
        <v/>
      </c>
      <c r="I26" s="29">
        <v>2.2999999999999998</v>
      </c>
      <c r="J26" s="30">
        <f t="shared" si="0"/>
        <v>0</v>
      </c>
      <c r="M26" s="59"/>
      <c r="N26" s="59"/>
    </row>
    <row r="27" spans="2:14" s="2" customFormat="1" ht="12.9" thickBot="1" x14ac:dyDescent="0.35">
      <c r="B27" s="108" t="s">
        <v>25</v>
      </c>
      <c r="C27" s="109"/>
      <c r="D27" s="140"/>
      <c r="E27" s="61" t="s">
        <v>16</v>
      </c>
      <c r="F27" s="62">
        <v>1</v>
      </c>
      <c r="G27" s="63">
        <v>1</v>
      </c>
      <c r="H27" s="64">
        <f>+IF(F27&lt;&gt;0,Duracion,"")</f>
        <v>6</v>
      </c>
      <c r="I27" s="29">
        <v>2.2999999999999998</v>
      </c>
      <c r="J27" s="65">
        <f t="shared" si="0"/>
        <v>0</v>
      </c>
      <c r="M27" s="59"/>
      <c r="N27" s="59"/>
    </row>
    <row r="28" spans="2:14" s="2" customFormat="1" ht="6" customHeight="1" thickBot="1" x14ac:dyDescent="0.35">
      <c r="D28" s="141"/>
    </row>
    <row r="29" spans="2:14" s="2" customFormat="1" ht="20.149999999999999" customHeight="1" thickBot="1" x14ac:dyDescent="0.35">
      <c r="B29" s="34" t="s">
        <v>26</v>
      </c>
      <c r="C29" s="35"/>
      <c r="D29" s="142"/>
      <c r="E29" s="35"/>
      <c r="F29" s="35"/>
      <c r="G29" s="35"/>
      <c r="H29" s="35"/>
      <c r="I29" s="35"/>
      <c r="J29" s="36"/>
    </row>
    <row r="30" spans="2:14" s="2" customFormat="1" x14ac:dyDescent="0.3">
      <c r="B30" s="98" t="s">
        <v>61</v>
      </c>
      <c r="C30" s="99"/>
      <c r="D30" s="139"/>
      <c r="E30" s="33" t="s">
        <v>16</v>
      </c>
      <c r="F30" s="27">
        <v>1</v>
      </c>
      <c r="G30" s="37">
        <v>1</v>
      </c>
      <c r="H30" s="29">
        <v>5</v>
      </c>
      <c r="I30" s="29">
        <v>2.2999999999999998</v>
      </c>
      <c r="J30" s="26">
        <f t="shared" ref="J30" si="3">+IF(F30&lt;&gt;0,IF(I30&lt;&gt;0,(ROUNDUP(D30*F30*G30*H30*(I30),0)),(ROUNDUP(D30*F30*G30*H30,0))),0)</f>
        <v>0</v>
      </c>
    </row>
    <row r="31" spans="2:14" s="2" customFormat="1" ht="13.4" customHeight="1" x14ac:dyDescent="0.3">
      <c r="B31" s="98" t="s">
        <v>27</v>
      </c>
      <c r="C31" s="99"/>
      <c r="D31" s="139"/>
      <c r="E31" s="33" t="s">
        <v>16</v>
      </c>
      <c r="F31" s="27">
        <v>1</v>
      </c>
      <c r="G31" s="37">
        <v>1</v>
      </c>
      <c r="H31" s="29">
        <v>6</v>
      </c>
      <c r="I31" s="29">
        <f>+I27</f>
        <v>2.2999999999999998</v>
      </c>
      <c r="J31" s="68">
        <f>+IF(F31&lt;&gt;0,IF(I31&lt;&gt;0,(ROUNDUP(D31*F31*G31*H31*(I31),0)),(ROUNDUP(D31*F31*G31*H31,0))),0)</f>
        <v>0</v>
      </c>
      <c r="M31" s="59"/>
      <c r="N31" s="59"/>
    </row>
    <row r="32" spans="2:14" s="2" customFormat="1" x14ac:dyDescent="0.3">
      <c r="B32" s="98" t="s">
        <v>28</v>
      </c>
      <c r="C32" s="99"/>
      <c r="D32" s="139"/>
      <c r="E32" s="33" t="s">
        <v>16</v>
      </c>
      <c r="F32" s="27">
        <v>1</v>
      </c>
      <c r="G32" s="37">
        <v>0.8</v>
      </c>
      <c r="H32" s="29">
        <v>6</v>
      </c>
      <c r="I32" s="29">
        <f t="shared" ref="I32:I37" si="4">+I31</f>
        <v>2.2999999999999998</v>
      </c>
      <c r="J32" s="38">
        <f t="shared" ref="J32:J37" si="5">+IF(F32&lt;&gt;0,IF(I32&lt;&gt;0,(ROUNDUP(D32*F32*G32*H32*(I32),0)),(ROUNDUP(D32*F32*G32*H32,0))),0)</f>
        <v>0</v>
      </c>
      <c r="M32" s="59"/>
      <c r="N32" s="59"/>
    </row>
    <row r="33" spans="2:14" s="2" customFormat="1" x14ac:dyDescent="0.3">
      <c r="B33" s="98" t="s">
        <v>29</v>
      </c>
      <c r="C33" s="99"/>
      <c r="D33" s="139"/>
      <c r="E33" s="33" t="s">
        <v>16</v>
      </c>
      <c r="F33" s="27">
        <v>1</v>
      </c>
      <c r="G33" s="37">
        <v>0.8</v>
      </c>
      <c r="H33" s="29">
        <v>6</v>
      </c>
      <c r="I33" s="29">
        <f t="shared" si="4"/>
        <v>2.2999999999999998</v>
      </c>
      <c r="J33" s="38">
        <f t="shared" si="5"/>
        <v>0</v>
      </c>
      <c r="M33" s="59"/>
      <c r="N33" s="59"/>
    </row>
    <row r="34" spans="2:14" s="2" customFormat="1" ht="12.75" hidden="1" customHeight="1" x14ac:dyDescent="0.3">
      <c r="B34" s="98" t="s">
        <v>30</v>
      </c>
      <c r="C34" s="99"/>
      <c r="D34" s="139"/>
      <c r="E34" s="33" t="s">
        <v>16</v>
      </c>
      <c r="F34" s="27"/>
      <c r="G34" s="37"/>
      <c r="H34" s="29" t="str">
        <f>+IF(F34&lt;&gt;0,Duracion,"")</f>
        <v/>
      </c>
      <c r="I34" s="29">
        <f t="shared" si="4"/>
        <v>2.2999999999999998</v>
      </c>
      <c r="J34" s="38">
        <f t="shared" si="5"/>
        <v>0</v>
      </c>
      <c r="M34" s="59"/>
      <c r="N34" s="59"/>
    </row>
    <row r="35" spans="2:14" s="2" customFormat="1" ht="12.75" hidden="1" customHeight="1" x14ac:dyDescent="0.3">
      <c r="B35" s="98" t="s">
        <v>31</v>
      </c>
      <c r="C35" s="99"/>
      <c r="D35" s="139"/>
      <c r="E35" s="33" t="s">
        <v>16</v>
      </c>
      <c r="F35" s="27"/>
      <c r="G35" s="37"/>
      <c r="H35" s="29" t="str">
        <f>+IF(F35&lt;&gt;0,Duracion,"")</f>
        <v/>
      </c>
      <c r="I35" s="29">
        <f t="shared" si="4"/>
        <v>2.2999999999999998</v>
      </c>
      <c r="J35" s="38">
        <f t="shared" si="5"/>
        <v>0</v>
      </c>
      <c r="M35" s="59"/>
      <c r="N35" s="59"/>
    </row>
    <row r="36" spans="2:14" s="2" customFormat="1" ht="12.75" hidden="1" customHeight="1" x14ac:dyDescent="0.3">
      <c r="B36" s="98" t="s">
        <v>32</v>
      </c>
      <c r="C36" s="99"/>
      <c r="D36" s="139"/>
      <c r="E36" s="33" t="s">
        <v>16</v>
      </c>
      <c r="F36" s="27"/>
      <c r="G36" s="37"/>
      <c r="H36" s="29" t="str">
        <f>+IF(F36&lt;&gt;0,Duracion,"")</f>
        <v/>
      </c>
      <c r="I36" s="29">
        <f t="shared" si="4"/>
        <v>2.2999999999999998</v>
      </c>
      <c r="J36" s="38">
        <f t="shared" si="5"/>
        <v>0</v>
      </c>
      <c r="M36" s="59"/>
      <c r="N36" s="59"/>
    </row>
    <row r="37" spans="2:14" s="2" customFormat="1" x14ac:dyDescent="0.3">
      <c r="B37" s="98" t="s">
        <v>33</v>
      </c>
      <c r="C37" s="99"/>
      <c r="D37" s="139"/>
      <c r="E37" s="33" t="s">
        <v>16</v>
      </c>
      <c r="F37" s="27">
        <v>1</v>
      </c>
      <c r="G37" s="37">
        <v>0.5</v>
      </c>
      <c r="H37" s="29">
        <v>4</v>
      </c>
      <c r="I37" s="29">
        <f t="shared" si="4"/>
        <v>2.2999999999999998</v>
      </c>
      <c r="J37" s="38">
        <f t="shared" si="5"/>
        <v>0</v>
      </c>
      <c r="M37" s="59"/>
      <c r="N37" s="59"/>
    </row>
    <row r="38" spans="2:14" s="16" customFormat="1" ht="26.15" customHeight="1" thickBot="1" x14ac:dyDescent="0.45">
      <c r="B38" s="110" t="s">
        <v>34</v>
      </c>
      <c r="C38" s="111"/>
      <c r="D38" s="111"/>
      <c r="E38" s="111"/>
      <c r="F38" s="111"/>
      <c r="G38" s="111"/>
      <c r="H38" s="111"/>
      <c r="I38" s="111"/>
      <c r="J38" s="39">
        <f>+ROUND(SUM(J17:J37),0)</f>
        <v>0</v>
      </c>
    </row>
    <row r="39" spans="2:14" s="2" customFormat="1" ht="12.9" thickBot="1" x14ac:dyDescent="0.35">
      <c r="B39" s="1"/>
      <c r="C39" s="1"/>
      <c r="D39" s="1"/>
      <c r="E39" s="1"/>
      <c r="F39" s="1"/>
      <c r="G39" s="1"/>
      <c r="H39" s="1"/>
      <c r="I39" s="1"/>
      <c r="J39" s="1"/>
    </row>
    <row r="40" spans="2:14" s="2" customFormat="1" ht="15.75" customHeight="1" x14ac:dyDescent="0.3">
      <c r="B40" s="112" t="s">
        <v>35</v>
      </c>
      <c r="C40" s="113"/>
      <c r="D40" s="113"/>
      <c r="E40" s="113"/>
      <c r="F40" s="113"/>
      <c r="G40" s="113"/>
      <c r="H40" s="113"/>
      <c r="I40" s="113"/>
      <c r="J40" s="114"/>
    </row>
    <row r="41" spans="2:14" s="2" customFormat="1" ht="32.5" customHeight="1" x14ac:dyDescent="0.3">
      <c r="B41" s="104" t="s">
        <v>36</v>
      </c>
      <c r="C41" s="105"/>
      <c r="D41" s="105"/>
      <c r="E41" s="71" t="s">
        <v>37</v>
      </c>
      <c r="F41" s="71" t="s">
        <v>9</v>
      </c>
      <c r="G41" s="71" t="s">
        <v>38</v>
      </c>
      <c r="H41" s="106" t="s">
        <v>39</v>
      </c>
      <c r="I41" s="107"/>
      <c r="J41" s="41" t="s">
        <v>13</v>
      </c>
    </row>
    <row r="42" spans="2:14" s="2" customFormat="1" ht="56.15" customHeight="1" x14ac:dyDescent="0.3">
      <c r="B42" s="115" t="s">
        <v>40</v>
      </c>
      <c r="C42" s="116"/>
      <c r="D42" s="116"/>
      <c r="E42" s="42" t="s">
        <v>41</v>
      </c>
      <c r="F42" s="42">
        <v>1</v>
      </c>
      <c r="G42" s="43">
        <v>6</v>
      </c>
      <c r="H42" s="143"/>
      <c r="I42" s="143"/>
      <c r="J42" s="44">
        <f>+H42*G42*F42</f>
        <v>0</v>
      </c>
    </row>
    <row r="43" spans="2:14" s="2" customFormat="1" ht="27" customHeight="1" x14ac:dyDescent="0.3">
      <c r="B43" s="115" t="s">
        <v>42</v>
      </c>
      <c r="C43" s="116"/>
      <c r="D43" s="116"/>
      <c r="E43" s="42" t="s">
        <v>41</v>
      </c>
      <c r="F43" s="42">
        <v>1</v>
      </c>
      <c r="G43" s="43">
        <f>+Duracion</f>
        <v>6</v>
      </c>
      <c r="H43" s="143"/>
      <c r="I43" s="143"/>
      <c r="J43" s="44">
        <f>+ROUND(H43*G43*F43,0)</f>
        <v>0</v>
      </c>
      <c r="M43" s="45"/>
    </row>
    <row r="44" spans="2:14" s="2" customFormat="1" ht="27" customHeight="1" x14ac:dyDescent="0.3">
      <c r="B44" s="118" t="s">
        <v>43</v>
      </c>
      <c r="C44" s="119"/>
      <c r="D44" s="119"/>
      <c r="E44" s="42" t="s">
        <v>41</v>
      </c>
      <c r="F44" s="42">
        <v>1</v>
      </c>
      <c r="G44" s="43">
        <v>6</v>
      </c>
      <c r="H44" s="143"/>
      <c r="I44" s="143"/>
      <c r="J44" s="44">
        <f>+H44*G44*F44</f>
        <v>0</v>
      </c>
    </row>
    <row r="45" spans="2:14" s="2" customFormat="1" ht="18" customHeight="1" x14ac:dyDescent="0.3">
      <c r="B45" s="118" t="s">
        <v>44</v>
      </c>
      <c r="C45" s="119"/>
      <c r="D45" s="119"/>
      <c r="E45" s="42" t="s">
        <v>41</v>
      </c>
      <c r="F45" s="42">
        <v>1</v>
      </c>
      <c r="G45" s="43">
        <f t="shared" ref="G45:G51" si="6">+IF(F45&lt;&gt;0,Duracion,"")</f>
        <v>6</v>
      </c>
      <c r="H45" s="143"/>
      <c r="I45" s="143"/>
      <c r="J45" s="44">
        <f>+H45*G45*F45</f>
        <v>0</v>
      </c>
    </row>
    <row r="46" spans="2:14" s="2" customFormat="1" ht="30.65" customHeight="1" x14ac:dyDescent="0.3">
      <c r="B46" s="118" t="s">
        <v>45</v>
      </c>
      <c r="C46" s="119"/>
      <c r="D46" s="119"/>
      <c r="E46" s="42" t="s">
        <v>41</v>
      </c>
      <c r="F46" s="42">
        <v>1</v>
      </c>
      <c r="G46" s="43">
        <f>+IF(F46&lt;&gt;0,Duracion,"")</f>
        <v>6</v>
      </c>
      <c r="H46" s="143"/>
      <c r="I46" s="143"/>
      <c r="J46" s="44">
        <f>+H46*G46*F46</f>
        <v>0</v>
      </c>
    </row>
    <row r="47" spans="2:14" s="16" customFormat="1" ht="26.15" customHeight="1" thickBot="1" x14ac:dyDescent="0.45">
      <c r="B47" s="110" t="s">
        <v>46</v>
      </c>
      <c r="C47" s="111"/>
      <c r="D47" s="111"/>
      <c r="E47" s="111"/>
      <c r="F47" s="111"/>
      <c r="G47" s="111"/>
      <c r="H47" s="111"/>
      <c r="I47" s="111"/>
      <c r="J47" s="46">
        <f>SUM(J42:J46)</f>
        <v>0</v>
      </c>
    </row>
    <row r="48" spans="2:14" s="2" customFormat="1" ht="6" customHeight="1" thickBot="1" x14ac:dyDescent="0.35">
      <c r="B48" s="1"/>
      <c r="C48" s="1"/>
      <c r="D48" s="1"/>
      <c r="E48" s="1"/>
      <c r="F48" s="1"/>
      <c r="G48" s="1"/>
      <c r="H48" s="1"/>
      <c r="I48" s="1"/>
      <c r="J48" s="1"/>
    </row>
    <row r="49" spans="2:15" s="2" customFormat="1" ht="18" customHeight="1" x14ac:dyDescent="0.3">
      <c r="B49" s="89" t="s">
        <v>47</v>
      </c>
      <c r="C49" s="90"/>
      <c r="D49" s="90"/>
      <c r="E49" s="90"/>
      <c r="F49" s="90"/>
      <c r="G49" s="90"/>
      <c r="H49" s="90"/>
      <c r="I49" s="90"/>
      <c r="J49" s="91"/>
    </row>
    <row r="50" spans="2:15" s="2" customFormat="1" ht="38.15" customHeight="1" thickBot="1" x14ac:dyDescent="0.35">
      <c r="B50" s="123" t="s">
        <v>36</v>
      </c>
      <c r="C50" s="124"/>
      <c r="D50" s="124"/>
      <c r="E50" s="70" t="s">
        <v>37</v>
      </c>
      <c r="F50" s="70" t="s">
        <v>9</v>
      </c>
      <c r="G50" s="70" t="s">
        <v>38</v>
      </c>
      <c r="H50" s="125" t="s">
        <v>39</v>
      </c>
      <c r="I50" s="126"/>
      <c r="J50" s="48" t="s">
        <v>13</v>
      </c>
    </row>
    <row r="51" spans="2:15" s="2" customFormat="1" ht="28.4" customHeight="1" x14ac:dyDescent="0.3">
      <c r="B51" s="127" t="s">
        <v>48</v>
      </c>
      <c r="C51" s="128"/>
      <c r="D51" s="128"/>
      <c r="E51" s="49" t="s">
        <v>41</v>
      </c>
      <c r="F51" s="49">
        <v>1</v>
      </c>
      <c r="G51" s="50">
        <f t="shared" si="6"/>
        <v>6</v>
      </c>
      <c r="H51" s="144"/>
      <c r="I51" s="144"/>
      <c r="J51" s="51">
        <f>+ROUND(H51*G51*F51,0)</f>
        <v>0</v>
      </c>
    </row>
    <row r="52" spans="2:15" s="16" customFormat="1" ht="25.4" customHeight="1" thickBot="1" x14ac:dyDescent="0.45">
      <c r="B52" s="110" t="s">
        <v>49</v>
      </c>
      <c r="C52" s="111"/>
      <c r="D52" s="111"/>
      <c r="E52" s="111"/>
      <c r="F52" s="111"/>
      <c r="G52" s="111"/>
      <c r="H52" s="111"/>
      <c r="I52" s="111"/>
      <c r="J52" s="39">
        <f>+ROUND(J51,0)</f>
        <v>0</v>
      </c>
      <c r="M52" s="67"/>
      <c r="N52" s="67"/>
      <c r="O52" s="67"/>
    </row>
    <row r="53" spans="2:15" s="2" customFormat="1" ht="9.65" customHeight="1" thickBot="1" x14ac:dyDescent="0.35">
      <c r="B53" s="1"/>
      <c r="C53" s="1"/>
      <c r="D53" s="1"/>
      <c r="E53" s="1"/>
      <c r="F53" s="1"/>
      <c r="G53" s="1"/>
      <c r="H53" s="1"/>
      <c r="I53" s="1"/>
      <c r="J53" s="1"/>
      <c r="M53" s="67"/>
      <c r="N53" s="67"/>
      <c r="O53" s="67"/>
    </row>
    <row r="54" spans="2:15" s="2" customFormat="1" ht="15.45" thickBot="1" x14ac:dyDescent="0.35">
      <c r="B54" s="120" t="s">
        <v>50</v>
      </c>
      <c r="C54" s="121"/>
      <c r="D54" s="121"/>
      <c r="E54" s="121"/>
      <c r="F54" s="121"/>
      <c r="G54" s="121"/>
      <c r="H54" s="121"/>
      <c r="I54" s="121"/>
      <c r="J54" s="122"/>
      <c r="M54" s="67"/>
      <c r="N54" s="67"/>
      <c r="O54" s="67"/>
    </row>
    <row r="55" spans="2:15" s="16" customFormat="1" ht="20.149999999999999" customHeight="1" thickBot="1" x14ac:dyDescent="0.45">
      <c r="B55" s="131" t="s">
        <v>51</v>
      </c>
      <c r="C55" s="132"/>
      <c r="D55" s="132"/>
      <c r="E55" s="132"/>
      <c r="F55" s="132"/>
      <c r="G55" s="132"/>
      <c r="H55" s="132"/>
      <c r="I55" s="132"/>
      <c r="J55" s="52">
        <f>+J52+J47+J38</f>
        <v>0</v>
      </c>
      <c r="M55" s="67"/>
      <c r="N55" s="67"/>
      <c r="O55" s="67"/>
    </row>
    <row r="56" spans="2:15" s="16" customFormat="1" ht="20.149999999999999" customHeight="1" thickBot="1" x14ac:dyDescent="0.45">
      <c r="B56" s="131" t="s">
        <v>52</v>
      </c>
      <c r="C56" s="132"/>
      <c r="D56" s="132"/>
      <c r="E56" s="132"/>
      <c r="F56" s="132"/>
      <c r="G56" s="132"/>
      <c r="H56" s="132"/>
      <c r="I56" s="132"/>
      <c r="J56" s="52">
        <f>+ROUNDDOWN(J55*0.19,0)</f>
        <v>0</v>
      </c>
      <c r="M56" s="67"/>
      <c r="N56" s="67"/>
      <c r="O56" s="67"/>
    </row>
    <row r="57" spans="2:15" s="16" customFormat="1" ht="20.149999999999999" customHeight="1" thickBot="1" x14ac:dyDescent="0.45">
      <c r="B57" s="131" t="s">
        <v>53</v>
      </c>
      <c r="C57" s="132"/>
      <c r="D57" s="132"/>
      <c r="E57" s="132"/>
      <c r="F57" s="132"/>
      <c r="G57" s="132"/>
      <c r="H57" s="132"/>
      <c r="I57" s="132"/>
      <c r="J57" s="52"/>
      <c r="M57" s="67"/>
      <c r="N57" s="67"/>
      <c r="O57" s="67"/>
    </row>
    <row r="58" spans="2:15" s="2" customFormat="1" ht="20.149999999999999" customHeight="1" thickBot="1" x14ac:dyDescent="0.35">
      <c r="B58" s="133" t="s">
        <v>54</v>
      </c>
      <c r="C58" s="134"/>
      <c r="D58" s="134"/>
      <c r="E58" s="134"/>
      <c r="F58" s="134"/>
      <c r="G58" s="134"/>
      <c r="H58" s="134"/>
      <c r="I58" s="134"/>
      <c r="J58" s="46">
        <f>+ROUND(J55+J56,0)</f>
        <v>0</v>
      </c>
      <c r="M58" s="67"/>
      <c r="N58" s="67"/>
      <c r="O58" s="67"/>
    </row>
    <row r="59" spans="2:15" s="2" customFormat="1" ht="15" customHeight="1" x14ac:dyDescent="0.3">
      <c r="J59" s="72"/>
      <c r="M59" s="67"/>
      <c r="N59" s="67"/>
      <c r="O59" s="67"/>
    </row>
    <row r="60" spans="2:15" s="2" customFormat="1" x14ac:dyDescent="0.3">
      <c r="J60" s="72"/>
      <c r="M60" s="53"/>
    </row>
    <row r="61" spans="2:15" s="2" customFormat="1" x14ac:dyDescent="0.3"/>
    <row r="62" spans="2:15" s="2" customFormat="1" x14ac:dyDescent="0.3">
      <c r="M62" s="54"/>
    </row>
    <row r="63" spans="2:15" s="2" customFormat="1" ht="20.149999999999999" customHeight="1" x14ac:dyDescent="0.3">
      <c r="B63" s="69" t="s">
        <v>55</v>
      </c>
      <c r="C63" s="16"/>
      <c r="D63" s="16"/>
      <c r="E63" s="16"/>
      <c r="F63" s="16"/>
      <c r="G63" s="16"/>
      <c r="H63" s="16"/>
      <c r="I63" s="16"/>
      <c r="M63" s="56"/>
    </row>
    <row r="64" spans="2:15" s="2" customFormat="1" ht="40" customHeight="1" x14ac:dyDescent="0.3">
      <c r="B64" s="130" t="s">
        <v>56</v>
      </c>
      <c r="C64" s="130"/>
      <c r="D64" s="130"/>
      <c r="E64" s="130"/>
      <c r="F64" s="130"/>
      <c r="G64" s="130"/>
      <c r="H64" s="130"/>
      <c r="I64" s="130"/>
      <c r="J64" s="57"/>
    </row>
    <row r="65" spans="2:10" s="2" customFormat="1" ht="20.149999999999999" customHeight="1" x14ac:dyDescent="0.3">
      <c r="B65" s="135" t="s">
        <v>57</v>
      </c>
      <c r="C65" s="135"/>
      <c r="D65" s="135"/>
      <c r="E65" s="135"/>
      <c r="F65" s="135"/>
      <c r="G65" s="135"/>
      <c r="H65" s="135"/>
      <c r="I65" s="135"/>
      <c r="J65" s="58"/>
    </row>
    <row r="66" spans="2:10" s="2" customFormat="1" ht="40" customHeight="1" x14ac:dyDescent="0.3">
      <c r="B66" s="130" t="s">
        <v>58</v>
      </c>
      <c r="C66" s="130"/>
      <c r="D66" s="130"/>
      <c r="E66" s="130"/>
      <c r="F66" s="130"/>
      <c r="G66" s="130"/>
      <c r="H66" s="130"/>
      <c r="I66" s="130"/>
      <c r="J66" s="58"/>
    </row>
    <row r="67" spans="2:10" ht="40" customHeight="1" x14ac:dyDescent="0.3">
      <c r="B67" s="130" t="s">
        <v>59</v>
      </c>
      <c r="C67" s="130"/>
      <c r="D67" s="130"/>
      <c r="E67" s="130"/>
      <c r="F67" s="130"/>
      <c r="G67" s="130"/>
      <c r="H67" s="130"/>
      <c r="I67" s="130"/>
    </row>
  </sheetData>
  <sheetProtection algorithmName="SHA-512" hashValue="xQHFwhyO0UhUYNmSfiVb+l4dzFnevHQgm7DQBF5uwQQbADLLAA0bZeIDfqwPMPIIdp9cSX6slXhhHprmqMGTKA==" saltValue="m/tmGWqSiL5FwhRfrbmleQ==" spinCount="100000" sheet="1" objects="1" scenarios="1" selectLockedCells="1"/>
  <mergeCells count="66">
    <mergeCell ref="B66:I66"/>
    <mergeCell ref="B67:I67"/>
    <mergeCell ref="B55:I55"/>
    <mergeCell ref="B56:I56"/>
    <mergeCell ref="B57:I57"/>
    <mergeCell ref="B58:I58"/>
    <mergeCell ref="B64:I64"/>
    <mergeCell ref="B65:I65"/>
    <mergeCell ref="B50:D50"/>
    <mergeCell ref="H50:I50"/>
    <mergeCell ref="B51:D51"/>
    <mergeCell ref="H51:I51"/>
    <mergeCell ref="B52:I52"/>
    <mergeCell ref="B54:J54"/>
    <mergeCell ref="B45:D45"/>
    <mergeCell ref="H45:I45"/>
    <mergeCell ref="B46:D46"/>
    <mergeCell ref="H46:I46"/>
    <mergeCell ref="B47:I47"/>
    <mergeCell ref="B49:J49"/>
    <mergeCell ref="B42:D42"/>
    <mergeCell ref="H42:I42"/>
    <mergeCell ref="B43:D43"/>
    <mergeCell ref="H43:I43"/>
    <mergeCell ref="B44:D44"/>
    <mergeCell ref="H44:I44"/>
    <mergeCell ref="B36:C36"/>
    <mergeCell ref="B37:C37"/>
    <mergeCell ref="B38:I38"/>
    <mergeCell ref="B40:J40"/>
    <mergeCell ref="B41:D41"/>
    <mergeCell ref="H41:I41"/>
    <mergeCell ref="B30:C30"/>
    <mergeCell ref="B31:C31"/>
    <mergeCell ref="B32:C32"/>
    <mergeCell ref="B33:C33"/>
    <mergeCell ref="B34:C34"/>
    <mergeCell ref="B35:C35"/>
    <mergeCell ref="B22:C22"/>
    <mergeCell ref="B23:C23"/>
    <mergeCell ref="B24:C24"/>
    <mergeCell ref="B25:C25"/>
    <mergeCell ref="B26:C26"/>
    <mergeCell ref="B27:C27"/>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Propuesta (Entidad)</vt:lpstr>
      <vt:lpstr>Propuesta (Proponente)</vt:lpstr>
      <vt:lpstr>'Propuesta (Entidad)'!Área_de_impresión</vt:lpstr>
      <vt:lpstr>'Propuesta (Proponente)'!Área_de_impresión</vt:lpstr>
      <vt:lpstr>'Propuesta (Entidad)'!Cargo</vt:lpstr>
      <vt:lpstr>'Propuesta (Proponente)'!Cargo</vt:lpstr>
      <vt:lpstr>'Propuesta (Entidad)'!Director</vt:lpstr>
      <vt:lpstr>'Propuesta (Proponente)'!Director</vt:lpstr>
      <vt:lpstr>'Propuesta (Entidad)'!Duracion</vt:lpstr>
      <vt:lpstr>'Propuesta (Proponente)'!Duracion</vt:lpstr>
      <vt:lpstr>'Propuesta (Entidad)'!Longitud</vt:lpstr>
      <vt:lpstr>'Propuesta (Proponente)'!Longitud</vt:lpstr>
      <vt:lpstr>'Propuesta (Entidad)'!MatProdesional</vt:lpstr>
      <vt:lpstr>'Propuesta (Proponente)'!MatProdesional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Usuario</cp:lastModifiedBy>
  <dcterms:created xsi:type="dcterms:W3CDTF">2024-07-11T03:33:03Z</dcterms:created>
  <dcterms:modified xsi:type="dcterms:W3CDTF">2024-11-15T17:39:00Z</dcterms:modified>
</cp:coreProperties>
</file>