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166925"/>
  <mc:AlternateContent xmlns:mc="http://schemas.openxmlformats.org/markup-compatibility/2006">
    <mc:Choice Requires="x15">
      <x15ac:absPath xmlns:x15ac="http://schemas.microsoft.com/office/spreadsheetml/2010/11/ac" url="https://gobiernobogota-my.sharepoint.com/personal/manuel_gonzalezd_gobiernobogota_gov_co/Documents/Documentos Gobierno/Secretaría de Gobierno Distrital/Proceso Mesa de servicio/"/>
    </mc:Choice>
  </mc:AlternateContent>
  <xr:revisionPtr revIDLastSave="97" documentId="8_{F078C32C-3C7D-4530-8681-BC48586C5FC6}" xr6:coauthVersionLast="47" xr6:coauthVersionMax="47" xr10:uidLastSave="{D83DF6C3-0177-DF48-94C6-5058EB1F2400}"/>
  <bookViews>
    <workbookView xWindow="0" yWindow="480" windowWidth="28800" windowHeight="17520" tabRatio="647" activeTab="3" xr2:uid="{62707553-5903-4939-90BE-87866771D1E9}"/>
  </bookViews>
  <sheets>
    <sheet name="Base" sheetId="2" r:id="rId1"/>
    <sheet name="Experiencia" sheetId="13" r:id="rId2"/>
    <sheet name="RUP y Formatos" sheetId="14" r:id="rId3"/>
    <sheet name="Resumen" sheetId="17" r:id="rId4"/>
    <sheet name="Hoja1" sheetId="20" state="hidden" r:id="rId5"/>
  </sheets>
  <definedNames>
    <definedName name="lnkPreviousPhaseContractNotice">Base!$D$27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2" l="1"/>
  <c r="J14" i="13" l="1"/>
  <c r="G14" i="13"/>
  <c r="J13" i="13"/>
  <c r="N13" i="13" s="1"/>
  <c r="G13" i="13"/>
  <c r="J15" i="13"/>
  <c r="G15" i="13"/>
  <c r="A13" i="13"/>
  <c r="A5" i="14" s="1"/>
  <c r="J10" i="13"/>
  <c r="N9" i="13" s="1"/>
  <c r="A9" i="13"/>
  <c r="B8" i="17"/>
  <c r="B7" i="17"/>
  <c r="B6" i="17"/>
  <c r="N4" i="13"/>
  <c r="B22" i="2"/>
  <c r="AI4" i="14"/>
  <c r="E12" i="17" l="1"/>
  <c r="E11" i="17"/>
  <c r="B12" i="17"/>
  <c r="B11" i="17"/>
  <c r="B10" i="17"/>
  <c r="D12" i="17" l="1"/>
  <c r="D11" i="17"/>
  <c r="AI3" i="14" l="1"/>
  <c r="A4" i="13" l="1"/>
  <c r="A4" i="14" l="1"/>
  <c r="A3"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gerardo reyes</author>
  </authors>
  <commentList>
    <comment ref="L3" authorId="0" shapeId="0" xr:uid="{5031C886-7062-4371-B0F6-E011276758FB}">
      <text>
        <r>
          <rPr>
            <b/>
            <sz val="9"/>
            <color rgb="FF000000"/>
            <rFont val="Tahoma"/>
            <family val="2"/>
          </rPr>
          <t xml:space="preserve">80161800
</t>
        </r>
        <r>
          <rPr>
            <b/>
            <sz val="9"/>
            <color rgb="FF000000"/>
            <rFont val="Tahoma"/>
            <family val="2"/>
          </rPr>
          <t xml:space="preserve">81111800
</t>
        </r>
        <r>
          <rPr>
            <b/>
            <sz val="9"/>
            <color rgb="FF000000"/>
            <rFont val="Tahoma"/>
            <family val="2"/>
          </rPr>
          <t xml:space="preserve">81112200
</t>
        </r>
        <r>
          <rPr>
            <b/>
            <sz val="9"/>
            <color rgb="FF000000"/>
            <rFont val="Tahoma"/>
            <family val="2"/>
          </rPr>
          <t xml:space="preserve">81112300
</t>
        </r>
        <r>
          <rPr>
            <b/>
            <sz val="9"/>
            <color rgb="FF000000"/>
            <rFont val="Tahoma"/>
            <family val="2"/>
          </rPr>
          <t xml:space="preserve">81112400
</t>
        </r>
        <r>
          <rPr>
            <b/>
            <sz val="9"/>
            <color rgb="FF000000"/>
            <rFont val="Tahoma"/>
            <family val="2"/>
          </rPr>
          <t>43231500</t>
        </r>
      </text>
    </comment>
    <comment ref="M3" authorId="0" shapeId="0" xr:uid="{12825FE1-3F99-4E04-A582-BF4C6E1E4705}">
      <text>
        <r>
          <rPr>
            <b/>
            <sz val="9"/>
            <color rgb="FF000000"/>
            <rFont val="Tahoma"/>
            <family val="2"/>
          </rPr>
          <t xml:space="preserve">80161800
</t>
        </r>
        <r>
          <rPr>
            <b/>
            <sz val="9"/>
            <color rgb="FF000000"/>
            <rFont val="Tahoma"/>
            <family val="2"/>
          </rPr>
          <t xml:space="preserve">81111800
</t>
        </r>
        <r>
          <rPr>
            <b/>
            <sz val="9"/>
            <color rgb="FF000000"/>
            <rFont val="Tahoma"/>
            <family val="2"/>
          </rPr>
          <t xml:space="preserve">81112200
</t>
        </r>
        <r>
          <rPr>
            <b/>
            <sz val="9"/>
            <color rgb="FF000000"/>
            <rFont val="Tahoma"/>
            <family val="2"/>
          </rPr>
          <t xml:space="preserve">81112300
</t>
        </r>
        <r>
          <rPr>
            <b/>
            <sz val="9"/>
            <color rgb="FF000000"/>
            <rFont val="Tahoma"/>
            <family val="2"/>
          </rPr>
          <t xml:space="preserve">81112400
</t>
        </r>
        <r>
          <rPr>
            <b/>
            <sz val="9"/>
            <color rgb="FF000000"/>
            <rFont val="Tahoma"/>
            <family val="2"/>
          </rPr>
          <t>43231500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gerardo reyes</author>
  </authors>
  <commentList>
    <comment ref="C2" authorId="0" shapeId="0" xr:uid="{E1180A83-6579-475E-81FD-0007A3079942}">
      <text>
        <r>
          <rPr>
            <b/>
            <sz val="9"/>
            <color indexed="81"/>
            <rFont val="Tahoma"/>
            <family val="2"/>
          </rPr>
          <t>No podrá ser superior a treinta (30) días calendario anterior a la fecha de cierre del presente proceso</t>
        </r>
        <r>
          <rPr>
            <sz val="9"/>
            <color indexed="81"/>
            <rFont val="Tahoma"/>
            <family val="2"/>
          </rPr>
          <t xml:space="preserve">
</t>
        </r>
      </text>
    </comment>
  </commentList>
</comments>
</file>

<file path=xl/sharedStrings.xml><?xml version="1.0" encoding="utf-8"?>
<sst xmlns="http://schemas.openxmlformats.org/spreadsheetml/2006/main" count="374" uniqueCount="244">
  <si>
    <t>Presupuesto</t>
  </si>
  <si>
    <t>TRM</t>
  </si>
  <si>
    <t>SMMLV (2024)</t>
  </si>
  <si>
    <t>Códigos UNSPSC</t>
  </si>
  <si>
    <t>Salario Mínimo 2024</t>
  </si>
  <si>
    <t>Salario Mínimo 2023</t>
  </si>
  <si>
    <t>Salario Mínimo 2022</t>
  </si>
  <si>
    <t>Salario Mínimo 2021</t>
  </si>
  <si>
    <t>SI</t>
  </si>
  <si>
    <t>Salario Mínimo 2020</t>
  </si>
  <si>
    <t>NO</t>
  </si>
  <si>
    <t>Salario Mínimo 2019</t>
  </si>
  <si>
    <t>DEBE SUBSANAR</t>
  </si>
  <si>
    <t>Salario Mínimo 2018</t>
  </si>
  <si>
    <t>RECHAZAR</t>
  </si>
  <si>
    <t>Salario Mínimo 2017</t>
  </si>
  <si>
    <t>Salario Mínimo 2016</t>
  </si>
  <si>
    <t>Evaluación</t>
  </si>
  <si>
    <t>Revisión</t>
  </si>
  <si>
    <t>UT INFOHC MESA</t>
  </si>
  <si>
    <t>UT SERVICIOS TI 2024</t>
  </si>
  <si>
    <t>UT AW TECNOLOGIA 2024</t>
  </si>
  <si>
    <t>SECRETARIA DISTRITAL DE GOBIERNO</t>
  </si>
  <si>
    <t>Precio estimado total:</t>
  </si>
  <si>
    <t> </t>
  </si>
  <si>
    <t>Número del proceso</t>
  </si>
  <si>
    <t>SDG-LP-3-2024</t>
  </si>
  <si>
    <t>Título:</t>
  </si>
  <si>
    <t>SDG-LP-3-2024 (Presentación de oferta)</t>
  </si>
  <si>
    <t>Fase:</t>
  </si>
  <si>
    <t>Presentación de oferta</t>
  </si>
  <si>
    <t>Estado:</t>
  </si>
  <si>
    <t>Proceso en evaluación y observaciones</t>
  </si>
  <si>
    <t>Fase previa</t>
  </si>
  <si>
    <t>Presentación de observaciones</t>
  </si>
  <si>
    <t>Proceso relacionado</t>
  </si>
  <si>
    <t>Descripción:</t>
  </si>
  <si>
    <t>PRESTAR LOS SERVICIOS TÉCNICOS Y ESPECIALIZADOS DE ADMINISTRACIÓN, OPERACIÓN, SOPORTE Y MANTENIMIENTOS PREVENTIVOS Y CORRECTIVOS DE LA INFRAESTRUCTURA TECNOLÓGICA PARA LA OPERACIÓN DE LOS SERVICIOS INFORMÁTICOS Y DE TI QUE REQUIERA LA SECRETARÍA DISTRITAL DE GOBIERNO</t>
  </si>
  <si>
    <t>Tipo de proceso</t>
  </si>
  <si>
    <t>Licitación pública</t>
  </si>
  <si>
    <t>Proponente</t>
  </si>
  <si>
    <t>Certificación 1</t>
  </si>
  <si>
    <t>Totales</t>
  </si>
  <si>
    <t>CONCLUSIÓN</t>
  </si>
  <si>
    <t>1 Certificación aportada</t>
  </si>
  <si>
    <t>2 RUP</t>
  </si>
  <si>
    <t>Certificación del contratante, contrato o acta de recibo final, o acta de liquidación o acta de recibo a satisfacción</t>
  </si>
  <si>
    <t>Celebrado, Ejecutado y Terminado</t>
  </si>
  <si>
    <t>Número y fecha de suscripción de Contrato</t>
  </si>
  <si>
    <t>Objeto</t>
  </si>
  <si>
    <t>Tiempo de ejecución - meses</t>
  </si>
  <si>
    <t>Valor del contrato</t>
  </si>
  <si>
    <t>Nombre de la entidad contratante</t>
  </si>
  <si>
    <t>Firma y cargo de quien certifica</t>
  </si>
  <si>
    <t>SMMLV</t>
  </si>
  <si>
    <t>Inscrito en RUP</t>
  </si>
  <si>
    <t>Código UNSPSC</t>
  </si>
  <si>
    <t>Código UNSPSC obligatorio 
81111800</t>
  </si>
  <si>
    <t>Sumatoria igual o superior a 9.788 SMMLV</t>
  </si>
  <si>
    <t>HABILITADO</t>
  </si>
  <si>
    <t>Observación</t>
  </si>
  <si>
    <t>MINISTERIO DEL TRABAJO</t>
  </si>
  <si>
    <t>Si</t>
  </si>
  <si>
    <t>N° 540 de 2017
Fecha: 10/11/2017</t>
  </si>
  <si>
    <t>Suministrar y garantizar el correcto funcionamiento de la infraestructura tecnológica informática (hardware,
software base y ofimática, centro de cómputo, redes, comunicaciones y sistemas de seguridad informático) instalada en Oficinas
Centrales, Direcciones Territoriales y algunas
Inspecciones Municipales del Ministerio del Trabajo a nivel Nacional.</t>
  </si>
  <si>
    <t>OCHO (8) MESES Y VEINTE (20) DIAS</t>
  </si>
  <si>
    <t>Ministerio del Trabajo
NIT: 830.115.226-3</t>
  </si>
  <si>
    <t xml:space="preserve">Luis Miguel Uribe </t>
  </si>
  <si>
    <t>RUP 96 /
INFOTIC</t>
  </si>
  <si>
    <t>MINISTERIO DE EDUCACIÓN NACIONAL</t>
  </si>
  <si>
    <t>N° 1362 de 2016
Fecha: 25/04/2016.</t>
  </si>
  <si>
    <t>Prestación de servicios para la operación tic del Ministerio de Educación Nacional necesarios para Soportar sus procesos y los de
las secretarias de Educación, asegurar la
continuidad en la operación TI, su Disponibilidad y rendimiento</t>
  </si>
  <si>
    <t>Ocho (08) meses y seis (06) días.</t>
  </si>
  <si>
    <t>Ministerio de Educación Nacional
NIT. 899.999.001-7</t>
  </si>
  <si>
    <t>Karen Ezpeleta Merchán
Subdirectora de Contratación</t>
  </si>
  <si>
    <t>RUP 97 /
INFOTIC
SA</t>
  </si>
  <si>
    <t>BOGOTA DISTRITO CAPITAL SECRETARIA
DISTRAL DE GOBIERNO</t>
  </si>
  <si>
    <t>N° 979 de 2019
Fecha: 15/07/2019</t>
  </si>
  <si>
    <t>Prestar los servicios técnicos y especializados de administración, operación, soporte y mantenimientos preventivos y correctivos de la infraestructura tecnológica para la operación de los servicios informáticos y de TI que requiera la Secretaría Distrital de Gobierno</t>
  </si>
  <si>
    <t xml:space="preserve">13 MESES </t>
  </si>
  <si>
    <t>Bogotá Distrito Capital - Secretaría Distrital de Gobierno</t>
  </si>
  <si>
    <t>Daniel René Camacho
Director Técnico de Contratación</t>
  </si>
  <si>
    <t>RUP 111 /
HEIMCORE
SAS</t>
  </si>
  <si>
    <t>EMPRESA DE RECURSOS TECNOLOGICOS SA ERT ESP</t>
  </si>
  <si>
    <t>N° 300-26-10-009
Fecha: 15/01/2018</t>
  </si>
  <si>
    <t>Prestación de servicios de outsourcing y operación de la mesa de servicios “MST” y
sus componentes adicionales para la Agencia Nacional de Tierra.</t>
  </si>
  <si>
    <t>11 MESES Y 15 DIAS</t>
  </si>
  <si>
    <t>Empresa de Recursos Tecnológicos SA - ESP</t>
  </si>
  <si>
    <t>Bernardo Sánchez Soto
Secretario General</t>
  </si>
  <si>
    <t>RUP 32 /
HEIMCORE
SAS</t>
  </si>
  <si>
    <t>STF GROUP SA</t>
  </si>
  <si>
    <t>Fecha: 1/03/2021</t>
  </si>
  <si>
    <t>Prestar el servicio tercerizado de la operación, gestión y modernización de los servicios tecnológicos de la sociedad STF GROUP SA</t>
  </si>
  <si>
    <t xml:space="preserve">36 MESES </t>
  </si>
  <si>
    <t>STF GROUP SAS
NIT: 805.003.626-4</t>
  </si>
  <si>
    <t>Alejandro Luna
Gerente TI</t>
  </si>
  <si>
    <t>RUP 262 /
HEIMCORE
SAS</t>
  </si>
  <si>
    <t>Fondo Nacional del Ahorro</t>
  </si>
  <si>
    <t xml:space="preserve">No. 184 del 2020Fecha: 28/12/2020
</t>
  </si>
  <si>
    <t>Implementar tecnología de almacenamiento, recuperación y custodia de información estructurada y no estructurada para ambientes productivos y no productivos.</t>
  </si>
  <si>
    <t xml:space="preserve">11 MESES </t>
  </si>
  <si>
    <t>FONDO NACIONAL DEL AHORRO
NIT: 899.999.284-4</t>
  </si>
  <si>
    <t>Luis Enrique Collante
Jefe Oficina de Informática</t>
  </si>
  <si>
    <t>Rup 32 / Nevitech</t>
  </si>
  <si>
    <t>Ministerio de Defensa Nacional</t>
  </si>
  <si>
    <t>N° 172/2019-MDN-UGG-DA
Fecha: 15/01/2018</t>
  </si>
  <si>
    <t>Prestación de servicios de mantenimiento integral y soporte para la infraestructura de TI del grupo SILOG de la Unidad de Gestión General</t>
  </si>
  <si>
    <t>12 MESES</t>
  </si>
  <si>
    <t>Ministerio de Defensa Nacional
NIT: 899.999.003-1</t>
  </si>
  <si>
    <t>Jean Carlo Martínez
Coordinador Grupo de Adquisiciones</t>
  </si>
  <si>
    <t>Rup 11 /  Nevitech</t>
  </si>
  <si>
    <t>Secretaría General de la Alcaldía Mayor de Bogotá, D.C.</t>
  </si>
  <si>
    <t>No. 4204000-444-2020
Fecha: 28/04/2020</t>
  </si>
  <si>
    <t>Prestar los servicios de mesa de ayuda, servicios de mantenimiento preventivo y correctivo con bolsa de repuestos, para los elementos informáticos en la RED CADE y las diferentes sedes de la secretaria general de la Alcaldía Mayor de Bogotá D.C.</t>
  </si>
  <si>
    <t>10 MESES</t>
  </si>
  <si>
    <t>Secretaría General de la Alcaldía Mayor de Bogotá 
NIT: 899.999.061-9</t>
  </si>
  <si>
    <t>Mario Alberto Chacón
Dirctor de Contratación</t>
  </si>
  <si>
    <t>Rup 28 /  Nevitech</t>
  </si>
  <si>
    <t>COLOMBIA TELECOMUNICACIONES S.A. ESP BIC</t>
  </si>
  <si>
    <t>OT N°32
Fecha: 18/04/2018</t>
  </si>
  <si>
    <t>Suministro, instalación, Configuración, Puesta en Funcionamiento, Administración, Operación, Soporte y Mantenimiento de una herramienta de Supervisión del Rendimiento de las Aplicaciones y la Red, Cliente SENA.</t>
  </si>
  <si>
    <t xml:space="preserve">2 MESES Y 12 DIAS </t>
  </si>
  <si>
    <t>Colombia
Telecomunicaciones S.A. ESP BIC</t>
  </si>
  <si>
    <t>Olga María Castiblanco Parra
Directora de Compras</t>
  </si>
  <si>
    <t>Rup 61 / Yeapdata</t>
  </si>
  <si>
    <t>Proponentes</t>
  </si>
  <si>
    <t>RUP</t>
  </si>
  <si>
    <t>Anexo 1 - Carta de presentación - Aval de la propuesta</t>
  </si>
  <si>
    <t>Carta Partner ARANDA</t>
  </si>
  <si>
    <t>Servicio de Mesa de Ayuda</t>
  </si>
  <si>
    <t>Anexo 3 - Relación de experiencia mínima del proponente</t>
  </si>
  <si>
    <t>Anexo 2 - Capacidad Técnica del Proponente</t>
  </si>
  <si>
    <t>Anexo 12 - Servicios adicionales</t>
  </si>
  <si>
    <t>Anexo 14 - Apoyo a la industria nacional</t>
  </si>
  <si>
    <t>Anexo 15 - Incentivo personal con discapacidad</t>
  </si>
  <si>
    <t>Documento</t>
  </si>
  <si>
    <t>Fecha de Expedición</t>
  </si>
  <si>
    <t>RUP Miembro UT</t>
  </si>
  <si>
    <t>Verificación objeto social UT o sociedad - objeto del contrato</t>
  </si>
  <si>
    <t>Cumple</t>
  </si>
  <si>
    <t>CC</t>
  </si>
  <si>
    <t>TP / MP</t>
  </si>
  <si>
    <t>Perfil</t>
  </si>
  <si>
    <t>Presentó</t>
  </si>
  <si>
    <t>Oferta</t>
  </si>
  <si>
    <t>DOMICILIO</t>
  </si>
  <si>
    <t>01-10-2024_RUP INFOTIC S.A (1) - INFOTIC
13. RUP OCTUBRE 07 DE 2024 - HEIMCORE</t>
  </si>
  <si>
    <t>1 DE OCTUBRE DE 2024 (INFOTIC)
7 DE OCTUBRE DE 2024 (HEIMCORE)</t>
  </si>
  <si>
    <t>Cert_Fabricante_Aranda</t>
  </si>
  <si>
    <t>HEIMCORE SAS identificado con NIT 900.425.697-2, es Partner y distribuidor autorizado de Aranda Software con nivel de membresía Silver.</t>
  </si>
  <si>
    <t xml:space="preserve">Cesar Munevar </t>
  </si>
  <si>
    <t>NO CUMPLE</t>
  </si>
  <si>
    <t>Anexo 3 - Experiencia</t>
  </si>
  <si>
    <t>Anexo 2 - Formulario  - Compromiso Cumplimiento</t>
  </si>
  <si>
    <t>6. RUP NEVITECH 7 OCTUBRE 2024.pdf
7. RUP YEAPDATA  02-10-2024.pdf</t>
  </si>
  <si>
    <t>07/OCT-2024 (NEVITECH)
2 DE OCTUBRE DE 2024 (YEAPDATA)</t>
  </si>
  <si>
    <t>Certificación Yeapdata PARTNER SILVER ARANDA</t>
  </si>
  <si>
    <t>YEAPDATA SAS identificado con NIT 900311748-1, es Partner y
distribuidor autorizado de Aranda Software con nivel de membresía Silver.</t>
  </si>
  <si>
    <t>N.A.</t>
  </si>
  <si>
    <t>Ingeniero de sistemas, Electrónico, Telemática, Telecomunicaciones o carreras afines
• Certificación ITIL4 Foundation o Superior (Vigente)
• Certificación Aranda Service Management Suite (Vigente).   
• Experiencia demostrable como implementador de proyectos de mesa de servicio de TI con Aranda Software en la versión de ASMS en los últimos tres (3) años, mínimo en cuatro (4) proyecto</t>
  </si>
  <si>
    <t>FORMATO 3 EXP HABILITANTE.pdf</t>
  </si>
  <si>
    <t>ANEXO 2 FORMULARIO COMPROMISO CUMPLIMIENTO</t>
  </si>
  <si>
    <t>Aval página 55</t>
  </si>
  <si>
    <t>Profesional</t>
  </si>
  <si>
    <t>indique de forma clara y expresa que avala la propuesta</t>
  </si>
  <si>
    <t>documento de identificación,</t>
  </si>
  <si>
    <t>copia de la tarjeta o matrícula profesional</t>
  </si>
  <si>
    <t>Mayor número de agentes al mínimo solicitado</t>
  </si>
  <si>
    <t>Herramienta de analítica avanzada para monitoreo continuo predictivo</t>
  </si>
  <si>
    <t>Horas adicionales de Especialistas (Seguridad de la información)</t>
  </si>
  <si>
    <t>Apoyo a la Industria Nacional</t>
  </si>
  <si>
    <t>Un (1) Especialista en Data Center y/o servidores y aplicativos</t>
  </si>
  <si>
    <t>Incentivo Personal con Discapacidad</t>
  </si>
  <si>
    <t>Un (1) Especialista en seguridad (del equipo mínimo)</t>
  </si>
  <si>
    <t>Propuesta Económica</t>
  </si>
  <si>
    <t>Puntaje</t>
  </si>
  <si>
    <t>OFERTA</t>
  </si>
  <si>
    <t>Oferta
(porcentaje reducción)</t>
  </si>
  <si>
    <t>JURIDICA</t>
  </si>
  <si>
    <t>FINANCIERA</t>
  </si>
  <si>
    <t>EXPERIENCIA</t>
  </si>
  <si>
    <t>PRESENTACIÓN DE FORMATOS</t>
  </si>
  <si>
    <t>OFERTA ECONÓMICA</t>
  </si>
  <si>
    <t>Experiencia</t>
  </si>
  <si>
    <t>RUP y Formatos</t>
  </si>
  <si>
    <t>Económica</t>
  </si>
  <si>
    <t>ADSUM SOLUCIONES TECNOLÓGICAS SAS</t>
  </si>
  <si>
    <t>Puntaje Total</t>
  </si>
  <si>
    <t>SOC</t>
  </si>
  <si>
    <t>Oferta
(meses)</t>
  </si>
  <si>
    <t>SOAR</t>
  </si>
  <si>
    <t>Oferta
(horas)</t>
  </si>
  <si>
    <t>Reducción del valor de la hora de especialista (Oracle DBA)(Oracle Linux).</t>
  </si>
  <si>
    <t>ANALISTA SOC Y SOAR</t>
  </si>
  <si>
    <t>EMPRESA DE TELECOMUNICACIONES DE POPAYAN S.A. EMTEL E.S.P</t>
  </si>
  <si>
    <t>CORPORACION AUTONOMA REGIONAL DE CUNDINAMARCA</t>
  </si>
  <si>
    <t>DEPARTAMENTO ADMINISTRATIVO NACIONAL DE ESTADISTICA</t>
  </si>
  <si>
    <t>El contratista se obliga para con la empresa de telecomunicaciones de Popayan S.A EMTEL E.S.P, a prestar mantenimiento y soporte para la infraestructura de plantas electricas y UPS, servicio de administracion y soporte para servidores de alta disponibilidad Exalogic y almacenamiento.</t>
  </si>
  <si>
    <t>N° 172 de 2018
Fecha:22/08/2018</t>
  </si>
  <si>
    <t>5 MESES Y 9 DIAS</t>
  </si>
  <si>
    <t>Empresa de Telecomunicaciones de Popayán
NIT: 891.502.163-1</t>
  </si>
  <si>
    <t>María Claudia Valdivieso
Jefe Oficina Asesora Jurídica</t>
  </si>
  <si>
    <t>N° 059 de 2019
Fecha:05/02/2019</t>
  </si>
  <si>
    <t>11 MESES Y 20 DÍAS</t>
  </si>
  <si>
    <t>N° 037 de 2020
Fecha:17/02/2020</t>
  </si>
  <si>
    <t xml:space="preserve">3 MESES Y 15 DIAS </t>
  </si>
  <si>
    <t>No. 3245-2023
Fecha: 13/09/2023</t>
  </si>
  <si>
    <t>Corporación Autónoma Regional de Cundinamarca – CAR
NIT: 899.999.062-6</t>
  </si>
  <si>
    <t>Jeison Jair González
Líder Técnico Red Corporativa y Seguridad Informática Perimetral</t>
  </si>
  <si>
    <t>DEPARTAMENTO ADMINISTRATIVO DE LA FUNCION PUBLICA</t>
  </si>
  <si>
    <t>Contratar el servicio de monitoreo por suscripción con un Centro de Operación de Seguridad (SOC) que incluya un sistema de Gestión de Eventos e Información de Seguridad (SIEM) para Función Pública.</t>
  </si>
  <si>
    <t>Rup 97 /
APICOM</t>
  </si>
  <si>
    <t>Rup 98 /
APICOM</t>
  </si>
  <si>
    <t>Rup 112 /
APICOM</t>
  </si>
  <si>
    <t>Rup 144 / WEXLER</t>
  </si>
  <si>
    <t>Rup 149  / WEXLER</t>
  </si>
  <si>
    <t>Rup 152 / WEXLER</t>
  </si>
  <si>
    <t>N° CO1.PCCNTR.5242786
Fecha: 26/07/2023</t>
  </si>
  <si>
    <t>4 MESES</t>
  </si>
  <si>
    <t>DANE
NIT: 899.999.027-8</t>
  </si>
  <si>
    <t>Carlos Humberto Fajardo
Coordinador Grupo Interno de Trabajo Area de Gestión de Compras Públicas</t>
  </si>
  <si>
    <t>N° 137-2023
Fecha: 16/05/2023</t>
  </si>
  <si>
    <t>6 MESES</t>
  </si>
  <si>
    <t xml:space="preserve">DAFP
</t>
  </si>
  <si>
    <t>Cindy María Cubillos
Coordinadora Grupo de Gestión Contractual</t>
  </si>
  <si>
    <t>5.2 REGISTRO UNICO DE PROPONENTES RUP.pdf</t>
  </si>
  <si>
    <t>1 DE OCTUBRE DE 2024 (APICOM)
30 DE SEPTIEMBRE DE 2024 (WEXLER)</t>
  </si>
  <si>
    <t xml:space="preserve">Cumple 
</t>
  </si>
  <si>
    <t>WEXLER con NIT 900.390.198-6, es Partner y distribuidor autorizado de
Aranda Software con categoría SILVER</t>
  </si>
  <si>
    <t>CERTIFICACION ARANDA.pdf</t>
  </si>
  <si>
    <t>ANEXO 2 FORMULARIO – COMPROMISO DE CUMPLIMIENTO.pdf</t>
  </si>
  <si>
    <t>ANEXO 3 FORMULARIO - RELACIÓN DE EXPERIENCIA MÍNIMA DEL PROPONENTE.pdf</t>
  </si>
  <si>
    <t>Implementación del servicio de respuesta sobre eventos de seguridad en la infraestructura informática y áreas misionales de la CAR..</t>
  </si>
  <si>
    <t>Adquisición e implementación de un sistema de seguridad perimetral, de monitoreo de gestión de soporte, de administración, de análisis y reacción contra incidentes de seguridad para la red de datos del DANE</t>
  </si>
  <si>
    <r>
      <rPr>
        <b/>
        <sz val="8"/>
        <rFont val="Calibri"/>
        <family val="2"/>
        <scheme val="minor"/>
      </rPr>
      <t>CESAR MUNEVAR</t>
    </r>
    <r>
      <rPr>
        <sz val="8"/>
        <rFont val="Calibri"/>
        <family val="2"/>
        <scheme val="minor"/>
      </rPr>
      <t xml:space="preserve">
Ingeniero de sistemas - Uni. El Bosque
TP: 25255154854CND
• Certificación ITIL4 Foundation o Superior (Vigente)
• Certificación Aranda  (junio 7, 2024).    
</t>
    </r>
    <r>
      <rPr>
        <b/>
        <sz val="8"/>
        <color rgb="FFC00000"/>
        <rFont val="Calibri"/>
        <family val="2"/>
        <scheme val="minor"/>
      </rPr>
      <t>• Experiencia demostrable como implementador de proyectos de mesa de servicio de TI con Aranda Software en la versión de ASMS en los últimos tres (3) años, mínimo en cuatro (4) proyecto - no se puede validar fecha de la certifiación ni versionamiento de la herramienta.</t>
    </r>
    <r>
      <rPr>
        <sz val="8"/>
        <rFont val="Calibri"/>
        <family val="2"/>
        <scheme val="minor"/>
      </rPr>
      <t xml:space="preserve"> </t>
    </r>
    <r>
      <rPr>
        <b/>
        <sz val="8"/>
        <color rgb="FFC00000"/>
        <rFont val="Calibri"/>
        <family val="2"/>
        <scheme val="minor"/>
      </rPr>
      <t>Tampoco presenta carta de compromiso del ingeniero relacionado.</t>
    </r>
  </si>
  <si>
    <t>Subsanar Experiencia del Perfil requerido en la herramienta de Gestion de Servicio; asi como carta de compromiso, de acuerdo con el numeral 5. HERRAMIENTA DE GESTION DE SERVICIO del Anexo Técnico del proceso.</t>
  </si>
  <si>
    <t>No se presenta perfil requerido para la herramienta de Gestión de Servicio ni carta de compromiso, de acuerdo con el numeral 5. HERRAMIENTA DE GESTION DE SERVICIO del Anexo Técnico del proceso.</t>
  </si>
  <si>
    <t>NO HABILITADO</t>
  </si>
  <si>
    <t>NOTA:</t>
  </si>
  <si>
    <t>Los contratos resaltados en amarillo no fueron tenidos en cuenta por el comité evaluador porque su objeto, ni sus actividades corresponden al objeto del presente proceso.</t>
  </si>
  <si>
    <r>
      <t xml:space="preserve">MARIO ALEXANDER ORTIZ SALGADO
</t>
    </r>
    <r>
      <rPr>
        <sz val="8"/>
        <color theme="1"/>
        <rFont val="Arial"/>
        <family val="2"/>
      </rPr>
      <t xml:space="preserve">Director de Tecnología e Información de la SDG - Miembro del comité evaluador. </t>
    </r>
  </si>
  <si>
    <r>
      <rPr>
        <b/>
        <sz val="8"/>
        <color rgb="FF444444"/>
        <rFont val="Calibri"/>
        <family val="2"/>
      </rPr>
      <t xml:space="preserve">RUTH LADY ARIAS RODRIGUEZ
</t>
    </r>
    <r>
      <rPr>
        <sz val="8"/>
        <color rgb="FF444444"/>
        <rFont val="Calibri"/>
        <family val="2"/>
      </rPr>
      <t>Profesional especializado de la Dirección de Tecnologías e Información de la SDG - Miembro del comité evaluador</t>
    </r>
  </si>
  <si>
    <r>
      <t xml:space="preserve">JORGE HELÍ ESPITIA RUIZ
</t>
    </r>
    <r>
      <rPr>
        <sz val="8"/>
        <color theme="1"/>
        <rFont val="Calibri"/>
        <family val="2"/>
        <scheme val="minor"/>
      </rPr>
      <t>Profesional de la Dirección de Tecnologías e Información de la SDG - Miembro del comité evaluador</t>
    </r>
  </si>
  <si>
    <r>
      <rPr>
        <b/>
        <sz val="8"/>
        <color theme="1"/>
        <rFont val="Calibri"/>
        <family val="2"/>
        <scheme val="minor"/>
      </rPr>
      <t xml:space="preserve">DENIS ADRIANA ROA </t>
    </r>
    <r>
      <rPr>
        <sz val="8"/>
        <color theme="1"/>
        <rFont val="Calibri"/>
        <family val="2"/>
        <scheme val="minor"/>
      </rPr>
      <t xml:space="preserve">
Profesional de la Dirección de Tecnologías e Información de la SDG - Miembro del comité evaluador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</si>
</sst>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8" formatCode="&quot;$&quot;\ #,##0.00;[Red]\-&quot;$&quot;\ #,##0.00"/>
    <numFmt numFmtId="42" formatCode="_-&quot;$&quot;\ * #,##0_-;\-&quot;$&quot;\ * #,##0_-;_-&quot;$&quot;\ * &quot;-&quot;_-;_-@_-"/>
    <numFmt numFmtId="43" formatCode="_-* #,##0.00_-;\-* #,##0.00_-;_-* &quot;-&quot;??_-;_-@_-"/>
    <numFmt numFmtId="164" formatCode="_-* #,##0.00\ &quot;€&quot;_-;\-* #,##0.00\ &quot;€&quot;_-;_-* &quot;-&quot;??\ &quot;€&quot;_-;_-@_-"/>
    <numFmt numFmtId="165" formatCode="_-[$$-240A]\ * #,##0_-;\-[$$-240A]\ * #,##0_-;_-[$$-240A]\ * &quot;-&quot;??_-;_-@_-"/>
    <numFmt numFmtId="166" formatCode="_-[$$-240A]\ * #,##0.00_-;\-[$$-240A]\ * #,##0.00_-;_-[$$-240A]\ * &quot;-&quot;??_-;_-@_-"/>
    <numFmt numFmtId="167" formatCode="_-[$$-409]* #,##0.00_ ;_-[$$-409]* \-#,##0.00\ ;_-[$$-409]* &quot;-&quot;??_ ;_-@_ "/>
  </numFmts>
  <fonts count="26" x14ac:knownFonts="1">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9"/>
      <color theme="1"/>
      <name val="Calibri"/>
      <family val="2"/>
      <scheme val="minor"/>
    </font>
    <font>
      <sz val="8"/>
      <color theme="1"/>
      <name val="Calibri"/>
      <family val="2"/>
      <scheme val="minor"/>
    </font>
    <font>
      <sz val="9"/>
      <color indexed="81"/>
      <name val="Tahoma"/>
      <family val="2"/>
    </font>
    <font>
      <b/>
      <sz val="9"/>
      <color indexed="81"/>
      <name val="Tahoma"/>
      <family val="2"/>
    </font>
    <font>
      <b/>
      <sz val="8"/>
      <color theme="1"/>
      <name val="Calibri"/>
      <family val="2"/>
      <scheme val="minor"/>
    </font>
    <font>
      <b/>
      <sz val="9"/>
      <color rgb="FF000000"/>
      <name val="Tahoma"/>
      <family val="2"/>
    </font>
    <font>
      <sz val="8"/>
      <color theme="1"/>
      <name val="Calibri"/>
      <family val="2"/>
    </font>
    <font>
      <b/>
      <sz val="9"/>
      <color theme="1"/>
      <name val="Calibri"/>
      <family val="2"/>
      <scheme val="minor"/>
    </font>
    <font>
      <b/>
      <sz val="8"/>
      <name val="Calibri"/>
      <family val="2"/>
      <scheme val="minor"/>
    </font>
    <font>
      <b/>
      <sz val="12"/>
      <color theme="1"/>
      <name val="Calibri"/>
      <family val="2"/>
      <scheme val="minor"/>
    </font>
    <font>
      <u/>
      <sz val="11"/>
      <color theme="10"/>
      <name val="Calibri"/>
      <family val="2"/>
      <scheme val="minor"/>
    </font>
    <font>
      <b/>
      <sz val="8"/>
      <color rgb="FF0074E8"/>
      <name val="Arial"/>
      <family val="2"/>
      <charset val="1"/>
    </font>
    <font>
      <b/>
      <sz val="8"/>
      <color rgb="FF262626"/>
      <name val="Arial"/>
      <family val="2"/>
      <charset val="1"/>
    </font>
    <font>
      <sz val="8"/>
      <color rgb="FF000000"/>
      <name val="Arial"/>
      <family val="2"/>
      <charset val="1"/>
    </font>
    <font>
      <sz val="12"/>
      <color theme="1"/>
      <name val="Calibri"/>
      <family val="2"/>
      <scheme val="minor"/>
    </font>
    <font>
      <u/>
      <sz val="8"/>
      <color theme="10"/>
      <name val="Calibri"/>
      <family val="2"/>
      <scheme val="minor"/>
    </font>
    <font>
      <sz val="8"/>
      <color theme="1"/>
      <name val="Arial"/>
      <family val="2"/>
    </font>
    <font>
      <sz val="8"/>
      <color rgb="FF444444"/>
      <name val="Calibri"/>
      <family val="2"/>
    </font>
    <font>
      <sz val="8"/>
      <color rgb="FF444444"/>
      <name val="Calibri"/>
      <family val="2"/>
      <charset val="1"/>
    </font>
    <font>
      <b/>
      <sz val="8"/>
      <color rgb="FFC00000"/>
      <name val="Calibri"/>
      <family val="2"/>
      <scheme val="minor"/>
    </font>
    <font>
      <b/>
      <sz val="8"/>
      <color theme="1"/>
      <name val="Arial"/>
      <family val="2"/>
    </font>
    <font>
      <b/>
      <sz val="8"/>
      <color rgb="FF444444"/>
      <name val="Calibri"/>
      <family val="2"/>
    </font>
  </fonts>
  <fills count="15">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rgb="FFE2EFDA"/>
        <bgColor indexed="64"/>
      </patternFill>
    </fill>
    <fill>
      <patternFill patternType="solid">
        <fgColor rgb="FFFFFFFF"/>
        <bgColor indexed="64"/>
      </patternFill>
    </fill>
    <fill>
      <patternFill patternType="solid">
        <fgColor theme="7" tint="0.79998168889431442"/>
        <bgColor indexed="64"/>
      </patternFill>
    </fill>
    <fill>
      <patternFill patternType="solid">
        <fgColor rgb="FFD9D9D9"/>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00"/>
        <bgColor indexed="64"/>
      </patternFill>
    </fill>
  </fills>
  <borders count="6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right style="medium">
        <color rgb="FF000000"/>
      </right>
      <top/>
      <bottom style="medium">
        <color indexed="64"/>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right style="medium">
        <color rgb="FF000000"/>
      </right>
      <top style="medium">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thin">
        <color indexed="64"/>
      </top>
      <bottom/>
      <diagonal/>
    </border>
    <border>
      <left/>
      <right style="medium">
        <color rgb="FF000000"/>
      </right>
      <top/>
      <bottom/>
      <diagonal/>
    </border>
    <border>
      <left/>
      <right style="thin">
        <color indexed="64"/>
      </right>
      <top style="thin">
        <color indexed="64"/>
      </top>
      <bottom style="medium">
        <color indexed="64"/>
      </bottom>
      <diagonal/>
    </border>
    <border>
      <left style="thin">
        <color indexed="64"/>
      </left>
      <right/>
      <top style="medium">
        <color rgb="FF000000"/>
      </top>
      <bottom/>
      <diagonal/>
    </border>
    <border>
      <left/>
      <right style="medium">
        <color indexed="64"/>
      </right>
      <top/>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42" fontId="1" fillId="0" borderId="0" applyFont="0" applyFill="0" applyBorder="0" applyAlignment="0" applyProtection="0"/>
    <xf numFmtId="0" fontId="14" fillId="0" borderId="0" applyNumberFormat="0" applyFill="0" applyBorder="0" applyAlignment="0" applyProtection="0"/>
    <xf numFmtId="43" fontId="1" fillId="0" borderId="0" applyFont="0" applyFill="0" applyBorder="0" applyAlignment="0" applyProtection="0"/>
  </cellStyleXfs>
  <cellXfs count="265">
    <xf numFmtId="0" fontId="0" fillId="0" borderId="0" xfId="0"/>
    <xf numFmtId="0" fontId="0" fillId="0" borderId="0" xfId="0" applyAlignment="1">
      <alignment vertical="center"/>
    </xf>
    <xf numFmtId="165" fontId="0" fillId="0" borderId="0" xfId="1" applyNumberFormat="1" applyFont="1" applyAlignment="1">
      <alignment vertical="center"/>
    </xf>
    <xf numFmtId="1" fontId="0" fillId="0" borderId="0" xfId="0" applyNumberFormat="1"/>
    <xf numFmtId="8" fontId="0" fillId="0" borderId="0" xfId="0" applyNumberFormat="1"/>
    <xf numFmtId="6" fontId="0" fillId="0" borderId="0" xfId="0" applyNumberFormat="1"/>
    <xf numFmtId="9" fontId="0" fillId="0" borderId="0" xfId="0" applyNumberFormat="1"/>
    <xf numFmtId="165" fontId="0" fillId="0" borderId="0" xfId="1" applyNumberFormat="1" applyFont="1" applyAlignment="1">
      <alignment horizontal="right" wrapText="1"/>
    </xf>
    <xf numFmtId="0" fontId="5" fillId="0" borderId="0" xfId="0" applyFont="1" applyAlignment="1">
      <alignment horizontal="center" vertical="center"/>
    </xf>
    <xf numFmtId="0" fontId="8" fillId="0" borderId="0" xfId="0" applyFont="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5" fillId="0" borderId="0" xfId="0" applyFont="1" applyAlignment="1">
      <alignment horizontal="center" vertical="center" wrapText="1"/>
    </xf>
    <xf numFmtId="0" fontId="3" fillId="0" borderId="0" xfId="0" applyFont="1" applyAlignment="1">
      <alignment vertical="center" wrapText="1"/>
    </xf>
    <xf numFmtId="0" fontId="0" fillId="0" borderId="1" xfId="0" applyBorder="1"/>
    <xf numFmtId="0" fontId="0" fillId="0" borderId="1" xfId="0" applyBorder="1" applyAlignment="1">
      <alignment horizontal="center"/>
    </xf>
    <xf numFmtId="0" fontId="2" fillId="0" borderId="1" xfId="0" applyFont="1" applyBorder="1"/>
    <xf numFmtId="0" fontId="5" fillId="6" borderId="1" xfId="0" applyFont="1" applyFill="1" applyBorder="1" applyAlignment="1">
      <alignment vertical="center" wrapText="1"/>
    </xf>
    <xf numFmtId="0" fontId="5" fillId="0" borderId="0" xfId="0" applyFont="1" applyAlignment="1">
      <alignment horizontal="left" vertical="center"/>
    </xf>
    <xf numFmtId="0" fontId="12" fillId="0" borderId="0" xfId="0" applyFont="1" applyAlignment="1">
      <alignment vertical="center"/>
    </xf>
    <xf numFmtId="0" fontId="3"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left" vertical="center" wrapText="1"/>
    </xf>
    <xf numFmtId="0" fontId="5" fillId="0" borderId="31" xfId="0" applyFont="1" applyBorder="1" applyAlignment="1">
      <alignment vertical="center" wrapText="1"/>
    </xf>
    <xf numFmtId="0" fontId="5" fillId="4" borderId="31" xfId="0" applyFont="1" applyFill="1" applyBorder="1" applyAlignment="1">
      <alignment vertical="center" wrapText="1"/>
    </xf>
    <xf numFmtId="165" fontId="2" fillId="0" borderId="0" xfId="1" applyNumberFormat="1" applyFont="1" applyAlignment="1">
      <alignment vertical="center"/>
    </xf>
    <xf numFmtId="0" fontId="15" fillId="9" borderId="0" xfId="0" applyFont="1" applyFill="1" applyAlignment="1">
      <alignment wrapText="1"/>
    </xf>
    <xf numFmtId="0" fontId="0" fillId="9" borderId="0" xfId="0" applyFill="1"/>
    <xf numFmtId="0" fontId="16" fillId="9" borderId="0" xfId="0" applyFont="1" applyFill="1" applyAlignment="1">
      <alignment wrapText="1"/>
    </xf>
    <xf numFmtId="0" fontId="17" fillId="9" borderId="0" xfId="0" applyFont="1" applyFill="1" applyAlignment="1">
      <alignment wrapText="1"/>
    </xf>
    <xf numFmtId="0" fontId="14" fillId="9" borderId="0" xfId="3" applyFill="1"/>
    <xf numFmtId="4" fontId="0" fillId="0" borderId="0" xfId="0" applyNumberFormat="1"/>
    <xf numFmtId="0" fontId="0" fillId="10" borderId="1" xfId="0" applyFill="1" applyBorder="1"/>
    <xf numFmtId="0" fontId="13" fillId="4" borderId="7" xfId="0" applyFont="1" applyFill="1" applyBorder="1" applyAlignment="1">
      <alignment horizontal="center" vertical="center"/>
    </xf>
    <xf numFmtId="0" fontId="18" fillId="0" borderId="0" xfId="0" applyFont="1" applyAlignment="1">
      <alignment vertical="center" wrapText="1"/>
    </xf>
    <xf numFmtId="0" fontId="18" fillId="0" borderId="0" xfId="0" applyFont="1" applyAlignment="1">
      <alignment horizontal="center" vertical="center"/>
    </xf>
    <xf numFmtId="0" fontId="18" fillId="0" borderId="0" xfId="0" applyFont="1" applyAlignment="1">
      <alignment vertical="center"/>
    </xf>
    <xf numFmtId="0" fontId="13" fillId="4" borderId="33" xfId="0" applyFont="1" applyFill="1" applyBorder="1" applyAlignment="1">
      <alignment horizontal="center" vertical="center"/>
    </xf>
    <xf numFmtId="0" fontId="8" fillId="0" borderId="0" xfId="0" applyFont="1" applyAlignment="1">
      <alignment vertical="center" wrapText="1"/>
    </xf>
    <xf numFmtId="0" fontId="8" fillId="0" borderId="0" xfId="0" applyFont="1" applyAlignment="1">
      <alignment vertical="center"/>
    </xf>
    <xf numFmtId="0" fontId="8" fillId="0" borderId="31" xfId="0" applyFont="1" applyBorder="1" applyAlignment="1">
      <alignment vertical="center" wrapText="1"/>
    </xf>
    <xf numFmtId="0" fontId="5" fillId="0" borderId="34" xfId="0" applyFont="1" applyBorder="1" applyAlignment="1">
      <alignment vertical="center" wrapText="1"/>
    </xf>
    <xf numFmtId="0" fontId="8" fillId="4" borderId="31" xfId="0" applyFont="1" applyFill="1" applyBorder="1" applyAlignment="1">
      <alignment vertical="center" wrapText="1"/>
    </xf>
    <xf numFmtId="42" fontId="17" fillId="9" borderId="0" xfId="2" applyFont="1" applyFill="1" applyAlignment="1">
      <alignment wrapText="1"/>
    </xf>
    <xf numFmtId="0" fontId="5" fillId="6" borderId="1" xfId="0" applyFont="1" applyFill="1" applyBorder="1" applyAlignment="1">
      <alignment horizontal="center" vertical="center" wrapText="1"/>
    </xf>
    <xf numFmtId="14" fontId="5" fillId="6" borderId="1" xfId="0" applyNumberFormat="1" applyFont="1" applyFill="1" applyBorder="1" applyAlignment="1">
      <alignment horizontal="center" vertical="center" wrapText="1"/>
    </xf>
    <xf numFmtId="0" fontId="3" fillId="8" borderId="35" xfId="0" applyFont="1" applyFill="1" applyBorder="1" applyAlignment="1">
      <alignment horizontal="left" vertical="center" wrapText="1"/>
    </xf>
    <xf numFmtId="0" fontId="5" fillId="6" borderId="42" xfId="0" applyFont="1" applyFill="1" applyBorder="1" applyAlignment="1">
      <alignment horizontal="center" vertical="center" wrapText="1"/>
    </xf>
    <xf numFmtId="14" fontId="5" fillId="6" borderId="42" xfId="0" applyNumberFormat="1" applyFont="1" applyFill="1" applyBorder="1" applyAlignment="1">
      <alignment horizontal="center" vertical="center" wrapText="1"/>
    </xf>
    <xf numFmtId="0" fontId="3" fillId="8" borderId="44" xfId="0" applyFont="1" applyFill="1" applyBorder="1" applyAlignment="1">
      <alignment vertical="center" wrapText="1"/>
    </xf>
    <xf numFmtId="0" fontId="3" fillId="8" borderId="37" xfId="0" applyFont="1" applyFill="1" applyBorder="1" applyAlignment="1">
      <alignment vertical="center" wrapText="1"/>
    </xf>
    <xf numFmtId="0" fontId="5" fillId="6" borderId="11" xfId="0" applyFont="1" applyFill="1" applyBorder="1" applyAlignment="1">
      <alignment horizontal="center" vertical="center" wrapText="1"/>
    </xf>
    <xf numFmtId="0" fontId="5" fillId="6" borderId="3" xfId="0" applyFont="1" applyFill="1" applyBorder="1" applyAlignment="1">
      <alignment vertical="center" wrapText="1"/>
    </xf>
    <xf numFmtId="4" fontId="5" fillId="6" borderId="11" xfId="0" applyNumberFormat="1" applyFont="1" applyFill="1" applyBorder="1" applyAlignment="1">
      <alignment horizontal="center" vertical="center" wrapText="1"/>
    </xf>
    <xf numFmtId="4" fontId="5" fillId="6" borderId="25" xfId="0" applyNumberFormat="1" applyFont="1" applyFill="1" applyBorder="1" applyAlignment="1">
      <alignment horizontal="center" vertical="center" wrapText="1"/>
    </xf>
    <xf numFmtId="0" fontId="8" fillId="7" borderId="22" xfId="0" applyFont="1" applyFill="1" applyBorder="1" applyAlignment="1">
      <alignment horizontal="center" vertical="center" wrapText="1"/>
    </xf>
    <xf numFmtId="0" fontId="8" fillId="7" borderId="23" xfId="0" applyFont="1" applyFill="1" applyBorder="1" applyAlignment="1">
      <alignment horizontal="center" vertical="center" wrapText="1"/>
    </xf>
    <xf numFmtId="0" fontId="8" fillId="7" borderId="46" xfId="0" applyFont="1" applyFill="1" applyBorder="1" applyAlignment="1">
      <alignment horizontal="center" vertical="center" wrapText="1"/>
    </xf>
    <xf numFmtId="0" fontId="8" fillId="7" borderId="41" xfId="0" applyFont="1" applyFill="1" applyBorder="1" applyAlignment="1">
      <alignment horizontal="center" vertical="center" wrapText="1"/>
    </xf>
    <xf numFmtId="0" fontId="5" fillId="6" borderId="18" xfId="0" applyFont="1" applyFill="1" applyBorder="1" applyAlignment="1">
      <alignment horizontal="center" vertical="center" wrapText="1"/>
    </xf>
    <xf numFmtId="0" fontId="5" fillId="6" borderId="5" xfId="0" applyFont="1" applyFill="1" applyBorder="1" applyAlignment="1">
      <alignment horizontal="center" vertical="center" wrapText="1"/>
    </xf>
    <xf numFmtId="14" fontId="5" fillId="6" borderId="5" xfId="0" applyNumberFormat="1" applyFont="1" applyFill="1" applyBorder="1" applyAlignment="1">
      <alignment horizontal="center" vertical="center" wrapText="1"/>
    </xf>
    <xf numFmtId="0" fontId="5" fillId="6" borderId="5" xfId="0" applyFont="1" applyFill="1" applyBorder="1" applyAlignment="1">
      <alignment vertical="center" wrapText="1"/>
    </xf>
    <xf numFmtId="0" fontId="5" fillId="6" borderId="2" xfId="0" applyFont="1" applyFill="1" applyBorder="1" applyAlignment="1">
      <alignment vertical="center" wrapText="1"/>
    </xf>
    <xf numFmtId="0" fontId="8" fillId="7" borderId="24" xfId="0" applyFont="1" applyFill="1" applyBorder="1" applyAlignment="1">
      <alignment horizontal="center" vertical="center" wrapText="1"/>
    </xf>
    <xf numFmtId="14" fontId="3" fillId="6" borderId="47" xfId="0" applyNumberFormat="1" applyFont="1" applyFill="1" applyBorder="1" applyAlignment="1">
      <alignment horizontal="center" vertical="center" wrapText="1"/>
    </xf>
    <xf numFmtId="14" fontId="3" fillId="6" borderId="3" xfId="0" applyNumberFormat="1" applyFont="1" applyFill="1" applyBorder="1" applyAlignment="1">
      <alignment horizontal="center" vertical="center" wrapText="1"/>
    </xf>
    <xf numFmtId="0" fontId="5" fillId="6" borderId="48" xfId="0" applyFont="1" applyFill="1" applyBorder="1" applyAlignment="1">
      <alignment horizontal="center" vertical="center" wrapText="1"/>
    </xf>
    <xf numFmtId="0" fontId="5" fillId="6" borderId="4" xfId="0" applyFont="1" applyFill="1" applyBorder="1" applyAlignment="1">
      <alignment horizontal="center" vertical="center" wrapText="1"/>
    </xf>
    <xf numFmtId="14" fontId="5" fillId="6" borderId="4" xfId="0" applyNumberFormat="1" applyFont="1" applyFill="1" applyBorder="1" applyAlignment="1">
      <alignment horizontal="center" vertical="center" wrapText="1"/>
    </xf>
    <xf numFmtId="0" fontId="5" fillId="6" borderId="4" xfId="0" applyFont="1" applyFill="1" applyBorder="1" applyAlignment="1">
      <alignment vertical="center" wrapText="1"/>
    </xf>
    <xf numFmtId="0" fontId="5" fillId="6" borderId="43" xfId="0" applyFont="1" applyFill="1" applyBorder="1" applyAlignment="1">
      <alignment vertical="center" wrapText="1"/>
    </xf>
    <xf numFmtId="0" fontId="8" fillId="8" borderId="36" xfId="0" applyFont="1" applyFill="1" applyBorder="1" applyAlignment="1">
      <alignment horizontal="center" vertical="center" wrapText="1"/>
    </xf>
    <xf numFmtId="0" fontId="8" fillId="8" borderId="37" xfId="0" applyFont="1" applyFill="1" applyBorder="1" applyAlignment="1">
      <alignment horizontal="center" vertical="center" wrapText="1"/>
    </xf>
    <xf numFmtId="0" fontId="5" fillId="0" borderId="34" xfId="0" applyFont="1" applyBorder="1" applyAlignment="1">
      <alignment vertical="top" wrapText="1"/>
    </xf>
    <xf numFmtId="0" fontId="19" fillId="0" borderId="0" xfId="3" applyFont="1" applyAlignment="1">
      <alignment horizontal="center" vertical="center"/>
    </xf>
    <xf numFmtId="0" fontId="20" fillId="0" borderId="0" xfId="0" applyFont="1" applyAlignment="1">
      <alignment horizontal="left" vertical="top" wrapText="1"/>
    </xf>
    <xf numFmtId="0" fontId="5" fillId="0" borderId="0" xfId="0" applyFont="1"/>
    <xf numFmtId="0" fontId="13" fillId="4" borderId="1" xfId="0" applyFont="1" applyFill="1" applyBorder="1" applyAlignment="1">
      <alignment horizontal="center" vertical="center" wrapText="1"/>
    </xf>
    <xf numFmtId="0" fontId="13" fillId="4" borderId="1" xfId="0" applyFont="1" applyFill="1" applyBorder="1" applyAlignment="1">
      <alignment horizontal="center" vertical="center"/>
    </xf>
    <xf numFmtId="165" fontId="2" fillId="0" borderId="1" xfId="1" applyNumberFormat="1" applyFont="1" applyBorder="1" applyAlignment="1">
      <alignment vertical="center" wrapText="1"/>
    </xf>
    <xf numFmtId="0" fontId="5" fillId="2" borderId="1" xfId="0" applyFont="1" applyFill="1" applyBorder="1" applyAlignment="1">
      <alignment vertical="center" wrapText="1"/>
    </xf>
    <xf numFmtId="0" fontId="5"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2" fillId="7" borderId="15" xfId="0" applyFont="1" applyFill="1" applyBorder="1" applyAlignment="1">
      <alignment vertical="center" wrapText="1"/>
    </xf>
    <xf numFmtId="0" fontId="4"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2" fillId="13" borderId="1" xfId="0" applyFont="1" applyFill="1" applyBorder="1" applyAlignment="1">
      <alignment horizontal="center" vertical="center"/>
    </xf>
    <xf numFmtId="0" fontId="0" fillId="0" borderId="1" xfId="0" applyBorder="1" applyAlignment="1">
      <alignment horizontal="center" vertical="center"/>
    </xf>
    <xf numFmtId="0" fontId="2" fillId="5" borderId="1" xfId="0" applyFont="1" applyFill="1" applyBorder="1" applyAlignment="1">
      <alignment vertical="center"/>
    </xf>
    <xf numFmtId="0" fontId="0" fillId="4" borderId="1" xfId="0" applyFill="1" applyBorder="1" applyAlignment="1">
      <alignment horizontal="left" vertical="center" wrapText="1"/>
    </xf>
    <xf numFmtId="14" fontId="0" fillId="0" borderId="0" xfId="0" applyNumberFormat="1"/>
    <xf numFmtId="0" fontId="0" fillId="0" borderId="0" xfId="4" applyNumberFormat="1" applyFont="1" applyAlignment="1">
      <alignment horizontal="right" wrapText="1"/>
    </xf>
    <xf numFmtId="0" fontId="16" fillId="9" borderId="0" xfId="0" applyFont="1" applyFill="1" applyAlignment="1">
      <alignment vertical="center" wrapText="1"/>
    </xf>
    <xf numFmtId="0" fontId="3" fillId="8" borderId="52" xfId="0" applyFont="1" applyFill="1" applyBorder="1" applyAlignment="1">
      <alignment vertical="center" wrapText="1"/>
    </xf>
    <xf numFmtId="4" fontId="5" fillId="6" borderId="18" xfId="0" applyNumberFormat="1" applyFont="1" applyFill="1" applyBorder="1" applyAlignment="1">
      <alignment horizontal="center" vertical="center" wrapText="1"/>
    </xf>
    <xf numFmtId="14" fontId="3" fillId="6" borderId="2" xfId="0" applyNumberFormat="1" applyFont="1" applyFill="1" applyBorder="1" applyAlignment="1">
      <alignment horizontal="center" vertical="center" wrapText="1"/>
    </xf>
    <xf numFmtId="0" fontId="5" fillId="6" borderId="1" xfId="0" quotePrefix="1" applyFont="1" applyFill="1" applyBorder="1" applyAlignment="1">
      <alignment horizontal="center" vertical="center" wrapText="1"/>
    </xf>
    <xf numFmtId="166" fontId="5" fillId="6" borderId="4" xfId="1" applyNumberFormat="1" applyFont="1" applyFill="1" applyBorder="1" applyAlignment="1">
      <alignment vertical="center" wrapText="1"/>
    </xf>
    <xf numFmtId="0" fontId="8" fillId="7" borderId="7" xfId="0" applyFont="1" applyFill="1" applyBorder="1" applyAlignment="1">
      <alignment horizontal="center" vertical="center" wrapText="1"/>
    </xf>
    <xf numFmtId="166" fontId="5" fillId="6" borderId="5" xfId="1" applyNumberFormat="1" applyFont="1" applyFill="1" applyBorder="1" applyAlignment="1">
      <alignment vertical="center" wrapText="1"/>
    </xf>
    <xf numFmtId="8" fontId="5" fillId="6" borderId="1" xfId="4" applyNumberFormat="1" applyFont="1" applyFill="1" applyBorder="1" applyAlignment="1">
      <alignment vertical="center" wrapText="1"/>
    </xf>
    <xf numFmtId="166" fontId="5" fillId="6" borderId="1" xfId="1" applyNumberFormat="1" applyFont="1" applyFill="1" applyBorder="1" applyAlignment="1">
      <alignment vertical="center" wrapText="1"/>
    </xf>
    <xf numFmtId="166" fontId="5" fillId="6" borderId="4" xfId="4" applyNumberFormat="1" applyFont="1" applyFill="1" applyBorder="1" applyAlignment="1">
      <alignment vertical="center" wrapText="1"/>
    </xf>
    <xf numFmtId="0" fontId="12" fillId="4" borderId="49"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4" borderId="57" xfId="0" applyFont="1" applyFill="1" applyBorder="1" applyAlignment="1">
      <alignment horizontal="center" vertical="center" wrapText="1"/>
    </xf>
    <xf numFmtId="0" fontId="12" fillId="4" borderId="48"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4" borderId="51" xfId="0" applyFont="1" applyFill="1" applyBorder="1" applyAlignment="1">
      <alignment horizontal="center" vertical="center" wrapText="1"/>
    </xf>
    <xf numFmtId="0" fontId="12" fillId="4" borderId="43" xfId="0" applyFont="1" applyFill="1" applyBorder="1" applyAlignment="1">
      <alignment horizontal="center" vertical="center" wrapText="1"/>
    </xf>
    <xf numFmtId="42" fontId="12" fillId="3" borderId="4" xfId="2" applyFont="1" applyFill="1" applyBorder="1" applyAlignment="1">
      <alignment horizontal="center" vertical="center" wrapText="1"/>
    </xf>
    <xf numFmtId="42" fontId="12" fillId="4" borderId="43" xfId="2" applyFont="1" applyFill="1" applyBorder="1" applyAlignment="1">
      <alignment horizontal="center" vertical="center" wrapText="1"/>
    </xf>
    <xf numFmtId="0" fontId="2" fillId="0" borderId="0" xfId="0" applyFont="1" applyAlignment="1">
      <alignment vertical="center"/>
    </xf>
    <xf numFmtId="0" fontId="3" fillId="8" borderId="0" xfId="0" applyFont="1" applyFill="1" applyAlignment="1">
      <alignment horizontal="left" vertical="center" wrapText="1"/>
    </xf>
    <xf numFmtId="0" fontId="3" fillId="5" borderId="5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9" xfId="0" applyFont="1" applyFill="1" applyBorder="1" applyAlignment="1">
      <alignment vertical="center" wrapText="1"/>
    </xf>
    <xf numFmtId="0" fontId="3" fillId="5" borderId="26" xfId="0" applyFont="1" applyFill="1" applyBorder="1" applyAlignment="1">
      <alignment horizontal="center" vertical="center" wrapText="1"/>
    </xf>
    <xf numFmtId="8" fontId="3" fillId="5" borderId="26" xfId="0" applyNumberFormat="1" applyFont="1" applyFill="1" applyBorder="1" applyAlignment="1">
      <alignment vertical="center" wrapText="1"/>
    </xf>
    <xf numFmtId="14" fontId="3" fillId="5" borderId="9" xfId="0" applyNumberFormat="1"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1" xfId="0" applyFont="1" applyFill="1" applyBorder="1" applyAlignment="1">
      <alignment vertical="center" wrapText="1"/>
    </xf>
    <xf numFmtId="8" fontId="3" fillId="5" borderId="1" xfId="2" applyNumberFormat="1" applyFont="1" applyFill="1" applyBorder="1" applyAlignment="1">
      <alignment vertical="center" wrapText="1"/>
    </xf>
    <xf numFmtId="14" fontId="3" fillId="5" borderId="1" xfId="0" applyNumberFormat="1" applyFont="1" applyFill="1" applyBorder="1" applyAlignment="1">
      <alignment horizontal="center" vertical="center" wrapText="1"/>
    </xf>
    <xf numFmtId="0" fontId="3" fillId="5" borderId="53"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50" xfId="0" applyFont="1" applyFill="1" applyBorder="1" applyAlignment="1">
      <alignment vertical="center" wrapText="1"/>
    </xf>
    <xf numFmtId="0" fontId="3" fillId="5" borderId="3" xfId="0" applyFont="1" applyFill="1" applyBorder="1" applyAlignment="1">
      <alignment vertical="center" wrapText="1"/>
    </xf>
    <xf numFmtId="4" fontId="3" fillId="5" borderId="8" xfId="0" applyNumberFormat="1" applyFont="1" applyFill="1" applyBorder="1" applyAlignment="1">
      <alignment horizontal="center" vertical="center" wrapText="1"/>
    </xf>
    <xf numFmtId="4" fontId="3" fillId="5" borderId="11" xfId="0" applyNumberFormat="1" applyFont="1" applyFill="1" applyBorder="1" applyAlignment="1">
      <alignment horizontal="center" vertical="center" wrapText="1"/>
    </xf>
    <xf numFmtId="0" fontId="5" fillId="6" borderId="9" xfId="0" applyFont="1" applyFill="1" applyBorder="1" applyAlignment="1">
      <alignment horizontal="center" vertical="center" wrapText="1"/>
    </xf>
    <xf numFmtId="14" fontId="5" fillId="6" borderId="9" xfId="0" applyNumberFormat="1" applyFont="1" applyFill="1" applyBorder="1" applyAlignment="1">
      <alignment horizontal="center" vertical="center" wrapText="1"/>
    </xf>
    <xf numFmtId="0" fontId="5" fillId="6" borderId="9" xfId="0" applyFont="1" applyFill="1" applyBorder="1" applyAlignment="1">
      <alignment vertical="center" wrapText="1"/>
    </xf>
    <xf numFmtId="166" fontId="5" fillId="6" borderId="9" xfId="1" applyNumberFormat="1" applyFont="1" applyFill="1" applyBorder="1" applyAlignment="1">
      <alignment vertical="center" wrapText="1"/>
    </xf>
    <xf numFmtId="0" fontId="5" fillId="6" borderId="19" xfId="0" applyFont="1" applyFill="1" applyBorder="1" applyAlignment="1">
      <alignment vertical="center" wrapText="1"/>
    </xf>
    <xf numFmtId="0" fontId="5" fillId="6" borderId="13" xfId="0" applyFont="1" applyFill="1" applyBorder="1" applyAlignment="1">
      <alignment horizontal="center" vertical="center" wrapText="1"/>
    </xf>
    <xf numFmtId="0" fontId="3" fillId="5" borderId="45"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4" xfId="0" applyFont="1" applyFill="1" applyBorder="1" applyAlignment="1">
      <alignment vertical="center" wrapText="1"/>
    </xf>
    <xf numFmtId="6" fontId="3" fillId="5" borderId="4" xfId="2" applyNumberFormat="1" applyFont="1" applyFill="1" applyBorder="1" applyAlignment="1">
      <alignment vertical="center" wrapText="1"/>
    </xf>
    <xf numFmtId="0" fontId="3" fillId="5" borderId="43" xfId="0" applyFont="1" applyFill="1" applyBorder="1" applyAlignment="1">
      <alignment vertical="center" wrapText="1"/>
    </xf>
    <xf numFmtId="4" fontId="3" fillId="5" borderId="48" xfId="0" applyNumberFormat="1" applyFont="1" applyFill="1" applyBorder="1" applyAlignment="1">
      <alignment horizontal="center" vertical="center" wrapText="1"/>
    </xf>
    <xf numFmtId="14" fontId="3" fillId="5" borderId="4" xfId="0" applyNumberFormat="1" applyFont="1" applyFill="1" applyBorder="1" applyAlignment="1">
      <alignment horizontal="center" vertical="center" wrapText="1"/>
    </xf>
    <xf numFmtId="0" fontId="5" fillId="14" borderId="1" xfId="0" applyFont="1" applyFill="1" applyBorder="1" applyAlignment="1">
      <alignment horizontal="center" vertical="center" wrapText="1"/>
    </xf>
    <xf numFmtId="14" fontId="5" fillId="14" borderId="1" xfId="0" applyNumberFormat="1" applyFont="1" applyFill="1" applyBorder="1" applyAlignment="1">
      <alignment horizontal="center" vertical="center" wrapText="1"/>
    </xf>
    <xf numFmtId="0" fontId="5" fillId="14" borderId="1" xfId="0" applyFont="1" applyFill="1" applyBorder="1" applyAlignment="1">
      <alignment vertical="center" wrapText="1"/>
    </xf>
    <xf numFmtId="166" fontId="5" fillId="14" borderId="1" xfId="4" applyNumberFormat="1" applyFont="1" applyFill="1" applyBorder="1" applyAlignment="1">
      <alignment vertical="center" wrapText="1"/>
    </xf>
    <xf numFmtId="0" fontId="5" fillId="14" borderId="3" xfId="0" applyFont="1" applyFill="1" applyBorder="1" applyAlignment="1">
      <alignment vertical="center" wrapText="1"/>
    </xf>
    <xf numFmtId="4" fontId="5" fillId="6" borderId="8" xfId="0" applyNumberFormat="1" applyFont="1" applyFill="1" applyBorder="1" applyAlignment="1">
      <alignment horizontal="center" vertical="center" wrapText="1"/>
    </xf>
    <xf numFmtId="4" fontId="5" fillId="14" borderId="11" xfId="0" applyNumberFormat="1" applyFont="1" applyFill="1" applyBorder="1" applyAlignment="1">
      <alignment horizontal="center" vertical="center" wrapText="1"/>
    </xf>
    <xf numFmtId="14" fontId="3" fillId="6" borderId="19" xfId="0" applyNumberFormat="1" applyFont="1" applyFill="1" applyBorder="1" applyAlignment="1">
      <alignment horizontal="center" vertical="center" wrapText="1"/>
    </xf>
    <xf numFmtId="14" fontId="3" fillId="6" borderId="21" xfId="0" applyNumberFormat="1" applyFont="1" applyFill="1" applyBorder="1" applyAlignment="1">
      <alignment horizontal="center" vertical="center" wrapText="1"/>
    </xf>
    <xf numFmtId="0" fontId="5" fillId="14" borderId="13" xfId="0" applyFont="1" applyFill="1" applyBorder="1" applyAlignment="1">
      <alignment horizontal="center" vertical="center" wrapText="1"/>
    </xf>
    <xf numFmtId="14" fontId="5" fillId="14" borderId="13" xfId="0" applyNumberFormat="1" applyFont="1" applyFill="1" applyBorder="1" applyAlignment="1">
      <alignment horizontal="center" vertical="center" wrapText="1"/>
    </xf>
    <xf numFmtId="0" fontId="5" fillId="14" borderId="13" xfId="0" applyFont="1" applyFill="1" applyBorder="1" applyAlignment="1">
      <alignment vertical="center" wrapText="1"/>
    </xf>
    <xf numFmtId="166" fontId="5" fillId="14" borderId="13" xfId="1" applyNumberFormat="1" applyFont="1" applyFill="1" applyBorder="1" applyAlignment="1">
      <alignment vertical="center" wrapText="1"/>
    </xf>
    <xf numFmtId="0" fontId="5" fillId="14" borderId="21" xfId="0" applyFont="1" applyFill="1" applyBorder="1" applyAlignment="1">
      <alignment vertical="center" wrapText="1"/>
    </xf>
    <xf numFmtId="4" fontId="5" fillId="14" borderId="12" xfId="0" applyNumberFormat="1" applyFont="1" applyFill="1" applyBorder="1" applyAlignment="1">
      <alignment horizontal="center" vertical="center" wrapText="1"/>
    </xf>
    <xf numFmtId="14" fontId="3" fillId="0" borderId="9" xfId="0" applyNumberFormat="1" applyFont="1" applyBorder="1" applyAlignment="1">
      <alignment vertical="center" wrapText="1"/>
    </xf>
    <xf numFmtId="0" fontId="3" fillId="0" borderId="9" xfId="0" applyFont="1" applyBorder="1" applyAlignment="1">
      <alignment horizontal="center" vertical="center" wrapText="1"/>
    </xf>
    <xf numFmtId="0" fontId="3" fillId="3" borderId="9" xfId="0" applyFont="1" applyFill="1" applyBorder="1" applyAlignment="1">
      <alignment horizontal="center" vertical="center" wrapText="1"/>
    </xf>
    <xf numFmtId="3" fontId="3" fillId="0" borderId="9" xfId="0" applyNumberFormat="1" applyFont="1" applyBorder="1" applyAlignment="1">
      <alignment horizontal="center" vertical="center" wrapText="1"/>
    </xf>
    <xf numFmtId="0" fontId="12" fillId="14" borderId="9" xfId="0" applyFont="1" applyFill="1" applyBorder="1" applyAlignment="1">
      <alignment horizontal="center" vertical="center" wrapText="1"/>
    </xf>
    <xf numFmtId="0" fontId="3" fillId="0" borderId="9" xfId="0" applyFont="1" applyBorder="1" applyAlignment="1">
      <alignment horizontal="left" vertical="center" wrapText="1"/>
    </xf>
    <xf numFmtId="0" fontId="12" fillId="0" borderId="9" xfId="0" applyFont="1" applyBorder="1" applyAlignment="1">
      <alignment horizontal="center" vertical="center" wrapText="1"/>
    </xf>
    <xf numFmtId="0" fontId="3" fillId="14" borderId="10" xfId="0" applyFont="1" applyFill="1" applyBorder="1" applyAlignment="1">
      <alignment horizontal="left" vertical="center" wrapText="1"/>
    </xf>
    <xf numFmtId="0" fontId="3" fillId="3" borderId="13" xfId="0" applyFont="1" applyFill="1" applyBorder="1" applyAlignment="1">
      <alignment horizontal="center" vertical="center" wrapText="1"/>
    </xf>
    <xf numFmtId="0" fontId="12" fillId="0" borderId="13" xfId="0" applyFont="1" applyBorder="1" applyAlignment="1">
      <alignment horizontal="center" vertical="center" wrapText="1"/>
    </xf>
    <xf numFmtId="14" fontId="3" fillId="0" borderId="40" xfId="0" applyNumberFormat="1" applyFont="1" applyBorder="1" applyAlignment="1">
      <alignment vertical="center" wrapText="1"/>
    </xf>
    <xf numFmtId="0" fontId="3" fillId="0" borderId="40" xfId="0" applyFont="1" applyBorder="1" applyAlignment="1">
      <alignment horizontal="center" vertical="center" wrapText="1"/>
    </xf>
    <xf numFmtId="0" fontId="3" fillId="3" borderId="40" xfId="0" applyFont="1" applyFill="1" applyBorder="1" applyAlignment="1">
      <alignment horizontal="center" vertical="center" wrapText="1"/>
    </xf>
    <xf numFmtId="3" fontId="3" fillId="0" borderId="40" xfId="0" applyNumberFormat="1" applyFont="1" applyBorder="1" applyAlignment="1">
      <alignment horizontal="center" vertical="center" wrapText="1"/>
    </xf>
    <xf numFmtId="0" fontId="3" fillId="0" borderId="40" xfId="0" applyFont="1" applyBorder="1" applyAlignment="1">
      <alignment horizontal="left" vertical="center" wrapText="1"/>
    </xf>
    <xf numFmtId="0" fontId="12" fillId="0" borderId="40" xfId="0" applyFont="1" applyBorder="1" applyAlignment="1">
      <alignment horizontal="center" vertical="center" wrapText="1"/>
    </xf>
    <xf numFmtId="0" fontId="3" fillId="4" borderId="13" xfId="0" applyFont="1" applyFill="1" applyBorder="1" applyAlignment="1">
      <alignment horizontal="center" vertical="center" wrapText="1"/>
    </xf>
    <xf numFmtId="0" fontId="23" fillId="14" borderId="13" xfId="0" applyFont="1" applyFill="1" applyBorder="1" applyAlignment="1">
      <alignment horizontal="center" vertical="center" wrapText="1"/>
    </xf>
    <xf numFmtId="0" fontId="3" fillId="4" borderId="13" xfId="0" applyFont="1" applyFill="1" applyBorder="1" applyAlignment="1">
      <alignment horizontal="left" vertical="center" wrapText="1"/>
    </xf>
    <xf numFmtId="0" fontId="3" fillId="0" borderId="58" xfId="0" applyFont="1" applyBorder="1" applyAlignment="1">
      <alignment vertical="center" wrapText="1"/>
    </xf>
    <xf numFmtId="0" fontId="3" fillId="4" borderId="53" xfId="0" applyFont="1" applyFill="1" applyBorder="1" applyAlignment="1">
      <alignment vertical="center" wrapText="1"/>
    </xf>
    <xf numFmtId="0" fontId="3" fillId="0" borderId="62" xfId="0" applyFont="1" applyBorder="1" applyAlignment="1">
      <alignment vertical="center" wrapText="1"/>
    </xf>
    <xf numFmtId="0" fontId="3" fillId="0" borderId="10" xfId="0" applyFont="1" applyBorder="1" applyAlignment="1">
      <alignment horizontal="center" vertical="center" wrapText="1"/>
    </xf>
    <xf numFmtId="0" fontId="3" fillId="0" borderId="59" xfId="0" applyFont="1" applyBorder="1" applyAlignment="1">
      <alignment horizontal="center" vertical="center" wrapText="1"/>
    </xf>
    <xf numFmtId="0" fontId="23" fillId="14" borderId="14" xfId="0" applyFont="1" applyFill="1" applyBorder="1" applyAlignment="1">
      <alignment horizontal="left" vertical="center" wrapText="1"/>
    </xf>
    <xf numFmtId="0" fontId="3" fillId="14" borderId="58" xfId="0" applyFont="1" applyFill="1" applyBorder="1" applyAlignment="1">
      <alignment horizontal="center" vertical="center" wrapText="1"/>
    </xf>
    <xf numFmtId="0" fontId="3" fillId="14" borderId="53" xfId="0" applyFont="1" applyFill="1" applyBorder="1" applyAlignment="1">
      <alignment horizontal="center" vertical="center" wrapText="1"/>
    </xf>
    <xf numFmtId="0" fontId="3" fillId="0" borderId="58"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vertical="center" wrapText="1"/>
    </xf>
    <xf numFmtId="0" fontId="3" fillId="0" borderId="32" xfId="0" applyFont="1" applyBorder="1" applyAlignment="1">
      <alignment vertical="center" wrapText="1"/>
    </xf>
    <xf numFmtId="0" fontId="3" fillId="5" borderId="64" xfId="0" applyFont="1" applyFill="1" applyBorder="1" applyAlignment="1">
      <alignment vertical="center" wrapText="1"/>
    </xf>
    <xf numFmtId="14" fontId="3" fillId="5" borderId="53" xfId="0" applyNumberFormat="1" applyFont="1" applyFill="1" applyBorder="1" applyAlignment="1">
      <alignment vertical="center" wrapText="1"/>
    </xf>
    <xf numFmtId="14" fontId="3" fillId="5" borderId="13" xfId="0" applyNumberFormat="1" applyFont="1" applyFill="1" applyBorder="1" applyAlignment="1">
      <alignment vertical="center" wrapText="1"/>
    </xf>
    <xf numFmtId="0" fontId="3" fillId="5" borderId="14" xfId="0" applyFont="1" applyFill="1" applyBorder="1" applyAlignment="1">
      <alignment horizontal="center" vertical="center" wrapText="1"/>
    </xf>
    <xf numFmtId="3" fontId="3" fillId="5" borderId="13" xfId="0" applyNumberFormat="1" applyFont="1" applyFill="1" applyBorder="1" applyAlignment="1">
      <alignment horizontal="center" vertical="center" wrapText="1"/>
    </xf>
    <xf numFmtId="0" fontId="3" fillId="5" borderId="53" xfId="0" applyFont="1" applyFill="1" applyBorder="1" applyAlignment="1">
      <alignment vertical="center" wrapText="1"/>
    </xf>
    <xf numFmtId="0" fontId="23" fillId="14" borderId="10" xfId="0" applyFont="1" applyFill="1" applyBorder="1" applyAlignment="1">
      <alignment horizontal="left" vertical="center" wrapText="1"/>
    </xf>
    <xf numFmtId="167" fontId="0" fillId="0" borderId="0" xfId="1" applyNumberFormat="1" applyFont="1"/>
    <xf numFmtId="0" fontId="5" fillId="0" borderId="1" xfId="0" applyFont="1" applyBorder="1" applyAlignment="1">
      <alignment horizontal="center" vertical="center"/>
    </xf>
    <xf numFmtId="0" fontId="12" fillId="7" borderId="7" xfId="0" applyFont="1" applyFill="1" applyBorder="1" applyAlignment="1">
      <alignment vertical="center" wrapText="1"/>
    </xf>
    <xf numFmtId="0" fontId="12" fillId="0" borderId="0" xfId="0" applyFont="1" applyAlignment="1">
      <alignment horizontal="right" vertical="center"/>
    </xf>
    <xf numFmtId="15" fontId="8" fillId="0" borderId="0" xfId="0" applyNumberFormat="1" applyFont="1" applyAlignment="1">
      <alignment horizontal="center" vertical="center"/>
    </xf>
    <xf numFmtId="0" fontId="21" fillId="0" borderId="0" xfId="0" applyFont="1" applyAlignment="1">
      <alignment horizontal="left"/>
    </xf>
    <xf numFmtId="0" fontId="21" fillId="0" borderId="0" xfId="0" applyFont="1" applyAlignment="1">
      <alignment horizontal="left" vertical="top"/>
    </xf>
    <xf numFmtId="0" fontId="22" fillId="0" borderId="0" xfId="0" applyFont="1"/>
    <xf numFmtId="0" fontId="5" fillId="0" borderId="0" xfId="0" applyFont="1" applyAlignment="1">
      <alignment vertical="top"/>
    </xf>
    <xf numFmtId="0" fontId="5" fillId="0" borderId="0" xfId="0" applyFont="1" applyAlignment="1">
      <alignment vertical="top" wrapText="1"/>
    </xf>
    <xf numFmtId="0" fontId="20" fillId="0" borderId="0" xfId="0" applyFont="1" applyAlignment="1">
      <alignment vertical="top" wrapText="1"/>
    </xf>
    <xf numFmtId="0" fontId="17" fillId="9" borderId="0" xfId="0" applyFont="1" applyFill="1" applyAlignment="1">
      <alignment horizontal="left" vertical="center" wrapText="1"/>
    </xf>
    <xf numFmtId="0" fontId="12" fillId="7" borderId="30" xfId="0" applyFont="1" applyFill="1" applyBorder="1" applyAlignment="1">
      <alignment horizontal="center" vertical="center" wrapText="1"/>
    </xf>
    <xf numFmtId="0" fontId="12" fillId="7" borderId="32" xfId="0" applyFont="1" applyFill="1" applyBorder="1" applyAlignment="1">
      <alignment horizontal="center" vertical="center" wrapText="1"/>
    </xf>
    <xf numFmtId="0" fontId="8" fillId="8" borderId="15" xfId="0" applyFont="1" applyFill="1" applyBorder="1" applyAlignment="1">
      <alignment horizontal="center" vertical="center"/>
    </xf>
    <xf numFmtId="0" fontId="8" fillId="8" borderId="17" xfId="0" applyFont="1" applyFill="1" applyBorder="1" applyAlignment="1">
      <alignment horizontal="center" vertical="center"/>
    </xf>
    <xf numFmtId="0" fontId="8" fillId="8" borderId="61" xfId="0" applyFont="1" applyFill="1" applyBorder="1" applyAlignment="1">
      <alignment horizontal="center" vertical="center"/>
    </xf>
    <xf numFmtId="0" fontId="8" fillId="8" borderId="36" xfId="0" applyFont="1" applyFill="1" applyBorder="1" applyAlignment="1">
      <alignment horizontal="center" vertical="center"/>
    </xf>
    <xf numFmtId="0" fontId="10" fillId="12" borderId="38" xfId="0" applyFont="1" applyFill="1" applyBorder="1" applyAlignment="1">
      <alignment horizontal="center" vertical="center"/>
    </xf>
    <xf numFmtId="0" fontId="10" fillId="12" borderId="39" xfId="0" applyFont="1" applyFill="1" applyBorder="1" applyAlignment="1">
      <alignment horizontal="center" vertical="center"/>
    </xf>
    <xf numFmtId="0" fontId="10" fillId="12" borderId="54" xfId="0" applyFont="1" applyFill="1" applyBorder="1" applyAlignment="1">
      <alignment horizontal="center" vertical="center"/>
    </xf>
    <xf numFmtId="0" fontId="5" fillId="7" borderId="15" xfId="0" applyFont="1" applyFill="1" applyBorder="1" applyAlignment="1">
      <alignment horizontal="center" vertical="center"/>
    </xf>
    <xf numFmtId="0" fontId="5" fillId="7" borderId="16" xfId="0" applyFont="1" applyFill="1" applyBorder="1" applyAlignment="1">
      <alignment horizontal="center" vertical="center"/>
    </xf>
    <xf numFmtId="0" fontId="8" fillId="7" borderId="30" xfId="0" applyFont="1" applyFill="1" applyBorder="1" applyAlignment="1">
      <alignment horizontal="center" vertical="center"/>
    </xf>
    <xf numFmtId="0" fontId="8" fillId="7" borderId="32" xfId="0" applyFont="1" applyFill="1" applyBorder="1" applyAlignment="1">
      <alignment horizontal="center" vertical="center"/>
    </xf>
    <xf numFmtId="0" fontId="20" fillId="0" borderId="23" xfId="0" applyFont="1" applyBorder="1" applyAlignment="1">
      <alignment horizontal="left" vertical="center" wrapText="1"/>
    </xf>
    <xf numFmtId="0" fontId="20" fillId="0" borderId="46" xfId="0" applyFont="1" applyBorder="1" applyAlignment="1">
      <alignment horizontal="left" vertical="center" wrapText="1"/>
    </xf>
    <xf numFmtId="0" fontId="12" fillId="6" borderId="8"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2" fillId="6" borderId="12" xfId="0" applyFont="1" applyFill="1" applyBorder="1" applyAlignment="1">
      <alignment horizontal="center" vertical="center" wrapText="1"/>
    </xf>
    <xf numFmtId="4" fontId="3" fillId="6" borderId="30" xfId="0" applyNumberFormat="1" applyFont="1" applyFill="1" applyBorder="1" applyAlignment="1">
      <alignment horizontal="center" vertical="center" wrapText="1"/>
    </xf>
    <xf numFmtId="4" fontId="3" fillId="6" borderId="56" xfId="0" applyNumberFormat="1" applyFont="1" applyFill="1" applyBorder="1" applyAlignment="1">
      <alignment horizontal="center" vertical="center" wrapText="1"/>
    </xf>
    <xf numFmtId="4" fontId="3" fillId="6" borderId="32" xfId="0" applyNumberFormat="1" applyFont="1" applyFill="1" applyBorder="1" applyAlignment="1">
      <alignment horizontal="center" vertical="center" wrapText="1"/>
    </xf>
    <xf numFmtId="0" fontId="8" fillId="8" borderId="30" xfId="0" applyFont="1" applyFill="1" applyBorder="1" applyAlignment="1">
      <alignment horizontal="center" vertical="center" wrapText="1"/>
    </xf>
    <xf numFmtId="0" fontId="8" fillId="8" borderId="56" xfId="0" applyFont="1" applyFill="1" applyBorder="1" applyAlignment="1">
      <alignment horizontal="center" vertical="center" wrapText="1"/>
    </xf>
    <xf numFmtId="0" fontId="8" fillId="8" borderId="32" xfId="0" applyFont="1" applyFill="1" applyBorder="1" applyAlignment="1">
      <alignment horizontal="center" vertical="center" wrapText="1"/>
    </xf>
    <xf numFmtId="0" fontId="3" fillId="6" borderId="56" xfId="0" applyFont="1" applyFill="1" applyBorder="1" applyAlignment="1">
      <alignment horizontal="center" vertical="center" wrapText="1"/>
    </xf>
    <xf numFmtId="0" fontId="8" fillId="8" borderId="17" xfId="0" applyFont="1" applyFill="1" applyBorder="1" applyAlignment="1">
      <alignment horizontal="center" vertical="center" wrapText="1"/>
    </xf>
    <xf numFmtId="0" fontId="8" fillId="8" borderId="55" xfId="0" applyFont="1" applyFill="1" applyBorder="1" applyAlignment="1">
      <alignment horizontal="center" vertical="center" wrapText="1"/>
    </xf>
    <xf numFmtId="0" fontId="12" fillId="6" borderId="15" xfId="0" applyFont="1" applyFill="1" applyBorder="1" applyAlignment="1">
      <alignment horizontal="center" vertical="center" wrapText="1"/>
    </xf>
    <xf numFmtId="0" fontId="12" fillId="6" borderId="20" xfId="0" applyFont="1" applyFill="1" applyBorder="1" applyAlignment="1">
      <alignment horizontal="center" vertical="center" wrapText="1"/>
    </xf>
    <xf numFmtId="0" fontId="12" fillId="5" borderId="30" xfId="0" applyFont="1" applyFill="1" applyBorder="1" applyAlignment="1">
      <alignment horizontal="center" vertical="center" wrapText="1"/>
    </xf>
    <xf numFmtId="0" fontId="12" fillId="5" borderId="56" xfId="0" applyFont="1" applyFill="1" applyBorder="1" applyAlignment="1">
      <alignment horizontal="center" vertical="center" wrapText="1"/>
    </xf>
    <xf numFmtId="4" fontId="3" fillId="5" borderId="57" xfId="0" applyNumberFormat="1" applyFont="1" applyFill="1" applyBorder="1" applyAlignment="1">
      <alignment horizontal="center" vertical="center" wrapText="1"/>
    </xf>
    <xf numFmtId="0" fontId="3" fillId="5" borderId="60"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2" fillId="4" borderId="29"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56"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2" fillId="4" borderId="17" xfId="0" applyFont="1" applyFill="1" applyBorder="1" applyAlignment="1">
      <alignment horizontal="center" vertical="center" wrapText="1"/>
    </xf>
    <xf numFmtId="0" fontId="11" fillId="11" borderId="1" xfId="0" applyFont="1" applyFill="1" applyBorder="1" applyAlignment="1">
      <alignment horizontal="left" vertical="center" wrapText="1"/>
    </xf>
    <xf numFmtId="1" fontId="0" fillId="5" borderId="1" xfId="0" applyNumberFormat="1" applyFill="1" applyBorder="1" applyAlignment="1">
      <alignment horizontal="right" vertical="center"/>
    </xf>
    <xf numFmtId="0" fontId="0" fillId="5" borderId="1" xfId="0" applyFill="1" applyBorder="1" applyAlignment="1">
      <alignment horizontal="center" vertical="center" wrapText="1"/>
    </xf>
    <xf numFmtId="0" fontId="8" fillId="11" borderId="1" xfId="0" applyFont="1" applyFill="1" applyBorder="1" applyAlignment="1">
      <alignment horizontal="left" vertical="center" wrapText="1"/>
    </xf>
    <xf numFmtId="0" fontId="20" fillId="0" borderId="0" xfId="0" applyFont="1" applyAlignment="1">
      <alignment horizontal="center"/>
    </xf>
    <xf numFmtId="0" fontId="24" fillId="0" borderId="0" xfId="0" applyFont="1" applyAlignment="1">
      <alignment horizontal="center" wrapText="1"/>
    </xf>
    <xf numFmtId="0" fontId="21" fillId="0" borderId="0" xfId="0" applyFont="1" applyAlignment="1">
      <alignment horizontal="center" wrapText="1"/>
    </xf>
    <xf numFmtId="0" fontId="5" fillId="0" borderId="0" xfId="0" applyFont="1" applyAlignment="1">
      <alignment horizontal="center" wrapText="1"/>
    </xf>
    <xf numFmtId="0" fontId="8" fillId="0" borderId="0" xfId="0" applyFont="1" applyAlignment="1">
      <alignment horizontal="center" wrapText="1"/>
    </xf>
  </cellXfs>
  <cellStyles count="5">
    <cellStyle name="Hipervínculo" xfId="3" builtinId="8"/>
    <cellStyle name="Millares" xfId="4" builtinId="3"/>
    <cellStyle name="Moneda" xfId="1" builtinId="4"/>
    <cellStyle name="Moneda [0]" xfId="2" builtinId="7"/>
    <cellStyle name="Normal" xfId="0" builtinId="0"/>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79729-6E35-48E2-9BDB-44974A04BAD8}">
  <dimension ref="A1:L29"/>
  <sheetViews>
    <sheetView workbookViewId="0">
      <selection activeCell="B2" sqref="B2"/>
    </sheetView>
  </sheetViews>
  <sheetFormatPr baseColWidth="10" defaultColWidth="11.5" defaultRowHeight="15" x14ac:dyDescent="0.2"/>
  <cols>
    <col min="1" max="1" width="38" style="2" bestFit="1" customWidth="1"/>
    <col min="2" max="2" width="18.5" bestFit="1" customWidth="1"/>
    <col min="3" max="3" width="11.1640625" bestFit="1" customWidth="1"/>
    <col min="5" max="5" width="20.6640625" bestFit="1" customWidth="1"/>
    <col min="6" max="6" width="2.33203125" bestFit="1" customWidth="1"/>
    <col min="7" max="7" width="2" bestFit="1" customWidth="1"/>
    <col min="8" max="8" width="1.83203125" bestFit="1" customWidth="1"/>
    <col min="11" max="11" width="2" bestFit="1" customWidth="1"/>
    <col min="12" max="12" width="15.5" bestFit="1" customWidth="1"/>
  </cols>
  <sheetData>
    <row r="1" spans="1:12" x14ac:dyDescent="0.2">
      <c r="A1" s="114" t="s">
        <v>0</v>
      </c>
      <c r="B1" s="199">
        <v>7982616109</v>
      </c>
      <c r="D1" t="s">
        <v>1</v>
      </c>
      <c r="E1" s="31"/>
      <c r="I1" s="91">
        <v>44631</v>
      </c>
    </row>
    <row r="2" spans="1:12" x14ac:dyDescent="0.2">
      <c r="A2" t="s">
        <v>2</v>
      </c>
      <c r="B2" s="3">
        <f>B1/B7</f>
        <v>7982.6161089999996</v>
      </c>
      <c r="D2" s="3"/>
      <c r="E2" s="3"/>
    </row>
    <row r="3" spans="1:12" x14ac:dyDescent="0.2">
      <c r="A3" s="6"/>
      <c r="B3" s="3"/>
      <c r="C3" s="3"/>
      <c r="D3" s="3"/>
      <c r="E3" s="3"/>
    </row>
    <row r="4" spans="1:12" x14ac:dyDescent="0.2">
      <c r="A4" s="114" t="s">
        <v>3</v>
      </c>
      <c r="B4" s="92">
        <v>81111800</v>
      </c>
    </row>
    <row r="5" spans="1:12" x14ac:dyDescent="0.2">
      <c r="A5" t="s">
        <v>4</v>
      </c>
      <c r="B5" s="7">
        <v>1300000</v>
      </c>
    </row>
    <row r="6" spans="1:12" x14ac:dyDescent="0.2">
      <c r="A6" t="s">
        <v>5</v>
      </c>
      <c r="B6" s="7">
        <v>1160000</v>
      </c>
    </row>
    <row r="7" spans="1:12" x14ac:dyDescent="0.2">
      <c r="A7" s="1" t="s">
        <v>6</v>
      </c>
      <c r="B7" s="7">
        <v>1000000</v>
      </c>
    </row>
    <row r="8" spans="1:12" x14ac:dyDescent="0.2">
      <c r="A8" t="s">
        <v>7</v>
      </c>
      <c r="B8" s="5">
        <v>908526</v>
      </c>
      <c r="K8" s="14">
        <v>1</v>
      </c>
      <c r="L8" s="32" t="s">
        <v>8</v>
      </c>
    </row>
    <row r="9" spans="1:12" x14ac:dyDescent="0.2">
      <c r="A9" t="s">
        <v>9</v>
      </c>
      <c r="B9" s="5">
        <v>877803</v>
      </c>
      <c r="K9" s="14">
        <v>2</v>
      </c>
      <c r="L9" s="32" t="s">
        <v>10</v>
      </c>
    </row>
    <row r="10" spans="1:12" x14ac:dyDescent="0.2">
      <c r="A10" t="s">
        <v>11</v>
      </c>
      <c r="B10" s="5">
        <v>828116</v>
      </c>
      <c r="K10" s="14">
        <v>3</v>
      </c>
      <c r="L10" s="32" t="s">
        <v>12</v>
      </c>
    </row>
    <row r="11" spans="1:12" x14ac:dyDescent="0.2">
      <c r="A11" t="s">
        <v>13</v>
      </c>
      <c r="B11" s="5">
        <v>781242</v>
      </c>
      <c r="K11" s="14">
        <v>4</v>
      </c>
      <c r="L11" s="32" t="s">
        <v>14</v>
      </c>
    </row>
    <row r="12" spans="1:12" x14ac:dyDescent="0.2">
      <c r="A12" t="s">
        <v>15</v>
      </c>
      <c r="B12" s="5">
        <v>737717</v>
      </c>
      <c r="D12" s="5"/>
      <c r="K12" s="14">
        <v>5</v>
      </c>
      <c r="L12" s="32"/>
    </row>
    <row r="13" spans="1:12" x14ac:dyDescent="0.2">
      <c r="A13" t="s">
        <v>16</v>
      </c>
      <c r="B13" s="5">
        <v>689455</v>
      </c>
      <c r="E13" s="5"/>
    </row>
    <row r="14" spans="1:12" x14ac:dyDescent="0.2">
      <c r="A14"/>
      <c r="B14" s="5"/>
    </row>
    <row r="15" spans="1:12" x14ac:dyDescent="0.2">
      <c r="A15"/>
      <c r="B15" s="5"/>
      <c r="C15" s="16" t="s">
        <v>17</v>
      </c>
      <c r="D15" s="16" t="s">
        <v>18</v>
      </c>
    </row>
    <row r="16" spans="1:12" x14ac:dyDescent="0.2">
      <c r="A16" s="25" t="s">
        <v>19</v>
      </c>
      <c r="B16" s="15">
        <v>1</v>
      </c>
      <c r="C16" s="14"/>
      <c r="D16" s="14"/>
    </row>
    <row r="17" spans="1:6" x14ac:dyDescent="0.2">
      <c r="A17" s="25" t="s">
        <v>20</v>
      </c>
      <c r="B17" s="15">
        <v>2</v>
      </c>
      <c r="C17" s="14"/>
      <c r="D17" s="14"/>
    </row>
    <row r="18" spans="1:6" x14ac:dyDescent="0.2">
      <c r="A18" s="25" t="s">
        <v>21</v>
      </c>
      <c r="B18" s="15">
        <v>3</v>
      </c>
      <c r="C18" s="14"/>
      <c r="D18" s="14"/>
    </row>
    <row r="19" spans="1:6" x14ac:dyDescent="0.2">
      <c r="F19" s="4"/>
    </row>
    <row r="21" spans="1:6" x14ac:dyDescent="0.2">
      <c r="A21" s="26" t="s">
        <v>22</v>
      </c>
      <c r="B21" s="27"/>
      <c r="C21" s="27"/>
      <c r="D21" s="27"/>
    </row>
    <row r="22" spans="1:6" x14ac:dyDescent="0.2">
      <c r="A22" s="28" t="s">
        <v>23</v>
      </c>
      <c r="B22" s="43">
        <f>+B1</f>
        <v>7982616109</v>
      </c>
      <c r="C22" s="29" t="s">
        <v>24</v>
      </c>
      <c r="D22" s="27"/>
    </row>
    <row r="23" spans="1:6" x14ac:dyDescent="0.2">
      <c r="A23" s="28" t="s">
        <v>25</v>
      </c>
      <c r="B23" s="29" t="s">
        <v>26</v>
      </c>
      <c r="C23" s="29" t="s">
        <v>24</v>
      </c>
      <c r="D23" s="27"/>
    </row>
    <row r="24" spans="1:6" ht="25" x14ac:dyDescent="0.2">
      <c r="A24" s="28" t="s">
        <v>27</v>
      </c>
      <c r="B24" s="29" t="s">
        <v>28</v>
      </c>
      <c r="C24" s="29" t="s">
        <v>24</v>
      </c>
      <c r="D24" s="27"/>
    </row>
    <row r="25" spans="1:6" x14ac:dyDescent="0.2">
      <c r="A25" s="28" t="s">
        <v>29</v>
      </c>
      <c r="B25" s="29" t="s">
        <v>30</v>
      </c>
      <c r="C25" s="27"/>
      <c r="D25" s="27"/>
    </row>
    <row r="26" spans="1:6" ht="25" x14ac:dyDescent="0.2">
      <c r="A26" s="28" t="s">
        <v>31</v>
      </c>
      <c r="B26" s="29" t="s">
        <v>32</v>
      </c>
      <c r="C26" s="27"/>
      <c r="D26" s="27"/>
    </row>
    <row r="27" spans="1:6" x14ac:dyDescent="0.2">
      <c r="A27" s="28" t="s">
        <v>33</v>
      </c>
      <c r="B27" s="29" t="s">
        <v>34</v>
      </c>
      <c r="C27" s="27" t="s">
        <v>35</v>
      </c>
      <c r="D27" s="30"/>
    </row>
    <row r="28" spans="1:6" s="1" customFormat="1" ht="53" customHeight="1" x14ac:dyDescent="0.2">
      <c r="A28" s="93" t="s">
        <v>36</v>
      </c>
      <c r="B28" s="210" t="s">
        <v>37</v>
      </c>
      <c r="C28" s="210"/>
      <c r="D28" s="210"/>
      <c r="E28" s="210"/>
    </row>
    <row r="29" spans="1:6" x14ac:dyDescent="0.2">
      <c r="A29" s="28" t="s">
        <v>38</v>
      </c>
      <c r="B29" s="29" t="s">
        <v>39</v>
      </c>
      <c r="C29" s="27"/>
      <c r="D29" s="27"/>
    </row>
  </sheetData>
  <mergeCells count="1">
    <mergeCell ref="B28:E28"/>
  </mergeCells>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FD556-DCD2-4093-902B-AF0283050388}">
  <sheetPr>
    <tabColor rgb="FFFFC000"/>
  </sheetPr>
  <dimension ref="A1:R33"/>
  <sheetViews>
    <sheetView zoomScale="110" zoomScaleNormal="110" workbookViewId="0">
      <pane xSplit="1" ySplit="3" topLeftCell="B20" activePane="bottomRight" state="frozen"/>
      <selection pane="topRight" activeCell="C1" sqref="C1"/>
      <selection pane="bottomLeft" activeCell="A3" sqref="A3"/>
      <selection pane="bottomRight" activeCell="B25" sqref="B25:E33"/>
    </sheetView>
  </sheetViews>
  <sheetFormatPr baseColWidth="10" defaultColWidth="10.83203125" defaultRowHeight="11" x14ac:dyDescent="0.2"/>
  <cols>
    <col min="1" max="1" width="27.5" style="19" customWidth="1"/>
    <col min="2" max="2" width="28.5" style="8" customWidth="1"/>
    <col min="3" max="3" width="11.5" style="8" customWidth="1"/>
    <col min="4" max="4" width="20.1640625" style="8" customWidth="1"/>
    <col min="5" max="5" width="32.5" style="11" customWidth="1"/>
    <col min="6" max="6" width="11" style="8" customWidth="1"/>
    <col min="7" max="7" width="15.5" style="11" bestFit="1" customWidth="1"/>
    <col min="8" max="8" width="14.6640625" style="11" customWidth="1"/>
    <col min="9" max="9" width="15.6640625" style="11" customWidth="1"/>
    <col min="10" max="10" width="11" style="12" customWidth="1"/>
    <col min="11" max="11" width="8.5" style="8" customWidth="1"/>
    <col min="12" max="12" width="10.33203125" style="12" hidden="1" customWidth="1"/>
    <col min="13" max="13" width="10.83203125" style="10" hidden="1" customWidth="1"/>
    <col min="14" max="14" width="10.83203125" style="8" customWidth="1"/>
    <col min="15" max="15" width="25.33203125" style="8" customWidth="1"/>
    <col min="16" max="16" width="41.5" style="8" hidden="1" customWidth="1"/>
    <col min="17" max="17" width="10.83203125" style="10"/>
    <col min="18" max="18" width="0" style="10" hidden="1" customWidth="1"/>
    <col min="19" max="16384" width="10.83203125" style="10"/>
  </cols>
  <sheetData>
    <row r="1" spans="1:18" ht="13" thickBot="1" x14ac:dyDescent="0.25">
      <c r="A1" s="84" t="s">
        <v>40</v>
      </c>
      <c r="B1" s="217" t="s">
        <v>41</v>
      </c>
      <c r="C1" s="218"/>
      <c r="D1" s="218"/>
      <c r="E1" s="218"/>
      <c r="F1" s="218"/>
      <c r="G1" s="218"/>
      <c r="H1" s="218"/>
      <c r="I1" s="218"/>
      <c r="J1" s="218"/>
      <c r="K1" s="218"/>
      <c r="L1" s="218"/>
      <c r="M1" s="219"/>
      <c r="N1" s="222" t="s">
        <v>42</v>
      </c>
      <c r="O1" s="213" t="s">
        <v>43</v>
      </c>
      <c r="P1" s="214"/>
      <c r="R1" s="10" t="s">
        <v>8</v>
      </c>
    </row>
    <row r="2" spans="1:18" ht="12" thickBot="1" x14ac:dyDescent="0.25">
      <c r="A2" s="211" t="s">
        <v>40</v>
      </c>
      <c r="B2" s="220" t="s">
        <v>44</v>
      </c>
      <c r="C2" s="221"/>
      <c r="D2" s="221"/>
      <c r="E2" s="221"/>
      <c r="F2" s="221"/>
      <c r="G2" s="221"/>
      <c r="H2" s="221"/>
      <c r="I2" s="221"/>
      <c r="J2" s="220" t="s">
        <v>45</v>
      </c>
      <c r="K2" s="221"/>
      <c r="L2" s="221"/>
      <c r="M2" s="221"/>
      <c r="N2" s="223"/>
      <c r="O2" s="215"/>
      <c r="P2" s="216"/>
      <c r="R2" s="10" t="s">
        <v>10</v>
      </c>
    </row>
    <row r="3" spans="1:18" s="9" customFormat="1" ht="97.5" customHeight="1" thickBot="1" x14ac:dyDescent="0.25">
      <c r="A3" s="212"/>
      <c r="B3" s="55" t="s">
        <v>46</v>
      </c>
      <c r="C3" s="56" t="s">
        <v>47</v>
      </c>
      <c r="D3" s="56" t="s">
        <v>48</v>
      </c>
      <c r="E3" s="56" t="s">
        <v>49</v>
      </c>
      <c r="F3" s="56" t="s">
        <v>50</v>
      </c>
      <c r="G3" s="56" t="s">
        <v>51</v>
      </c>
      <c r="H3" s="56" t="s">
        <v>52</v>
      </c>
      <c r="I3" s="57" t="s">
        <v>53</v>
      </c>
      <c r="J3" s="58" t="s">
        <v>54</v>
      </c>
      <c r="K3" s="56" t="s">
        <v>55</v>
      </c>
      <c r="L3" s="56" t="s">
        <v>56</v>
      </c>
      <c r="M3" s="64" t="s">
        <v>57</v>
      </c>
      <c r="N3" s="99" t="s">
        <v>58</v>
      </c>
      <c r="O3" s="72" t="s">
        <v>59</v>
      </c>
      <c r="P3" s="73" t="s">
        <v>60</v>
      </c>
      <c r="R3" s="9" t="s">
        <v>12</v>
      </c>
    </row>
    <row r="4" spans="1:18" s="11" customFormat="1" ht="97" thickBot="1" x14ac:dyDescent="0.25">
      <c r="A4" s="238" t="str">
        <f>Base!A16</f>
        <v>UT INFOHC MESA</v>
      </c>
      <c r="B4" s="59" t="s">
        <v>61</v>
      </c>
      <c r="C4" s="60" t="s">
        <v>62</v>
      </c>
      <c r="D4" s="61" t="s">
        <v>63</v>
      </c>
      <c r="E4" s="62" t="s">
        <v>64</v>
      </c>
      <c r="F4" s="60" t="s">
        <v>65</v>
      </c>
      <c r="G4" s="100">
        <v>11050000000</v>
      </c>
      <c r="H4" s="60" t="s">
        <v>66</v>
      </c>
      <c r="I4" s="63" t="s">
        <v>67</v>
      </c>
      <c r="J4" s="54">
        <v>21216.21</v>
      </c>
      <c r="K4" s="47" t="s">
        <v>68</v>
      </c>
      <c r="L4" s="48"/>
      <c r="M4" s="65"/>
      <c r="N4" s="229">
        <f>SUM(J4:J8)</f>
        <v>50264.739999999991</v>
      </c>
      <c r="O4" s="236" t="s">
        <v>8</v>
      </c>
      <c r="P4" s="46"/>
    </row>
    <row r="5" spans="1:18" s="11" customFormat="1" ht="72" x14ac:dyDescent="0.2">
      <c r="A5" s="239"/>
      <c r="B5" s="51" t="s">
        <v>69</v>
      </c>
      <c r="C5" s="44" t="s">
        <v>62</v>
      </c>
      <c r="D5" s="45" t="s">
        <v>70</v>
      </c>
      <c r="E5" s="62" t="s">
        <v>71</v>
      </c>
      <c r="F5" s="44" t="s">
        <v>72</v>
      </c>
      <c r="G5" s="101">
        <v>3307552198</v>
      </c>
      <c r="H5" s="44" t="s">
        <v>73</v>
      </c>
      <c r="I5" s="52" t="s">
        <v>74</v>
      </c>
      <c r="J5" s="53">
        <v>21356.38</v>
      </c>
      <c r="K5" s="44" t="s">
        <v>75</v>
      </c>
      <c r="L5" s="97">
        <v>81111800</v>
      </c>
      <c r="M5" s="66" t="s">
        <v>62</v>
      </c>
      <c r="N5" s="235"/>
      <c r="O5" s="237"/>
      <c r="P5" s="49"/>
    </row>
    <row r="6" spans="1:18" s="11" customFormat="1" ht="72" x14ac:dyDescent="0.2">
      <c r="A6" s="239"/>
      <c r="B6" s="67" t="s">
        <v>76</v>
      </c>
      <c r="C6" s="68" t="s">
        <v>62</v>
      </c>
      <c r="D6" s="69" t="s">
        <v>77</v>
      </c>
      <c r="E6" s="70" t="s">
        <v>78</v>
      </c>
      <c r="F6" s="68" t="s">
        <v>79</v>
      </c>
      <c r="G6" s="102">
        <v>1555555985</v>
      </c>
      <c r="H6" s="68" t="s">
        <v>80</v>
      </c>
      <c r="I6" s="71" t="s">
        <v>81</v>
      </c>
      <c r="J6" s="53">
        <v>1772.1</v>
      </c>
      <c r="K6" s="44" t="s">
        <v>82</v>
      </c>
      <c r="L6" s="97">
        <v>81111800</v>
      </c>
      <c r="M6" s="66" t="s">
        <v>62</v>
      </c>
      <c r="N6" s="235"/>
      <c r="O6" s="237"/>
      <c r="P6" s="94"/>
    </row>
    <row r="7" spans="1:18" s="11" customFormat="1" ht="48" x14ac:dyDescent="0.2">
      <c r="A7" s="239"/>
      <c r="B7" s="67" t="s">
        <v>83</v>
      </c>
      <c r="C7" s="68" t="s">
        <v>62</v>
      </c>
      <c r="D7" s="69" t="s">
        <v>84</v>
      </c>
      <c r="E7" s="70" t="s">
        <v>85</v>
      </c>
      <c r="F7" s="68" t="s">
        <v>86</v>
      </c>
      <c r="G7" s="103">
        <v>1765993386</v>
      </c>
      <c r="H7" s="68" t="s">
        <v>87</v>
      </c>
      <c r="I7" s="71" t="s">
        <v>88</v>
      </c>
      <c r="J7" s="95">
        <v>2169.1</v>
      </c>
      <c r="K7" s="60" t="s">
        <v>89</v>
      </c>
      <c r="L7" s="97">
        <v>81111800</v>
      </c>
      <c r="M7" s="96" t="s">
        <v>62</v>
      </c>
      <c r="N7" s="235"/>
      <c r="O7" s="237"/>
      <c r="P7" s="94"/>
    </row>
    <row r="8" spans="1:18" s="11" customFormat="1" ht="37" thickBot="1" x14ac:dyDescent="0.25">
      <c r="A8" s="239"/>
      <c r="B8" s="67" t="s">
        <v>90</v>
      </c>
      <c r="C8" s="68" t="s">
        <v>62</v>
      </c>
      <c r="D8" s="69" t="s">
        <v>91</v>
      </c>
      <c r="E8" s="70" t="s">
        <v>92</v>
      </c>
      <c r="F8" s="68" t="s">
        <v>93</v>
      </c>
      <c r="G8" s="98">
        <v>4097678940</v>
      </c>
      <c r="H8" s="68" t="s">
        <v>94</v>
      </c>
      <c r="I8" s="71" t="s">
        <v>95</v>
      </c>
      <c r="J8" s="54">
        <v>3750.95</v>
      </c>
      <c r="K8" s="47" t="s">
        <v>96</v>
      </c>
      <c r="L8" s="47">
        <v>81111800</v>
      </c>
      <c r="M8" s="65" t="s">
        <v>62</v>
      </c>
      <c r="N8" s="235"/>
      <c r="O8" s="237"/>
      <c r="P8" s="50"/>
    </row>
    <row r="9" spans="1:18" s="13" customFormat="1" ht="49" thickBot="1" x14ac:dyDescent="0.25">
      <c r="A9" s="240" t="str">
        <f>+Base!A17</f>
        <v>UT SERVICIOS TI 2024</v>
      </c>
      <c r="B9" s="116" t="s">
        <v>97</v>
      </c>
      <c r="C9" s="117" t="s">
        <v>62</v>
      </c>
      <c r="D9" s="117" t="s">
        <v>98</v>
      </c>
      <c r="E9" s="118" t="s">
        <v>99</v>
      </c>
      <c r="F9" s="119" t="s">
        <v>100</v>
      </c>
      <c r="G9" s="120">
        <v>2941100959</v>
      </c>
      <c r="H9" s="119" t="s">
        <v>101</v>
      </c>
      <c r="I9" s="129" t="s">
        <v>102</v>
      </c>
      <c r="J9" s="131">
        <v>3237.22</v>
      </c>
      <c r="K9" s="117" t="s">
        <v>103</v>
      </c>
      <c r="L9" s="121"/>
      <c r="M9" s="117"/>
      <c r="N9" s="242">
        <f>SUM(J9:J12)</f>
        <v>10670.595000000001</v>
      </c>
      <c r="O9" s="232" t="s">
        <v>8</v>
      </c>
      <c r="P9" s="46"/>
    </row>
    <row r="10" spans="1:18" s="13" customFormat="1" ht="47.5" customHeight="1" x14ac:dyDescent="0.2">
      <c r="A10" s="241"/>
      <c r="B10" s="122" t="s">
        <v>104</v>
      </c>
      <c r="C10" s="123" t="s">
        <v>62</v>
      </c>
      <c r="D10" s="123" t="s">
        <v>105</v>
      </c>
      <c r="E10" s="124" t="s">
        <v>106</v>
      </c>
      <c r="F10" s="123" t="s">
        <v>107</v>
      </c>
      <c r="G10" s="125">
        <v>1869191605.8699999</v>
      </c>
      <c r="H10" s="123" t="s">
        <v>108</v>
      </c>
      <c r="I10" s="130" t="s">
        <v>109</v>
      </c>
      <c r="J10" s="132">
        <f>2129.39*50%</f>
        <v>1064.6949999999999</v>
      </c>
      <c r="K10" s="123" t="s">
        <v>110</v>
      </c>
      <c r="L10" s="126"/>
      <c r="M10" s="123"/>
      <c r="N10" s="243"/>
      <c r="O10" s="233"/>
      <c r="P10" s="115"/>
    </row>
    <row r="11" spans="1:18" s="13" customFormat="1" ht="60" x14ac:dyDescent="0.2">
      <c r="A11" s="241"/>
      <c r="B11" s="122" t="s">
        <v>111</v>
      </c>
      <c r="C11" s="123" t="s">
        <v>62</v>
      </c>
      <c r="D11" s="123" t="s">
        <v>112</v>
      </c>
      <c r="E11" s="124" t="s">
        <v>113</v>
      </c>
      <c r="F11" s="123" t="s">
        <v>114</v>
      </c>
      <c r="G11" s="125">
        <v>1200662565</v>
      </c>
      <c r="H11" s="124" t="s">
        <v>115</v>
      </c>
      <c r="I11" s="130" t="s">
        <v>116</v>
      </c>
      <c r="J11" s="132">
        <v>1321.55</v>
      </c>
      <c r="K11" s="123" t="s">
        <v>117</v>
      </c>
      <c r="L11" s="126"/>
      <c r="M11" s="123"/>
      <c r="N11" s="243"/>
      <c r="O11" s="233"/>
      <c r="P11" s="115"/>
    </row>
    <row r="12" spans="1:18" s="13" customFormat="1" ht="49" thickBot="1" x14ac:dyDescent="0.25">
      <c r="A12" s="241"/>
      <c r="B12" s="139" t="s">
        <v>118</v>
      </c>
      <c r="C12" s="140" t="s">
        <v>62</v>
      </c>
      <c r="D12" s="140" t="s">
        <v>119</v>
      </c>
      <c r="E12" s="141" t="s">
        <v>120</v>
      </c>
      <c r="F12" s="140" t="s">
        <v>121</v>
      </c>
      <c r="G12" s="142">
        <v>3943033000</v>
      </c>
      <c r="H12" s="141" t="s">
        <v>122</v>
      </c>
      <c r="I12" s="143" t="s">
        <v>123</v>
      </c>
      <c r="J12" s="144">
        <v>5047.13</v>
      </c>
      <c r="K12" s="140" t="s">
        <v>124</v>
      </c>
      <c r="L12" s="145"/>
      <c r="M12" s="140"/>
      <c r="N12" s="243"/>
      <c r="O12" s="233"/>
      <c r="P12" s="115"/>
    </row>
    <row r="13" spans="1:18" s="13" customFormat="1" ht="72" x14ac:dyDescent="0.2">
      <c r="A13" s="226" t="str">
        <f>+Base!A18</f>
        <v>UT AW TECNOLOGIA 2024</v>
      </c>
      <c r="B13" s="133" t="s">
        <v>194</v>
      </c>
      <c r="C13" s="133" t="s">
        <v>62</v>
      </c>
      <c r="D13" s="134" t="s">
        <v>202</v>
      </c>
      <c r="E13" s="135" t="s">
        <v>197</v>
      </c>
      <c r="F13" s="133" t="s">
        <v>203</v>
      </c>
      <c r="G13" s="136">
        <f>12366390476.87*50%</f>
        <v>6183195238.4350004</v>
      </c>
      <c r="H13" s="133" t="s">
        <v>200</v>
      </c>
      <c r="I13" s="137" t="s">
        <v>201</v>
      </c>
      <c r="J13" s="151">
        <f>14087.88*50%</f>
        <v>7043.94</v>
      </c>
      <c r="K13" s="133" t="s">
        <v>212</v>
      </c>
      <c r="L13" s="134"/>
      <c r="M13" s="153"/>
      <c r="N13" s="229">
        <f>+J13+J14+J15+J17</f>
        <v>18137.43</v>
      </c>
      <c r="O13" s="232" t="s">
        <v>8</v>
      </c>
      <c r="P13" s="115"/>
    </row>
    <row r="14" spans="1:18" s="13" customFormat="1" ht="72" x14ac:dyDescent="0.2">
      <c r="A14" s="227"/>
      <c r="B14" s="44" t="s">
        <v>194</v>
      </c>
      <c r="C14" s="44" t="s">
        <v>62</v>
      </c>
      <c r="D14" s="45" t="s">
        <v>204</v>
      </c>
      <c r="E14" s="17" t="s">
        <v>197</v>
      </c>
      <c r="F14" s="44" t="s">
        <v>203</v>
      </c>
      <c r="G14" s="101">
        <f>8635983767*50%</f>
        <v>4317991883.5</v>
      </c>
      <c r="H14" s="44" t="s">
        <v>200</v>
      </c>
      <c r="I14" s="52" t="s">
        <v>201</v>
      </c>
      <c r="J14" s="53">
        <f>9505.48*50%</f>
        <v>4752.74</v>
      </c>
      <c r="K14" s="44" t="s">
        <v>213</v>
      </c>
      <c r="L14" s="97"/>
      <c r="M14" s="66"/>
      <c r="N14" s="230"/>
      <c r="O14" s="233"/>
      <c r="P14" s="115"/>
    </row>
    <row r="15" spans="1:18" s="13" customFormat="1" ht="72" x14ac:dyDescent="0.2">
      <c r="A15" s="227"/>
      <c r="B15" s="44" t="s">
        <v>194</v>
      </c>
      <c r="C15" s="44" t="s">
        <v>62</v>
      </c>
      <c r="D15" s="45" t="s">
        <v>198</v>
      </c>
      <c r="E15" s="17" t="s">
        <v>197</v>
      </c>
      <c r="F15" s="44" t="s">
        <v>199</v>
      </c>
      <c r="G15" s="102">
        <f>4556526971*50%</f>
        <v>2278263485.5</v>
      </c>
      <c r="H15" s="44" t="s">
        <v>200</v>
      </c>
      <c r="I15" s="52" t="s">
        <v>201</v>
      </c>
      <c r="J15" s="53">
        <f>5502.28*50%</f>
        <v>2751.14</v>
      </c>
      <c r="K15" s="44" t="s">
        <v>211</v>
      </c>
      <c r="L15" s="97"/>
      <c r="M15" s="66"/>
      <c r="N15" s="230"/>
      <c r="O15" s="233"/>
      <c r="P15" s="115"/>
    </row>
    <row r="16" spans="1:18" s="13" customFormat="1" ht="48" x14ac:dyDescent="0.2">
      <c r="A16" s="227"/>
      <c r="B16" s="146" t="s">
        <v>195</v>
      </c>
      <c r="C16" s="146" t="s">
        <v>62</v>
      </c>
      <c r="D16" s="147" t="s">
        <v>206</v>
      </c>
      <c r="E16" s="148" t="s">
        <v>232</v>
      </c>
      <c r="F16" s="146" t="s">
        <v>205</v>
      </c>
      <c r="G16" s="149">
        <v>3475270050</v>
      </c>
      <c r="H16" s="146" t="s">
        <v>207</v>
      </c>
      <c r="I16" s="150" t="s">
        <v>208</v>
      </c>
      <c r="J16" s="152">
        <v>2995.92</v>
      </c>
      <c r="K16" s="146" t="s">
        <v>214</v>
      </c>
      <c r="L16" s="97"/>
      <c r="M16" s="66"/>
      <c r="N16" s="230"/>
      <c r="O16" s="233"/>
      <c r="P16" s="115"/>
    </row>
    <row r="17" spans="1:16" s="13" customFormat="1" ht="60" x14ac:dyDescent="0.2">
      <c r="A17" s="227"/>
      <c r="B17" s="44" t="s">
        <v>196</v>
      </c>
      <c r="C17" s="44" t="s">
        <v>62</v>
      </c>
      <c r="D17" s="45" t="s">
        <v>217</v>
      </c>
      <c r="E17" s="17" t="s">
        <v>233</v>
      </c>
      <c r="F17" s="44" t="s">
        <v>218</v>
      </c>
      <c r="G17" s="102">
        <v>4163950700</v>
      </c>
      <c r="H17" s="44" t="s">
        <v>219</v>
      </c>
      <c r="I17" s="52" t="s">
        <v>220</v>
      </c>
      <c r="J17" s="53">
        <v>3589.61</v>
      </c>
      <c r="K17" s="44" t="s">
        <v>215</v>
      </c>
      <c r="L17" s="44"/>
      <c r="M17" s="66"/>
      <c r="N17" s="230"/>
      <c r="O17" s="233"/>
      <c r="P17" s="115"/>
    </row>
    <row r="18" spans="1:16" s="13" customFormat="1" ht="49" thickBot="1" x14ac:dyDescent="0.25">
      <c r="A18" s="228"/>
      <c r="B18" s="155" t="s">
        <v>209</v>
      </c>
      <c r="C18" s="155" t="s">
        <v>62</v>
      </c>
      <c r="D18" s="156" t="s">
        <v>221</v>
      </c>
      <c r="E18" s="157" t="s">
        <v>210</v>
      </c>
      <c r="F18" s="155" t="s">
        <v>222</v>
      </c>
      <c r="G18" s="158">
        <v>171189450</v>
      </c>
      <c r="H18" s="155" t="s">
        <v>223</v>
      </c>
      <c r="I18" s="159" t="s">
        <v>224</v>
      </c>
      <c r="J18" s="160">
        <v>147.57</v>
      </c>
      <c r="K18" s="155" t="s">
        <v>216</v>
      </c>
      <c r="L18" s="138"/>
      <c r="M18" s="154"/>
      <c r="N18" s="231"/>
      <c r="O18" s="234"/>
      <c r="P18" s="115"/>
    </row>
    <row r="20" spans="1:16" ht="12" thickBot="1" x14ac:dyDescent="0.25">
      <c r="C20" s="75"/>
    </row>
    <row r="21" spans="1:16" ht="13" thickBot="1" x14ac:dyDescent="0.25">
      <c r="A21" s="201" t="s">
        <v>238</v>
      </c>
      <c r="B21" s="224" t="s">
        <v>239</v>
      </c>
      <c r="C21" s="224"/>
      <c r="D21" s="224"/>
      <c r="E21" s="224"/>
      <c r="F21" s="224"/>
      <c r="G21" s="224"/>
      <c r="H21" s="225"/>
    </row>
    <row r="22" spans="1:16" x14ac:dyDescent="0.2">
      <c r="B22" s="76"/>
      <c r="C22" s="76"/>
      <c r="D22" s="76"/>
      <c r="E22" s="76"/>
      <c r="F22" s="76"/>
      <c r="G22" s="76"/>
      <c r="H22" s="76"/>
    </row>
    <row r="23" spans="1:16" x14ac:dyDescent="0.2">
      <c r="A23" s="202"/>
      <c r="B23" s="209"/>
      <c r="C23" s="209"/>
      <c r="D23" s="209"/>
      <c r="E23" s="209"/>
      <c r="F23" s="209"/>
      <c r="G23" s="209"/>
      <c r="H23" s="209"/>
    </row>
    <row r="24" spans="1:16" x14ac:dyDescent="0.2">
      <c r="B24" s="203"/>
    </row>
    <row r="25" spans="1:16" ht="15" customHeight="1" x14ac:dyDescent="0.2">
      <c r="B25" s="261" t="s">
        <v>240</v>
      </c>
      <c r="E25" s="262" t="s">
        <v>241</v>
      </c>
    </row>
    <row r="26" spans="1:16" ht="111" customHeight="1" x14ac:dyDescent="0.15">
      <c r="B26" s="260"/>
      <c r="C26" s="204"/>
      <c r="D26" s="204"/>
      <c r="E26" s="262"/>
      <c r="F26" s="204"/>
      <c r="G26" s="204"/>
    </row>
    <row r="27" spans="1:16" x14ac:dyDescent="0.15">
      <c r="C27" s="204"/>
    </row>
    <row r="28" spans="1:16" x14ac:dyDescent="0.2">
      <c r="C28" s="205"/>
    </row>
    <row r="29" spans="1:16" x14ac:dyDescent="0.15">
      <c r="C29" s="206"/>
    </row>
    <row r="30" spans="1:16" ht="15" customHeight="1" x14ac:dyDescent="0.2">
      <c r="B30" s="263" t="s">
        <v>243</v>
      </c>
      <c r="C30" s="208"/>
      <c r="D30" s="208"/>
      <c r="E30" s="264" t="s">
        <v>242</v>
      </c>
      <c r="F30" s="208"/>
      <c r="G30" s="208"/>
      <c r="H30" s="208"/>
    </row>
    <row r="31" spans="1:16" x14ac:dyDescent="0.2">
      <c r="B31" s="263"/>
      <c r="C31" s="207"/>
      <c r="D31" s="207"/>
      <c r="E31" s="264"/>
      <c r="F31" s="207"/>
      <c r="G31" s="207"/>
    </row>
    <row r="32" spans="1:16" ht="11" customHeight="1" x14ac:dyDescent="0.2">
      <c r="B32" s="263"/>
      <c r="E32" s="264"/>
    </row>
    <row r="33" spans="2:5" ht="38" customHeight="1" x14ac:dyDescent="0.2">
      <c r="B33" s="263"/>
      <c r="E33" s="264"/>
    </row>
  </sheetData>
  <mergeCells count="20">
    <mergeCell ref="B25:B26"/>
    <mergeCell ref="E25:E26"/>
    <mergeCell ref="E30:E33"/>
    <mergeCell ref="B30:B33"/>
    <mergeCell ref="B21:H21"/>
    <mergeCell ref="A13:A18"/>
    <mergeCell ref="N13:N18"/>
    <mergeCell ref="O13:O18"/>
    <mergeCell ref="N4:N8"/>
    <mergeCell ref="O4:O8"/>
    <mergeCell ref="A4:A8"/>
    <mergeCell ref="A9:A12"/>
    <mergeCell ref="N9:N12"/>
    <mergeCell ref="O9:O12"/>
    <mergeCell ref="A2:A3"/>
    <mergeCell ref="O1:P2"/>
    <mergeCell ref="B1:M1"/>
    <mergeCell ref="J2:M2"/>
    <mergeCell ref="B2:I2"/>
    <mergeCell ref="N1:N2"/>
  </mergeCell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756BA5C-4D70-45EE-BFD9-DE16A0C32924}">
          <x14:formula1>
            <xm:f>Base!$L$8:$L$12</xm:f>
          </x14:formula1>
          <xm:sqref>O4 O9 O13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4B20E-154D-4907-9668-A4AD2BD7E034}">
  <sheetPr>
    <tabColor rgb="FFFFC000"/>
  </sheetPr>
  <dimension ref="A1:AK30"/>
  <sheetViews>
    <sheetView zoomScale="85" zoomScaleNormal="85" workbookViewId="0">
      <pane xSplit="1" ySplit="2" topLeftCell="B5" activePane="bottomRight" state="frozen"/>
      <selection pane="topRight" activeCell="B1" sqref="B1"/>
      <selection pane="bottomLeft" activeCell="A3" sqref="A3"/>
      <selection pane="bottomRight" activeCell="C9" sqref="C9:G30"/>
    </sheetView>
  </sheetViews>
  <sheetFormatPr baseColWidth="10" defaultColWidth="21.5" defaultRowHeight="11" x14ac:dyDescent="0.2"/>
  <cols>
    <col min="1" max="1" width="27.6640625" style="13" bestFit="1" customWidth="1"/>
    <col min="2" max="2" width="12.6640625" style="13" customWidth="1"/>
    <col min="3" max="3" width="14.5" style="13" customWidth="1"/>
    <col min="4" max="4" width="11" style="20" customWidth="1"/>
    <col min="5" max="5" width="15.5" style="20" customWidth="1"/>
    <col min="6" max="6" width="18.1640625" style="20" customWidth="1"/>
    <col min="7" max="7" width="26.83203125" style="13" customWidth="1"/>
    <col min="8" max="8" width="33.5" style="20" hidden="1" customWidth="1"/>
    <col min="9" max="9" width="13.83203125" style="20" hidden="1" customWidth="1"/>
    <col min="10" max="10" width="13.6640625" style="20" hidden="1" customWidth="1"/>
    <col min="11" max="11" width="8.1640625" style="20" hidden="1" customWidth="1"/>
    <col min="12" max="12" width="9.5" style="20" hidden="1" customWidth="1"/>
    <col min="13" max="13" width="18.6640625" style="20" customWidth="1"/>
    <col min="14" max="14" width="9.5" style="20" customWidth="1"/>
    <col min="15" max="17" width="17.1640625" style="20" customWidth="1"/>
    <col min="18" max="18" width="39.5" style="20" customWidth="1"/>
    <col min="19" max="19" width="20.6640625" style="13" customWidth="1"/>
    <col min="20" max="20" width="8.33203125" style="13" customWidth="1"/>
    <col min="21" max="21" width="19.5" style="13" customWidth="1"/>
    <col min="22" max="22" width="24.83203125" style="13" customWidth="1"/>
    <col min="23" max="23" width="8" style="13" customWidth="1"/>
    <col min="24" max="24" width="20.33203125" style="13" bestFit="1" customWidth="1"/>
    <col min="25" max="25" width="15.33203125" style="13" hidden="1" customWidth="1"/>
    <col min="26" max="26" width="7.1640625" style="13" hidden="1" customWidth="1"/>
    <col min="27" max="27" width="18.6640625" style="13" hidden="1" customWidth="1"/>
    <col min="28" max="28" width="42.1640625" style="21" hidden="1" customWidth="1"/>
    <col min="29" max="29" width="6.83203125" style="20" hidden="1" customWidth="1"/>
    <col min="30" max="30" width="11.5" style="20" hidden="1" customWidth="1"/>
    <col min="31" max="31" width="14.5" style="20" hidden="1" customWidth="1"/>
    <col min="32" max="32" width="0" style="20" hidden="1" customWidth="1"/>
    <col min="33" max="33" width="8.33203125" style="20" hidden="1" customWidth="1"/>
    <col min="34" max="34" width="31.1640625" style="20" hidden="1" customWidth="1"/>
    <col min="35" max="35" width="12.5" style="20" bestFit="1" customWidth="1"/>
    <col min="36" max="36" width="39.5" style="13" customWidth="1"/>
    <col min="37" max="37" width="3" style="13" bestFit="1" customWidth="1"/>
    <col min="38" max="16384" width="21.5" style="13"/>
  </cols>
  <sheetData>
    <row r="1" spans="1:37" ht="32.25" customHeight="1" thickBot="1" x14ac:dyDescent="0.25">
      <c r="A1" s="251" t="s">
        <v>125</v>
      </c>
      <c r="B1" s="253" t="s">
        <v>126</v>
      </c>
      <c r="C1" s="254"/>
      <c r="D1" s="254"/>
      <c r="E1" s="254"/>
      <c r="F1" s="254"/>
      <c r="G1" s="255"/>
      <c r="H1" s="244" t="s">
        <v>127</v>
      </c>
      <c r="I1" s="250"/>
      <c r="J1" s="250"/>
      <c r="K1" s="250"/>
      <c r="L1" s="245"/>
      <c r="M1" s="244" t="s">
        <v>128</v>
      </c>
      <c r="N1" s="250"/>
      <c r="O1" s="245"/>
      <c r="P1" s="253" t="s">
        <v>129</v>
      </c>
      <c r="Q1" s="254"/>
      <c r="R1" s="255"/>
      <c r="S1" s="244" t="s">
        <v>130</v>
      </c>
      <c r="T1" s="250"/>
      <c r="U1" s="245"/>
      <c r="V1" s="244" t="s">
        <v>131</v>
      </c>
      <c r="W1" s="250"/>
      <c r="X1" s="245"/>
      <c r="Y1" s="244" t="s">
        <v>132</v>
      </c>
      <c r="Z1" s="250"/>
      <c r="AA1" s="245"/>
      <c r="AB1" s="246" t="s">
        <v>133</v>
      </c>
      <c r="AC1" s="247"/>
      <c r="AD1" s="248"/>
      <c r="AE1" s="249"/>
      <c r="AF1" s="244" t="s">
        <v>134</v>
      </c>
      <c r="AG1" s="250"/>
      <c r="AH1" s="245"/>
      <c r="AI1" s="244" t="s">
        <v>43</v>
      </c>
      <c r="AJ1" s="245"/>
      <c r="AK1" s="13" t="s">
        <v>8</v>
      </c>
    </row>
    <row r="2" spans="1:37" s="20" customFormat="1" ht="48.5" customHeight="1" thickBot="1" x14ac:dyDescent="0.25">
      <c r="A2" s="252"/>
      <c r="B2" s="107" t="s">
        <v>135</v>
      </c>
      <c r="C2" s="108" t="s">
        <v>136</v>
      </c>
      <c r="D2" s="108" t="s">
        <v>137</v>
      </c>
      <c r="E2" s="108" t="s">
        <v>138</v>
      </c>
      <c r="F2" s="109" t="s">
        <v>139</v>
      </c>
      <c r="G2" s="110" t="s">
        <v>60</v>
      </c>
      <c r="H2" s="107" t="s">
        <v>135</v>
      </c>
      <c r="I2" s="108" t="s">
        <v>140</v>
      </c>
      <c r="J2" s="108" t="s">
        <v>141</v>
      </c>
      <c r="K2" s="109" t="s">
        <v>139</v>
      </c>
      <c r="L2" s="110" t="s">
        <v>60</v>
      </c>
      <c r="M2" s="107" t="s">
        <v>135</v>
      </c>
      <c r="N2" s="109" t="s">
        <v>139</v>
      </c>
      <c r="O2" s="111" t="s">
        <v>60</v>
      </c>
      <c r="P2" s="104" t="s">
        <v>142</v>
      </c>
      <c r="Q2" s="105" t="s">
        <v>139</v>
      </c>
      <c r="R2" s="106" t="s">
        <v>60</v>
      </c>
      <c r="S2" s="107" t="s">
        <v>135</v>
      </c>
      <c r="T2" s="109" t="s">
        <v>139</v>
      </c>
      <c r="U2" s="110" t="s">
        <v>60</v>
      </c>
      <c r="V2" s="107" t="s">
        <v>135</v>
      </c>
      <c r="W2" s="112" t="s">
        <v>139</v>
      </c>
      <c r="X2" s="110" t="s">
        <v>60</v>
      </c>
      <c r="Y2" s="107" t="s">
        <v>135</v>
      </c>
      <c r="Z2" s="112" t="s">
        <v>143</v>
      </c>
      <c r="AA2" s="110" t="s">
        <v>60</v>
      </c>
      <c r="AB2" s="107" t="s">
        <v>135</v>
      </c>
      <c r="AC2" s="112" t="s">
        <v>144</v>
      </c>
      <c r="AD2" s="113" t="s">
        <v>145</v>
      </c>
      <c r="AE2" s="110" t="s">
        <v>60</v>
      </c>
      <c r="AF2" s="107" t="s">
        <v>135</v>
      </c>
      <c r="AG2" s="112" t="s">
        <v>144</v>
      </c>
      <c r="AH2" s="110" t="s">
        <v>60</v>
      </c>
      <c r="AI2" s="107" t="s">
        <v>59</v>
      </c>
      <c r="AJ2" s="110" t="s">
        <v>60</v>
      </c>
      <c r="AK2" s="20" t="s">
        <v>10</v>
      </c>
    </row>
    <row r="3" spans="1:37" ht="175.5" customHeight="1" x14ac:dyDescent="0.2">
      <c r="A3" s="190" t="str">
        <f>Experiencia!A4</f>
        <v>UT INFOHC MESA</v>
      </c>
      <c r="B3" s="180" t="s">
        <v>146</v>
      </c>
      <c r="C3" s="161" t="s">
        <v>147</v>
      </c>
      <c r="D3" s="162" t="s">
        <v>8</v>
      </c>
      <c r="E3" s="162" t="s">
        <v>62</v>
      </c>
      <c r="F3" s="163" t="s">
        <v>62</v>
      </c>
      <c r="G3" s="183" t="s">
        <v>139</v>
      </c>
      <c r="H3" s="188"/>
      <c r="I3" s="164"/>
      <c r="J3" s="162"/>
      <c r="K3" s="163"/>
      <c r="L3" s="162"/>
      <c r="M3" s="162" t="s">
        <v>148</v>
      </c>
      <c r="N3" s="163" t="s">
        <v>62</v>
      </c>
      <c r="O3" s="183" t="s">
        <v>149</v>
      </c>
      <c r="P3" s="186" t="s">
        <v>150</v>
      </c>
      <c r="Q3" s="165" t="s">
        <v>151</v>
      </c>
      <c r="R3" s="168" t="s">
        <v>234</v>
      </c>
      <c r="S3" s="180" t="s">
        <v>152</v>
      </c>
      <c r="T3" s="163" t="s">
        <v>62</v>
      </c>
      <c r="U3" s="183" t="s">
        <v>143</v>
      </c>
      <c r="V3" s="180" t="s">
        <v>153</v>
      </c>
      <c r="W3" s="163" t="s">
        <v>62</v>
      </c>
      <c r="X3" s="183" t="s">
        <v>143</v>
      </c>
      <c r="Y3" s="180"/>
      <c r="Z3" s="163"/>
      <c r="AA3" s="162"/>
      <c r="AB3" s="166"/>
      <c r="AC3" s="163"/>
      <c r="AD3" s="162"/>
      <c r="AE3" s="162"/>
      <c r="AF3" s="162"/>
      <c r="AG3" s="163"/>
      <c r="AH3" s="162"/>
      <c r="AI3" s="167" t="str">
        <f>IF(F3="SI",IF(K3="SI",IF(#REF!="SI",IF(T3="SI",IF(W3="SI","SI","NO"),"RECHAZADA"),"NO"),"NO"),"NO")</f>
        <v>NO</v>
      </c>
      <c r="AJ3" s="198" t="s">
        <v>235</v>
      </c>
    </row>
    <row r="4" spans="1:37" ht="249" customHeight="1" thickBot="1" x14ac:dyDescent="0.25">
      <c r="A4" s="192" t="str">
        <f>Experiencia!A9</f>
        <v>UT SERVICIOS TI 2024</v>
      </c>
      <c r="B4" s="193" t="s">
        <v>154</v>
      </c>
      <c r="C4" s="194" t="s">
        <v>155</v>
      </c>
      <c r="D4" s="128" t="s">
        <v>62</v>
      </c>
      <c r="E4" s="128" t="s">
        <v>62</v>
      </c>
      <c r="F4" s="128" t="s">
        <v>62</v>
      </c>
      <c r="G4" s="195" t="s">
        <v>227</v>
      </c>
      <c r="H4" s="127"/>
      <c r="I4" s="196"/>
      <c r="J4" s="128"/>
      <c r="K4" s="128"/>
      <c r="L4" s="128"/>
      <c r="M4" s="128" t="s">
        <v>156</v>
      </c>
      <c r="N4" s="169" t="s">
        <v>62</v>
      </c>
      <c r="O4" s="195" t="s">
        <v>157</v>
      </c>
      <c r="P4" s="187" t="s">
        <v>158</v>
      </c>
      <c r="Q4" s="178" t="s">
        <v>151</v>
      </c>
      <c r="R4" s="185" t="s">
        <v>159</v>
      </c>
      <c r="S4" s="197" t="s">
        <v>160</v>
      </c>
      <c r="T4" s="169" t="s">
        <v>62</v>
      </c>
      <c r="U4" s="195" t="s">
        <v>143</v>
      </c>
      <c r="V4" s="197" t="s">
        <v>161</v>
      </c>
      <c r="W4" s="169" t="s">
        <v>62</v>
      </c>
      <c r="X4" s="195" t="s">
        <v>143</v>
      </c>
      <c r="Y4" s="181"/>
      <c r="Z4" s="169"/>
      <c r="AA4" s="177"/>
      <c r="AB4" s="179"/>
      <c r="AC4" s="169"/>
      <c r="AD4" s="177"/>
      <c r="AE4" s="177"/>
      <c r="AF4" s="177"/>
      <c r="AG4" s="169"/>
      <c r="AH4" s="177"/>
      <c r="AI4" s="170" t="str">
        <f>IF(F4="SI",IF(K4="SI",IF(#REF!="SI",IF(T4="SI",IF(W4="SI","SI","NO"),"RECHAZADA"),"NO"),"NO"),"NO")</f>
        <v>NO</v>
      </c>
      <c r="AJ4" s="185" t="s">
        <v>236</v>
      </c>
    </row>
    <row r="5" spans="1:37" ht="142.25" customHeight="1" thickBot="1" x14ac:dyDescent="0.25">
      <c r="A5" s="191" t="str">
        <f>+Experiencia!A13</f>
        <v>UT AW TECNOLOGIA 2024</v>
      </c>
      <c r="B5" s="182" t="s">
        <v>225</v>
      </c>
      <c r="C5" s="171" t="s">
        <v>226</v>
      </c>
      <c r="D5" s="172" t="s">
        <v>8</v>
      </c>
      <c r="E5" s="172" t="s">
        <v>62</v>
      </c>
      <c r="F5" s="173" t="s">
        <v>62</v>
      </c>
      <c r="G5" s="184" t="s">
        <v>139</v>
      </c>
      <c r="H5" s="189"/>
      <c r="I5" s="174"/>
      <c r="J5" s="172"/>
      <c r="K5" s="173"/>
      <c r="L5" s="172"/>
      <c r="M5" s="172" t="s">
        <v>229</v>
      </c>
      <c r="N5" s="173" t="s">
        <v>62</v>
      </c>
      <c r="O5" s="184" t="s">
        <v>228</v>
      </c>
      <c r="P5" s="187" t="s">
        <v>158</v>
      </c>
      <c r="Q5" s="178" t="s">
        <v>151</v>
      </c>
      <c r="R5" s="185" t="s">
        <v>159</v>
      </c>
      <c r="S5" s="182" t="s">
        <v>231</v>
      </c>
      <c r="T5" s="173" t="s">
        <v>62</v>
      </c>
      <c r="U5" s="184" t="s">
        <v>143</v>
      </c>
      <c r="V5" s="182" t="s">
        <v>230</v>
      </c>
      <c r="W5" s="173" t="s">
        <v>62</v>
      </c>
      <c r="X5" s="184" t="s">
        <v>143</v>
      </c>
      <c r="Y5" s="182"/>
      <c r="Z5" s="173"/>
      <c r="AA5" s="172"/>
      <c r="AB5" s="175"/>
      <c r="AC5" s="173"/>
      <c r="AD5" s="172"/>
      <c r="AE5" s="172"/>
      <c r="AF5" s="172"/>
      <c r="AG5" s="173"/>
      <c r="AH5" s="172"/>
      <c r="AI5" s="176" t="s">
        <v>10</v>
      </c>
      <c r="AJ5" s="185" t="s">
        <v>236</v>
      </c>
    </row>
    <row r="7" spans="1:37" ht="12" x14ac:dyDescent="0.2">
      <c r="C7" s="75"/>
      <c r="H7" s="20" t="s">
        <v>162</v>
      </c>
    </row>
    <row r="8" spans="1:37" x14ac:dyDescent="0.15">
      <c r="B8" s="77"/>
      <c r="H8" s="77" t="s">
        <v>163</v>
      </c>
    </row>
    <row r="9" spans="1:37" ht="15" customHeight="1" x14ac:dyDescent="0.15">
      <c r="B9" s="77"/>
      <c r="C9" s="261" t="s">
        <v>240</v>
      </c>
      <c r="D9" s="261"/>
      <c r="E9" s="261"/>
      <c r="F9" s="262" t="s">
        <v>241</v>
      </c>
      <c r="G9" s="262"/>
      <c r="H9" s="77" t="s">
        <v>164</v>
      </c>
    </row>
    <row r="10" spans="1:37" x14ac:dyDescent="0.15">
      <c r="B10" s="77"/>
      <c r="C10" s="261"/>
      <c r="D10" s="261"/>
      <c r="E10" s="261"/>
      <c r="F10" s="262"/>
      <c r="G10" s="262"/>
      <c r="H10" s="77" t="s">
        <v>165</v>
      </c>
    </row>
    <row r="11" spans="1:37" x14ac:dyDescent="0.15">
      <c r="C11" s="261"/>
      <c r="D11" s="261"/>
      <c r="E11" s="261"/>
      <c r="F11" s="262"/>
      <c r="G11" s="262"/>
      <c r="H11" s="77" t="s">
        <v>166</v>
      </c>
    </row>
    <row r="12" spans="1:37" ht="15" customHeight="1" x14ac:dyDescent="0.2">
      <c r="C12" s="261"/>
      <c r="D12" s="261"/>
      <c r="E12" s="261"/>
      <c r="F12" s="262"/>
      <c r="G12" s="262"/>
    </row>
    <row r="13" spans="1:37" x14ac:dyDescent="0.2">
      <c r="C13" s="261"/>
      <c r="D13" s="261"/>
      <c r="E13" s="261"/>
      <c r="F13" s="262"/>
      <c r="G13" s="262"/>
    </row>
    <row r="14" spans="1:37" ht="11" customHeight="1" x14ac:dyDescent="0.2">
      <c r="C14" s="261"/>
      <c r="D14" s="261"/>
      <c r="E14" s="261"/>
      <c r="F14" s="262"/>
      <c r="G14" s="262"/>
    </row>
    <row r="15" spans="1:37" x14ac:dyDescent="0.2">
      <c r="C15" s="261"/>
      <c r="D15" s="261"/>
      <c r="E15" s="261"/>
      <c r="F15" s="262"/>
      <c r="G15" s="262"/>
    </row>
    <row r="16" spans="1:37" x14ac:dyDescent="0.2">
      <c r="C16" s="261"/>
      <c r="D16" s="261"/>
      <c r="E16" s="261"/>
      <c r="F16" s="262"/>
      <c r="G16" s="262"/>
    </row>
    <row r="17" spans="3:7" x14ac:dyDescent="0.2">
      <c r="C17" s="8"/>
      <c r="D17" s="205"/>
      <c r="E17" s="8"/>
      <c r="F17" s="11"/>
    </row>
    <row r="18" spans="3:7" x14ac:dyDescent="0.15">
      <c r="C18" s="8"/>
      <c r="D18" s="206"/>
      <c r="E18" s="8"/>
      <c r="F18" s="11"/>
    </row>
    <row r="19" spans="3:7" ht="11" customHeight="1" x14ac:dyDescent="0.2">
      <c r="D19" s="13"/>
      <c r="E19" s="13"/>
      <c r="F19" s="13"/>
    </row>
    <row r="20" spans="3:7" x14ac:dyDescent="0.2">
      <c r="D20" s="13"/>
      <c r="E20" s="13"/>
      <c r="F20" s="13"/>
    </row>
    <row r="21" spans="3:7" x14ac:dyDescent="0.2">
      <c r="D21" s="13"/>
      <c r="E21" s="13"/>
      <c r="F21" s="13"/>
    </row>
    <row r="22" spans="3:7" x14ac:dyDescent="0.2">
      <c r="D22" s="13"/>
      <c r="E22" s="13"/>
      <c r="F22" s="13"/>
    </row>
    <row r="24" spans="3:7" ht="15" customHeight="1" x14ac:dyDescent="0.2">
      <c r="C24" s="263" t="s">
        <v>243</v>
      </c>
      <c r="D24" s="263"/>
      <c r="E24" s="263"/>
      <c r="F24" s="264" t="s">
        <v>242</v>
      </c>
      <c r="G24" s="264"/>
    </row>
    <row r="25" spans="3:7" x14ac:dyDescent="0.2">
      <c r="C25" s="263"/>
      <c r="D25" s="263"/>
      <c r="E25" s="263"/>
      <c r="F25" s="264"/>
      <c r="G25" s="264"/>
    </row>
    <row r="26" spans="3:7" x14ac:dyDescent="0.2">
      <c r="C26" s="263"/>
      <c r="D26" s="263"/>
      <c r="E26" s="263"/>
      <c r="F26" s="264"/>
      <c r="G26" s="264"/>
    </row>
    <row r="27" spans="3:7" ht="11" customHeight="1" x14ac:dyDescent="0.2">
      <c r="C27" s="263"/>
      <c r="D27" s="263"/>
      <c r="E27" s="263"/>
      <c r="F27" s="264"/>
      <c r="G27" s="264"/>
    </row>
    <row r="28" spans="3:7" x14ac:dyDescent="0.2">
      <c r="C28" s="263"/>
      <c r="D28" s="263"/>
      <c r="E28" s="263"/>
      <c r="F28" s="264"/>
      <c r="G28" s="264"/>
    </row>
    <row r="29" spans="3:7" x14ac:dyDescent="0.2">
      <c r="C29" s="263"/>
      <c r="D29" s="263"/>
      <c r="E29" s="263"/>
      <c r="F29" s="264"/>
      <c r="G29" s="264"/>
    </row>
    <row r="30" spans="3:7" x14ac:dyDescent="0.2">
      <c r="C30" s="263"/>
      <c r="D30" s="263"/>
      <c r="E30" s="263"/>
      <c r="F30" s="264"/>
      <c r="G30" s="264"/>
    </row>
  </sheetData>
  <mergeCells count="15">
    <mergeCell ref="C24:E30"/>
    <mergeCell ref="F24:G30"/>
    <mergeCell ref="C9:E16"/>
    <mergeCell ref="F9:G16"/>
    <mergeCell ref="AI1:AJ1"/>
    <mergeCell ref="AB1:AE1"/>
    <mergeCell ref="AF1:AH1"/>
    <mergeCell ref="A1:A2"/>
    <mergeCell ref="H1:L1"/>
    <mergeCell ref="B1:G1"/>
    <mergeCell ref="S1:U1"/>
    <mergeCell ref="V1:X1"/>
    <mergeCell ref="Y1:AA1"/>
    <mergeCell ref="M1:O1"/>
    <mergeCell ref="P1:R1"/>
  </mergeCells>
  <dataValidations disablePrompts="1" count="1">
    <dataValidation type="list" allowBlank="1" showInputMessage="1" showErrorMessage="1" sqref="AC3:AD5 AG3:AG5" xr:uid="{0CB98D94-E3E7-4680-8062-BBC15B6A781C}">
      <formula1>$AK$1:$AK$2</formula1>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3B403-D7FE-499B-A926-DAD232A6CDD7}">
  <sheetPr>
    <tabColor rgb="FF00B050"/>
    <pageSetUpPr fitToPage="1"/>
  </sheetPr>
  <dimension ref="B5:P37"/>
  <sheetViews>
    <sheetView tabSelected="1" zoomScale="85" zoomScaleNormal="85" workbookViewId="0">
      <selection activeCell="E46" sqref="E46"/>
    </sheetView>
  </sheetViews>
  <sheetFormatPr baseColWidth="10" defaultColWidth="11.5" defaultRowHeight="11" x14ac:dyDescent="0.2"/>
  <cols>
    <col min="1" max="1" width="4.6640625" style="10" customWidth="1"/>
    <col min="2" max="2" width="58.83203125" style="38" customWidth="1"/>
    <col min="3" max="3" width="16.1640625" style="8" hidden="1" customWidth="1"/>
    <col min="4" max="4" width="0.33203125" style="8" hidden="1" customWidth="1"/>
    <col min="5" max="5" width="28" style="8" customWidth="1"/>
    <col min="6" max="6" width="30.83203125" style="8" customWidth="1"/>
    <col min="7" max="7" width="24.83203125" style="8" customWidth="1"/>
    <col min="8" max="8" width="15.83203125" style="10" bestFit="1" customWidth="1"/>
    <col min="9" max="9" width="8.1640625" style="11" customWidth="1"/>
    <col min="10" max="10" width="8.1640625" style="8" customWidth="1"/>
    <col min="11" max="11" width="20.5" style="10" customWidth="1"/>
    <col min="12" max="12" width="11.5" style="10" bestFit="1" customWidth="1"/>
    <col min="13" max="13" width="17" style="39" bestFit="1" customWidth="1"/>
    <col min="14" max="14" width="30.83203125" style="18" customWidth="1"/>
    <col min="15" max="15" width="10.5" style="18" customWidth="1"/>
    <col min="16" max="16" width="32.1640625" style="18" customWidth="1"/>
    <col min="17" max="16384" width="11.5" style="10"/>
  </cols>
  <sheetData>
    <row r="5" spans="2:16" s="36" customFormat="1" ht="17" x14ac:dyDescent="0.2">
      <c r="B5" s="78" t="s">
        <v>40</v>
      </c>
      <c r="C5" s="79" t="s">
        <v>178</v>
      </c>
      <c r="D5" s="79" t="s">
        <v>179</v>
      </c>
      <c r="E5" s="79" t="s">
        <v>180</v>
      </c>
      <c r="F5" s="79" t="s">
        <v>181</v>
      </c>
      <c r="G5" s="79" t="s">
        <v>182</v>
      </c>
      <c r="H5" s="79" t="s">
        <v>59</v>
      </c>
      <c r="I5" s="34"/>
      <c r="J5" s="35"/>
    </row>
    <row r="6" spans="2:16" ht="50" customHeight="1" x14ac:dyDescent="0.2">
      <c r="B6" s="80" t="str">
        <f>+Base!A16</f>
        <v>UT INFOHC MESA</v>
      </c>
      <c r="C6" s="81"/>
      <c r="D6" s="81"/>
      <c r="E6" s="82" t="s">
        <v>59</v>
      </c>
      <c r="F6" s="82" t="s">
        <v>151</v>
      </c>
      <c r="G6" s="82" t="s">
        <v>158</v>
      </c>
      <c r="H6" s="83" t="s">
        <v>237</v>
      </c>
    </row>
    <row r="7" spans="2:16" ht="42.75" customHeight="1" x14ac:dyDescent="0.2">
      <c r="B7" s="80" t="str">
        <f>+Base!A17</f>
        <v>UT SERVICIOS TI 2024</v>
      </c>
      <c r="C7" s="81"/>
      <c r="D7" s="81"/>
      <c r="E7" s="82" t="s">
        <v>59</v>
      </c>
      <c r="F7" s="82" t="s">
        <v>151</v>
      </c>
      <c r="G7" s="82" t="s">
        <v>158</v>
      </c>
      <c r="H7" s="83" t="s">
        <v>237</v>
      </c>
    </row>
    <row r="8" spans="2:16" s="11" customFormat="1" ht="50" customHeight="1" x14ac:dyDescent="0.2">
      <c r="B8" s="80" t="str">
        <f>+Base!A18</f>
        <v>UT AW TECNOLOGIA 2024</v>
      </c>
      <c r="C8" s="200"/>
      <c r="D8" s="200"/>
      <c r="E8" s="82" t="s">
        <v>59</v>
      </c>
      <c r="F8" s="82" t="s">
        <v>151</v>
      </c>
      <c r="G8" s="82" t="s">
        <v>158</v>
      </c>
      <c r="H8" s="83" t="s">
        <v>237</v>
      </c>
      <c r="J8" s="8"/>
      <c r="O8" s="18"/>
      <c r="P8" s="18"/>
    </row>
    <row r="9" spans="2:16" s="11" customFormat="1" ht="41.25" customHeight="1" x14ac:dyDescent="0.2">
      <c r="B9" s="38"/>
      <c r="C9" s="8"/>
      <c r="D9" s="8"/>
      <c r="E9" s="8"/>
      <c r="F9" s="8"/>
      <c r="G9" s="8"/>
      <c r="H9" s="10"/>
      <c r="J9" s="8"/>
      <c r="O9" s="18"/>
      <c r="P9" s="18"/>
    </row>
    <row r="10" spans="2:16" s="11" customFormat="1" ht="17" hidden="1" thickBot="1" x14ac:dyDescent="0.25">
      <c r="B10" s="33" t="str">
        <f>B5</f>
        <v>Proponente</v>
      </c>
      <c r="C10" s="33" t="s">
        <v>183</v>
      </c>
      <c r="D10" s="33" t="s">
        <v>184</v>
      </c>
      <c r="E10" s="37" t="s">
        <v>185</v>
      </c>
      <c r="F10" s="12"/>
      <c r="G10" s="12"/>
      <c r="J10" s="12"/>
      <c r="O10" s="22"/>
      <c r="P10" s="22"/>
    </row>
    <row r="11" spans="2:16" ht="72" hidden="1" x14ac:dyDescent="0.2">
      <c r="B11" s="40" t="str">
        <f>B6</f>
        <v>UT INFOHC MESA</v>
      </c>
      <c r="C11" s="23"/>
      <c r="D11" s="23" t="str">
        <f>'RUP y Formatos'!AJ3</f>
        <v>Subsanar Experiencia del Perfil requerido en la herramienta de Gestion de Servicio; asi como carta de compromiso, de acuerdo con el numeral 5. HERRAMIENTA DE GESTION DE SERVICIO del Anexo Técnico del proceso.</v>
      </c>
      <c r="E11" s="41" t="e">
        <f>#REF!</f>
        <v>#REF!</v>
      </c>
    </row>
    <row r="12" spans="2:16" ht="72" hidden="1" x14ac:dyDescent="0.2">
      <c r="B12" s="42" t="str">
        <f>B7</f>
        <v>UT SERVICIOS TI 2024</v>
      </c>
      <c r="C12" s="24"/>
      <c r="D12" s="24" t="str">
        <f>'RUP y Formatos'!AJ4</f>
        <v>No se presenta perfil requerido para la herramienta de Gestión de Servicio ni carta de compromiso, de acuerdo con el numeral 5. HERRAMIENTA DE GESTION DE SERVICIO del Anexo Técnico del proceso.</v>
      </c>
      <c r="E12" s="74" t="e">
        <f>#REF!</f>
        <v>#REF!</v>
      </c>
    </row>
    <row r="13" spans="2:16" x14ac:dyDescent="0.2">
      <c r="B13" s="10"/>
      <c r="C13" s="10"/>
      <c r="D13" s="39"/>
      <c r="E13" s="18"/>
    </row>
    <row r="14" spans="2:16" x14ac:dyDescent="0.2">
      <c r="B14" s="10"/>
      <c r="C14" s="10"/>
      <c r="D14" s="39"/>
      <c r="E14" s="18"/>
    </row>
    <row r="16" spans="2:16" x14ac:dyDescent="0.2">
      <c r="B16" s="261" t="s">
        <v>240</v>
      </c>
      <c r="C16" s="261"/>
      <c r="D16" s="261"/>
      <c r="E16" s="262" t="s">
        <v>241</v>
      </c>
      <c r="F16" s="262"/>
    </row>
    <row r="17" spans="2:6" x14ac:dyDescent="0.2">
      <c r="B17" s="261"/>
      <c r="C17" s="261"/>
      <c r="D17" s="261"/>
      <c r="E17" s="262"/>
      <c r="F17" s="262"/>
    </row>
    <row r="18" spans="2:6" x14ac:dyDescent="0.2">
      <c r="B18" s="261"/>
      <c r="C18" s="261"/>
      <c r="D18" s="261"/>
      <c r="E18" s="262"/>
      <c r="F18" s="262"/>
    </row>
    <row r="19" spans="2:6" x14ac:dyDescent="0.2">
      <c r="B19" s="261"/>
      <c r="C19" s="261"/>
      <c r="D19" s="261"/>
      <c r="E19" s="262"/>
      <c r="F19" s="262"/>
    </row>
    <row r="20" spans="2:6" x14ac:dyDescent="0.2">
      <c r="B20" s="261"/>
      <c r="C20" s="261"/>
      <c r="D20" s="261"/>
      <c r="E20" s="262"/>
      <c r="F20" s="262"/>
    </row>
    <row r="21" spans="2:6" x14ac:dyDescent="0.2">
      <c r="B21" s="261"/>
      <c r="C21" s="261"/>
      <c r="D21" s="261"/>
      <c r="E21" s="262"/>
      <c r="F21" s="262"/>
    </row>
    <row r="22" spans="2:6" x14ac:dyDescent="0.2">
      <c r="B22" s="261"/>
      <c r="C22" s="261"/>
      <c r="D22" s="261"/>
      <c r="E22" s="262"/>
      <c r="F22" s="262"/>
    </row>
    <row r="23" spans="2:6" x14ac:dyDescent="0.2">
      <c r="B23" s="261"/>
      <c r="C23" s="261"/>
      <c r="D23" s="261"/>
      <c r="E23" s="262"/>
      <c r="F23" s="262"/>
    </row>
    <row r="24" spans="2:6" x14ac:dyDescent="0.2">
      <c r="B24" s="8"/>
      <c r="C24" s="205"/>
      <c r="E24" s="11"/>
      <c r="F24" s="13"/>
    </row>
    <row r="25" spans="2:6" x14ac:dyDescent="0.15">
      <c r="B25" s="8"/>
      <c r="C25" s="206"/>
      <c r="E25" s="11"/>
      <c r="F25" s="13"/>
    </row>
    <row r="26" spans="2:6" x14ac:dyDescent="0.2">
      <c r="B26" s="13"/>
      <c r="C26" s="13"/>
      <c r="D26" s="13"/>
      <c r="E26" s="13"/>
      <c r="F26" s="13"/>
    </row>
    <row r="27" spans="2:6" x14ac:dyDescent="0.2">
      <c r="B27" s="13"/>
      <c r="C27" s="13"/>
      <c r="D27" s="13"/>
      <c r="E27" s="13"/>
      <c r="F27" s="13"/>
    </row>
    <row r="28" spans="2:6" x14ac:dyDescent="0.2">
      <c r="B28" s="13"/>
      <c r="C28" s="13"/>
      <c r="D28" s="13"/>
      <c r="E28" s="13"/>
      <c r="F28" s="13"/>
    </row>
    <row r="29" spans="2:6" x14ac:dyDescent="0.2">
      <c r="B29" s="13"/>
      <c r="C29" s="13"/>
      <c r="D29" s="13"/>
      <c r="E29" s="13"/>
      <c r="F29" s="13"/>
    </row>
    <row r="30" spans="2:6" x14ac:dyDescent="0.2">
      <c r="B30" s="13"/>
      <c r="C30" s="20"/>
      <c r="D30" s="20"/>
      <c r="E30" s="20"/>
      <c r="F30" s="13"/>
    </row>
    <row r="31" spans="2:6" x14ac:dyDescent="0.2">
      <c r="B31" s="263" t="s">
        <v>243</v>
      </c>
      <c r="C31" s="263"/>
      <c r="D31" s="263"/>
      <c r="E31" s="264" t="s">
        <v>242</v>
      </c>
      <c r="F31" s="264"/>
    </row>
    <row r="32" spans="2:6" x14ac:dyDescent="0.2">
      <c r="B32" s="263"/>
      <c r="C32" s="263"/>
      <c r="D32" s="263"/>
      <c r="E32" s="264"/>
      <c r="F32" s="264"/>
    </row>
    <row r="33" spans="2:6" x14ac:dyDescent="0.2">
      <c r="B33" s="263"/>
      <c r="C33" s="263"/>
      <c r="D33" s="263"/>
      <c r="E33" s="264"/>
      <c r="F33" s="264"/>
    </row>
    <row r="34" spans="2:6" x14ac:dyDescent="0.2">
      <c r="B34" s="263"/>
      <c r="C34" s="263"/>
      <c r="D34" s="263"/>
      <c r="E34" s="264"/>
      <c r="F34" s="264"/>
    </row>
    <row r="35" spans="2:6" x14ac:dyDescent="0.2">
      <c r="B35" s="263"/>
      <c r="C35" s="263"/>
      <c r="D35" s="263"/>
      <c r="E35" s="264"/>
      <c r="F35" s="264"/>
    </row>
    <row r="36" spans="2:6" x14ac:dyDescent="0.2">
      <c r="B36" s="263"/>
      <c r="C36" s="263"/>
      <c r="D36" s="263"/>
      <c r="E36" s="264"/>
      <c r="F36" s="264"/>
    </row>
    <row r="37" spans="2:6" x14ac:dyDescent="0.2">
      <c r="B37" s="263"/>
      <c r="C37" s="263"/>
      <c r="D37" s="263"/>
      <c r="E37" s="264"/>
      <c r="F37" s="264"/>
    </row>
  </sheetData>
  <mergeCells count="4">
    <mergeCell ref="B16:D23"/>
    <mergeCell ref="E16:F23"/>
    <mergeCell ref="B31:D37"/>
    <mergeCell ref="E31:F37"/>
  </mergeCells>
  <dataValidations count="1">
    <dataValidation allowBlank="1" showInputMessage="1" showErrorMessage="1" sqref="F6:F8" xr:uid="{A549F973-A4AF-4F4C-93D3-7C7EDC912660}"/>
  </dataValidations>
  <pageMargins left="0.7" right="0.7" top="0.75" bottom="0.75" header="0.3" footer="0.3"/>
  <pageSetup scale="69" fitToWidth="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024B7-1AF1-46B6-A3F4-EB57F8AB1F7B}">
  <dimension ref="A1:C17"/>
  <sheetViews>
    <sheetView workbookViewId="0">
      <selection activeCell="B21" sqref="B21"/>
    </sheetView>
  </sheetViews>
  <sheetFormatPr baseColWidth="10" defaultColWidth="11.5" defaultRowHeight="15" x14ac:dyDescent="0.2"/>
  <cols>
    <col min="1" max="1" width="23.83203125" customWidth="1"/>
    <col min="2" max="2" width="31.6640625" customWidth="1"/>
    <col min="3" max="3" width="11.33203125" customWidth="1"/>
  </cols>
  <sheetData>
    <row r="1" spans="1:3" ht="33.75" customHeight="1" x14ac:dyDescent="0.2">
      <c r="A1" s="89" t="s">
        <v>125</v>
      </c>
      <c r="B1" s="258" t="s">
        <v>186</v>
      </c>
      <c r="C1" s="258"/>
    </row>
    <row r="2" spans="1:3" x14ac:dyDescent="0.2">
      <c r="A2" s="257" t="s">
        <v>187</v>
      </c>
      <c r="B2" s="257"/>
      <c r="C2" s="87">
        <v>990</v>
      </c>
    </row>
    <row r="3" spans="1:3" x14ac:dyDescent="0.2">
      <c r="A3" s="256" t="s">
        <v>167</v>
      </c>
      <c r="B3" s="85" t="s">
        <v>144</v>
      </c>
      <c r="C3" s="88">
        <v>3</v>
      </c>
    </row>
    <row r="4" spans="1:3" x14ac:dyDescent="0.2">
      <c r="A4" s="256"/>
      <c r="B4" s="85" t="s">
        <v>175</v>
      </c>
      <c r="C4" s="88">
        <v>170</v>
      </c>
    </row>
    <row r="5" spans="1:3" ht="26" x14ac:dyDescent="0.2">
      <c r="A5" s="256" t="s">
        <v>188</v>
      </c>
      <c r="B5" s="85" t="s">
        <v>189</v>
      </c>
      <c r="C5" s="88">
        <v>10</v>
      </c>
    </row>
    <row r="6" spans="1:3" x14ac:dyDescent="0.2">
      <c r="A6" s="256" t="s">
        <v>168</v>
      </c>
      <c r="B6" s="85" t="s">
        <v>175</v>
      </c>
      <c r="C6" s="88">
        <v>170</v>
      </c>
    </row>
    <row r="7" spans="1:3" ht="26" x14ac:dyDescent="0.2">
      <c r="A7" s="259" t="s">
        <v>190</v>
      </c>
      <c r="B7" s="85" t="s">
        <v>191</v>
      </c>
      <c r="C7" s="88">
        <v>10</v>
      </c>
    </row>
    <row r="8" spans="1:3" x14ac:dyDescent="0.2">
      <c r="A8" s="259" t="s">
        <v>169</v>
      </c>
      <c r="B8" s="85" t="s">
        <v>175</v>
      </c>
      <c r="C8" s="88">
        <v>170</v>
      </c>
    </row>
    <row r="9" spans="1:3" ht="24" x14ac:dyDescent="0.2">
      <c r="A9" s="256" t="s">
        <v>192</v>
      </c>
      <c r="B9" s="86" t="s">
        <v>177</v>
      </c>
      <c r="C9" s="88">
        <v>0.3</v>
      </c>
    </row>
    <row r="10" spans="1:3" x14ac:dyDescent="0.2">
      <c r="A10" s="256" t="s">
        <v>173</v>
      </c>
      <c r="B10" s="85" t="s">
        <v>175</v>
      </c>
      <c r="C10" s="88">
        <v>40</v>
      </c>
    </row>
    <row r="11" spans="1:3" ht="26" x14ac:dyDescent="0.2">
      <c r="A11" s="256" t="s">
        <v>193</v>
      </c>
      <c r="B11" s="85" t="s">
        <v>191</v>
      </c>
      <c r="C11" s="88">
        <v>30</v>
      </c>
    </row>
    <row r="12" spans="1:3" x14ac:dyDescent="0.2">
      <c r="A12" s="256"/>
      <c r="B12" s="85" t="s">
        <v>175</v>
      </c>
      <c r="C12" s="88">
        <v>50</v>
      </c>
    </row>
    <row r="13" spans="1:3" x14ac:dyDescent="0.2">
      <c r="A13" s="256" t="s">
        <v>170</v>
      </c>
      <c r="B13" s="85" t="s">
        <v>176</v>
      </c>
      <c r="C13" s="88" t="s">
        <v>8</v>
      </c>
    </row>
    <row r="14" spans="1:3" x14ac:dyDescent="0.2">
      <c r="A14" s="256" t="s">
        <v>171</v>
      </c>
      <c r="B14" s="85" t="s">
        <v>175</v>
      </c>
      <c r="C14" s="88">
        <v>100</v>
      </c>
    </row>
    <row r="15" spans="1:3" ht="24" x14ac:dyDescent="0.2">
      <c r="A15" s="256" t="s">
        <v>172</v>
      </c>
      <c r="B15" s="86" t="s">
        <v>177</v>
      </c>
      <c r="C15" s="88" t="s">
        <v>10</v>
      </c>
    </row>
    <row r="16" spans="1:3" x14ac:dyDescent="0.2">
      <c r="A16" s="256" t="s">
        <v>173</v>
      </c>
      <c r="B16" s="85" t="s">
        <v>175</v>
      </c>
      <c r="C16" s="88">
        <v>0</v>
      </c>
    </row>
    <row r="17" spans="1:3" ht="16" x14ac:dyDescent="0.2">
      <c r="A17" s="90" t="s">
        <v>174</v>
      </c>
      <c r="B17" s="85" t="s">
        <v>175</v>
      </c>
      <c r="C17" s="88">
        <v>290</v>
      </c>
    </row>
  </sheetData>
  <mergeCells count="9">
    <mergeCell ref="A15:A16"/>
    <mergeCell ref="A2:B2"/>
    <mergeCell ref="A3:A4"/>
    <mergeCell ref="B1:C1"/>
    <mergeCell ref="A5:A6"/>
    <mergeCell ref="A7:A8"/>
    <mergeCell ref="A9:A10"/>
    <mergeCell ref="A11:A12"/>
    <mergeCell ref="A13:A14"/>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E0D7D03434C7A47B0EDC535A2F5F083" ma:contentTypeVersion="21" ma:contentTypeDescription="Crear nuevo documento." ma:contentTypeScope="" ma:versionID="eecba891e5eac61c5ce7cef3979df8aa">
  <xsd:schema xmlns:xsd="http://www.w3.org/2001/XMLSchema" xmlns:xs="http://www.w3.org/2001/XMLSchema" xmlns:p="http://schemas.microsoft.com/office/2006/metadata/properties" xmlns:ns2="02bffab7-4fc4-4f6f-9a56-e5300ffe7873" xmlns:ns3="673b2fab-4c68-4792-bf12-0e14ee772876" targetNamespace="http://schemas.microsoft.com/office/2006/metadata/properties" ma:root="true" ma:fieldsID="a4dd783daabd5f24b24b74eac366ecb7" ns2:_="" ns3:_="">
    <xsd:import namespace="02bffab7-4fc4-4f6f-9a56-e5300ffe7873"/>
    <xsd:import namespace="673b2fab-4c68-4792-bf12-0e14ee77287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orden" minOccurs="0"/>
                <xsd:element ref="ns2:TaxCatchAll" minOccurs="0"/>
                <xsd:element ref="ns3:lcf76f155ced4ddcb4097134ff3c332f"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ffab7-4fc4-4f6f-9a56-e5300ffe7873"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TaxCatchAll" ma:index="22" nillable="true" ma:displayName="Taxonomy Catch All Column" ma:hidden="true" ma:list="{14101e1d-d2d2-4178-a6c8-adb7f1f08b34}" ma:internalName="TaxCatchAll" ma:showField="CatchAllData" ma:web="02bffab7-4fc4-4f6f-9a56-e5300ffe787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73b2fab-4c68-4792-bf12-0e14ee77287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orden" ma:index="21" nillable="true" ma:displayName="orden" ma:decimals="1" ma:description="orden de lista" ma:format="Dropdown" ma:internalName="orden" ma:percentage="FALSE">
      <xsd:simpleType>
        <xsd:restriction base="dms:Number"/>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rden xmlns="673b2fab-4c68-4792-bf12-0e14ee772876" xsi:nil="true"/>
    <lcf76f155ced4ddcb4097134ff3c332f xmlns="673b2fab-4c68-4792-bf12-0e14ee772876">
      <Terms xmlns="http://schemas.microsoft.com/office/infopath/2007/PartnerControls"/>
    </lcf76f155ced4ddcb4097134ff3c332f>
    <TaxCatchAll xmlns="02bffab7-4fc4-4f6f-9a56-e5300ffe7873" xsi:nil="true"/>
  </documentManagement>
</p:properties>
</file>

<file path=customXml/itemProps1.xml><?xml version="1.0" encoding="utf-8"?>
<ds:datastoreItem xmlns:ds="http://schemas.openxmlformats.org/officeDocument/2006/customXml" ds:itemID="{734C8B70-6CC0-48A8-9680-0430567D14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ffab7-4fc4-4f6f-9a56-e5300ffe7873"/>
    <ds:schemaRef ds:uri="673b2fab-4c68-4792-bf12-0e14ee7728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DEDB022-7447-4D5D-A63A-C20D9DBDEDBB}">
  <ds:schemaRefs>
    <ds:schemaRef ds:uri="http://schemas.microsoft.com/sharepoint/v3/contenttype/forms"/>
  </ds:schemaRefs>
</ds:datastoreItem>
</file>

<file path=customXml/itemProps3.xml><?xml version="1.0" encoding="utf-8"?>
<ds:datastoreItem xmlns:ds="http://schemas.openxmlformats.org/officeDocument/2006/customXml" ds:itemID="{CEDDBFB5-193F-4CA7-8215-B1D766D0D8A5}">
  <ds:schemaRefs>
    <ds:schemaRef ds:uri="http://schemas.microsoft.com/office/2006/documentManagement/types"/>
    <ds:schemaRef ds:uri="http://www.w3.org/XML/1998/namespace"/>
    <ds:schemaRef ds:uri="http://schemas.microsoft.com/office/infopath/2007/PartnerControls"/>
    <ds:schemaRef ds:uri="673b2fab-4c68-4792-bf12-0e14ee772876"/>
    <ds:schemaRef ds:uri="http://purl.org/dc/terms/"/>
    <ds:schemaRef ds:uri="http://purl.org/dc/elements/1.1/"/>
    <ds:schemaRef ds:uri="02bffab7-4fc4-4f6f-9a56-e5300ffe7873"/>
    <ds:schemaRef ds:uri="http://purl.org/dc/dcmitype/"/>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Base</vt:lpstr>
      <vt:lpstr>Experiencia</vt:lpstr>
      <vt:lpstr>RUP y Formatos</vt:lpstr>
      <vt:lpstr>Resumen</vt:lpstr>
      <vt:lpstr>Hoja1</vt:lpstr>
      <vt:lpstr>lnkPreviousPhaseContractNotice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 Dirección TIC</dc:creator>
  <cp:keywords/>
  <dc:description/>
  <cp:lastModifiedBy>Manuel Alejandro Gonzalez Delvasto</cp:lastModifiedBy>
  <cp:revision/>
  <dcterms:created xsi:type="dcterms:W3CDTF">2020-07-22T21:04:01Z</dcterms:created>
  <dcterms:modified xsi:type="dcterms:W3CDTF">2024-10-23T21:26:37Z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0x0101008E0D7D03434C7A47B0EDC535A2F5F083</vt:lpwstr>
  </property>
  <property fmtid="{D5CDD505-2E9C-101B-9397-08002B2CF9AE}" pid="3" name="MediaServiceImageTags">
    <vt:lpwstr/>
  </property>
</Properties>
</file>