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fonturcolombia-my.sharepoint.com/personal/earias_fontur_com_co/Documents/Datos adjuntos/EARIAS/SECRETARIA DE GOBIERNO/CONTRATACIÓN 2024/LICITACION PUBLICA MESA DE AYUDA/ADJUDICACION/"/>
    </mc:Choice>
  </mc:AlternateContent>
  <xr:revisionPtr revIDLastSave="0" documentId="8_{746B6BF0-2F1A-4CA8-975B-12F39A39C5CA}" xr6:coauthVersionLast="47" xr6:coauthVersionMax="47" xr10:uidLastSave="{00000000-0000-0000-0000-000000000000}"/>
  <bookViews>
    <workbookView xWindow="-110" yWindow="-110" windowWidth="19420" windowHeight="10300" tabRatio="647" activeTab="5" xr2:uid="{62707553-5903-4939-90BE-87866771D1E9}"/>
  </bookViews>
  <sheets>
    <sheet name="Base" sheetId="2" r:id="rId1"/>
    <sheet name="Experiencia" sheetId="13" r:id="rId2"/>
    <sheet name="RUP y Formatos" sheetId="14" r:id="rId3"/>
    <sheet name="Economica" sheetId="18" r:id="rId4"/>
    <sheet name="Calificacion" sheetId="19" r:id="rId5"/>
    <sheet name="Resumen" sheetId="17" r:id="rId6"/>
  </sheets>
  <externalReferences>
    <externalReference r:id="rId7"/>
  </externalReferences>
  <definedNames>
    <definedName name="lnkPreviousPhaseContractNotice">Base!$D$27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18" l="1"/>
  <c r="D5" i="18" s="1"/>
  <c r="E9" i="18"/>
  <c r="G18" i="18"/>
  <c r="J18" i="18"/>
  <c r="M18" i="18"/>
  <c r="P18" i="18"/>
  <c r="G25" i="18"/>
  <c r="J25" i="18"/>
  <c r="M25" i="18"/>
  <c r="N4" i="13"/>
  <c r="A3" i="19" l="1"/>
  <c r="C9" i="19"/>
  <c r="A4" i="19"/>
  <c r="A11" i="19" s="1"/>
  <c r="E4" i="19"/>
  <c r="G4" i="19"/>
  <c r="I4" i="19"/>
  <c r="K4" i="19"/>
  <c r="M4" i="19"/>
  <c r="O4" i="19"/>
  <c r="Q4" i="19"/>
  <c r="R4" i="19"/>
  <c r="A5" i="19"/>
  <c r="A14" i="19" s="1"/>
  <c r="C16" i="19"/>
  <c r="A8" i="19"/>
  <c r="B8" i="19"/>
  <c r="C8" i="19"/>
  <c r="B9" i="19"/>
  <c r="B10" i="19"/>
  <c r="C10" i="19"/>
  <c r="B11" i="19"/>
  <c r="C11" i="19"/>
  <c r="B12" i="19"/>
  <c r="C12" i="19"/>
  <c r="B13" i="19"/>
  <c r="C13" i="19"/>
  <c r="B14" i="19"/>
  <c r="C14" i="19"/>
  <c r="B15" i="19"/>
  <c r="C15" i="19"/>
  <c r="B16" i="19"/>
  <c r="B5" i="18"/>
  <c r="Q9" i="18" s="1"/>
  <c r="B6" i="18"/>
  <c r="AC9" i="18" s="1"/>
  <c r="S18" i="18"/>
  <c r="V18" i="18"/>
  <c r="Y18" i="18"/>
  <c r="AB18" i="18"/>
  <c r="AE18" i="18"/>
  <c r="AH18" i="18"/>
  <c r="AK18" i="18"/>
  <c r="AN18" i="18"/>
  <c r="S25" i="18"/>
  <c r="V25" i="18"/>
  <c r="Y25" i="18"/>
  <c r="AE25" i="18"/>
  <c r="AH25" i="18"/>
  <c r="AK25" i="18"/>
  <c r="N13" i="13"/>
  <c r="N9" i="13"/>
  <c r="A4" i="13"/>
  <c r="B2" i="2"/>
  <c r="C4" i="19" l="1"/>
  <c r="H6" i="18"/>
  <c r="J14" i="13"/>
  <c r="G14" i="13"/>
  <c r="J13" i="13"/>
  <c r="G13" i="13"/>
  <c r="J15" i="13"/>
  <c r="G15" i="13"/>
  <c r="A13" i="13"/>
  <c r="A5" i="14" s="1"/>
  <c r="J10" i="13"/>
  <c r="A9" i="13"/>
  <c r="B5" i="17"/>
  <c r="B4" i="17"/>
  <c r="B3" i="17"/>
  <c r="B22" i="2"/>
  <c r="B3" i="2" l="1"/>
  <c r="A4" i="14" l="1"/>
  <c r="A3"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gerardo reyes</author>
  </authors>
  <commentList>
    <comment ref="L3" authorId="0" shapeId="0" xr:uid="{5031C886-7062-4371-B0F6-E011276758FB}">
      <text>
        <r>
          <rPr>
            <b/>
            <sz val="9"/>
            <color rgb="FF000000"/>
            <rFont val="Tahoma"/>
            <family val="2"/>
          </rPr>
          <t xml:space="preserve">80161800
</t>
        </r>
        <r>
          <rPr>
            <b/>
            <sz val="9"/>
            <color rgb="FF000000"/>
            <rFont val="Tahoma"/>
            <family val="2"/>
          </rPr>
          <t xml:space="preserve">81111800
</t>
        </r>
        <r>
          <rPr>
            <b/>
            <sz val="9"/>
            <color rgb="FF000000"/>
            <rFont val="Tahoma"/>
            <family val="2"/>
          </rPr>
          <t xml:space="preserve">81112200
</t>
        </r>
        <r>
          <rPr>
            <b/>
            <sz val="9"/>
            <color rgb="FF000000"/>
            <rFont val="Tahoma"/>
            <family val="2"/>
          </rPr>
          <t xml:space="preserve">81112300
</t>
        </r>
        <r>
          <rPr>
            <b/>
            <sz val="9"/>
            <color rgb="FF000000"/>
            <rFont val="Tahoma"/>
            <family val="2"/>
          </rPr>
          <t xml:space="preserve">81112400
</t>
        </r>
        <r>
          <rPr>
            <b/>
            <sz val="9"/>
            <color rgb="FF000000"/>
            <rFont val="Tahoma"/>
            <family val="2"/>
          </rPr>
          <t>43231500</t>
        </r>
      </text>
    </comment>
    <comment ref="M3" authorId="0" shapeId="0" xr:uid="{12825FE1-3F99-4E04-A582-BF4C6E1E4705}">
      <text>
        <r>
          <rPr>
            <b/>
            <sz val="9"/>
            <color rgb="FF000000"/>
            <rFont val="Tahoma"/>
            <family val="2"/>
          </rPr>
          <t xml:space="preserve">80161800
</t>
        </r>
        <r>
          <rPr>
            <b/>
            <sz val="9"/>
            <color rgb="FF000000"/>
            <rFont val="Tahoma"/>
            <family val="2"/>
          </rPr>
          <t xml:space="preserve">81111800
</t>
        </r>
        <r>
          <rPr>
            <b/>
            <sz val="9"/>
            <color rgb="FF000000"/>
            <rFont val="Tahoma"/>
            <family val="2"/>
          </rPr>
          <t xml:space="preserve">81112200
</t>
        </r>
        <r>
          <rPr>
            <b/>
            <sz val="9"/>
            <color rgb="FF000000"/>
            <rFont val="Tahoma"/>
            <family val="2"/>
          </rPr>
          <t xml:space="preserve">81112300
</t>
        </r>
        <r>
          <rPr>
            <b/>
            <sz val="9"/>
            <color rgb="FF000000"/>
            <rFont val="Tahoma"/>
            <family val="2"/>
          </rPr>
          <t xml:space="preserve">81112400
</t>
        </r>
        <r>
          <rPr>
            <b/>
            <sz val="9"/>
            <color rgb="FF000000"/>
            <rFont val="Tahoma"/>
            <family val="2"/>
          </rPr>
          <t>43231500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gerardo reyes</author>
  </authors>
  <commentList>
    <comment ref="C2" authorId="0" shapeId="0" xr:uid="{E1180A83-6579-475E-81FD-0007A3079942}">
      <text>
        <r>
          <rPr>
            <b/>
            <sz val="9"/>
            <color indexed="81"/>
            <rFont val="Tahoma"/>
            <family val="2"/>
          </rPr>
          <t>No podrá ser superior a treinta (30) días calendario anterior a la fecha de cierre del presente proceso</t>
        </r>
        <r>
          <rPr>
            <sz val="9"/>
            <color indexed="81"/>
            <rFont val="Tahoma"/>
            <family val="2"/>
          </rPr>
          <t xml:space="preserve">
</t>
        </r>
      </text>
    </comment>
  </commentList>
</comments>
</file>

<file path=xl/sharedStrings.xml><?xml version="1.0" encoding="utf-8"?>
<sst xmlns="http://schemas.openxmlformats.org/spreadsheetml/2006/main" count="711" uniqueCount="423">
  <si>
    <t>Presupuesto</t>
  </si>
  <si>
    <t>TRM</t>
  </si>
  <si>
    <t>SMMLV (2024)</t>
  </si>
  <si>
    <t>Códigos UNSPSC</t>
  </si>
  <si>
    <t>Salario Mínimo 2024</t>
  </si>
  <si>
    <t>Salario Mínimo 2023</t>
  </si>
  <si>
    <t>Salario Mínimo 2022</t>
  </si>
  <si>
    <t>Salario Mínimo 2021</t>
  </si>
  <si>
    <t>SI</t>
  </si>
  <si>
    <t>Salario Mínimo 2020</t>
  </si>
  <si>
    <t>NO</t>
  </si>
  <si>
    <t>Salario Mínimo 2019</t>
  </si>
  <si>
    <t>DEBE SUBSANAR</t>
  </si>
  <si>
    <t>Salario Mínimo 2018</t>
  </si>
  <si>
    <t>RECHAZAR</t>
  </si>
  <si>
    <t>Salario Mínimo 2017</t>
  </si>
  <si>
    <t>Salario Mínimo 2016</t>
  </si>
  <si>
    <t>Evaluación</t>
  </si>
  <si>
    <t>Revisión</t>
  </si>
  <si>
    <t>UT INFOHC MESA</t>
  </si>
  <si>
    <t>UT SERVICIOS TI 2024</t>
  </si>
  <si>
    <t>UT AW TECNOLOGIA 2024</t>
  </si>
  <si>
    <t>SECRETARIA DISTRITAL DE GOBIERNO</t>
  </si>
  <si>
    <t>Precio estimado total:</t>
  </si>
  <si>
    <t> </t>
  </si>
  <si>
    <t>Número del proceso</t>
  </si>
  <si>
    <t>SDG-LP-3-2024</t>
  </si>
  <si>
    <t>Título:</t>
  </si>
  <si>
    <t>SDG-LP-3-2024 (Presentación de oferta)</t>
  </si>
  <si>
    <t>Fase:</t>
  </si>
  <si>
    <t>Presentación de oferta</t>
  </si>
  <si>
    <t>Estado:</t>
  </si>
  <si>
    <t>Proceso en evaluación y observaciones</t>
  </si>
  <si>
    <t>Fase previa</t>
  </si>
  <si>
    <t>Presentación de observaciones</t>
  </si>
  <si>
    <t>Proceso relacionado</t>
  </si>
  <si>
    <t>Descripción:</t>
  </si>
  <si>
    <t>PRESTAR LOS SERVICIOS TÉCNICOS Y ESPECIALIZADOS DE ADMINISTRACIÓN, OPERACIÓN, SOPORTE Y MANTENIMIENTOS PREVENTIVOS Y CORRECTIVOS DE LA INFRAESTRUCTURA TECNOLÓGICA PARA LA OPERACIÓN DE LOS SERVICIOS INFORMÁTICOS Y DE TI QUE REQUIERA LA SECRETARÍA DISTRITAL DE GOBIERNO</t>
  </si>
  <si>
    <t>Tipo de proceso</t>
  </si>
  <si>
    <t>Licitación pública</t>
  </si>
  <si>
    <t>Proponente</t>
  </si>
  <si>
    <t>Certificación 1</t>
  </si>
  <si>
    <t>Totales</t>
  </si>
  <si>
    <t>Observaciones</t>
  </si>
  <si>
    <t>CONCLUSIÓN</t>
  </si>
  <si>
    <t>1 Certificación aportada</t>
  </si>
  <si>
    <t>2 RUP</t>
  </si>
  <si>
    <t>Certificación del contratante, contrato o acta de recibo final, o acta de liquidación o acta de recibo a satisfacción</t>
  </si>
  <si>
    <t>Celebrado, Ejecutado y Terminado</t>
  </si>
  <si>
    <t>Número y fecha de suscripción de Contrato</t>
  </si>
  <si>
    <t>Objeto</t>
  </si>
  <si>
    <t>Tiempo de ejecución - meses</t>
  </si>
  <si>
    <t>Valor del contrato</t>
  </si>
  <si>
    <t>Nombre de la entidad contratante</t>
  </si>
  <si>
    <t>Firma y cargo de quien certifica</t>
  </si>
  <si>
    <t>SMMLV</t>
  </si>
  <si>
    <t>Inscrito en RUP</t>
  </si>
  <si>
    <t>Código UNSPSC</t>
  </si>
  <si>
    <t>Código UNSPSC obligatorio 
81111800</t>
  </si>
  <si>
    <t>Sumatoria igual o superior a 6.140 SMMLV</t>
  </si>
  <si>
    <t>Cumplimiento de la experiencia</t>
  </si>
  <si>
    <t>HABILITADO</t>
  </si>
  <si>
    <t>Observación</t>
  </si>
  <si>
    <t>MINISTERIO DEL TRABAJO</t>
  </si>
  <si>
    <t>Si</t>
  </si>
  <si>
    <t>N° 540 de 2017
Fecha: 10/11/2017</t>
  </si>
  <si>
    <t>Suministrar y garantizar el correcto funcionamiento de la infraestructura tecnológica informática (hardware,
software base y ofimática, centro de cómputo, redes, comunicaciones y sistemas de seguridad informático) instalada en Oficinas
Centrales, Direcciones Territoriales y algunas
Inspecciones Municipales del Ministerio del Trabajo a nivel Nacional.</t>
  </si>
  <si>
    <t>OCHO (8) MESES Y VEINTE (20) DIAS</t>
  </si>
  <si>
    <t>Ministerio del Trabajo
NIT: 830.115.226-3</t>
  </si>
  <si>
    <t xml:space="preserve">Luis Miguel Uribe </t>
  </si>
  <si>
    <t>RUP 96 /
INFOTIC</t>
  </si>
  <si>
    <t>MINISTERIO DE EDUCACIÓN NACIONAL</t>
  </si>
  <si>
    <t>N° 1362 de 2016
Fecha: 25/04/2016.</t>
  </si>
  <si>
    <t>Ocho (08) meses y seis (06) días.</t>
  </si>
  <si>
    <t>Ministerio de Educación Nacional
NIT. 899.999.001-7</t>
  </si>
  <si>
    <t>Karen Ezpeleta Merchán
Subdirectora de Contratación</t>
  </si>
  <si>
    <t>RUP 97 /
INFOTIC
SA</t>
  </si>
  <si>
    <t>BOGOTA DISTRITO CAPITAL SECRETARIA
DISTRAL DE GOBIERNO</t>
  </si>
  <si>
    <t>N° 979 de 2019
Fecha: 15/07/2019</t>
  </si>
  <si>
    <t>Prestar los servicios técnicos y especializados de administración, operación, soporte y mantenimientos preventivos y correctivos de la infraestructura tecnológica para la operación de los servicios informáticos y de TI que requiera la Secretaría Distrital de Gobierno</t>
  </si>
  <si>
    <t xml:space="preserve">13 MESES </t>
  </si>
  <si>
    <t>Bogotá Distrito Capital - Secretaría Distrital de Gobierno</t>
  </si>
  <si>
    <t>Daniel René Camacho
Director Técnico de Contratación</t>
  </si>
  <si>
    <t>RUP 111 /
HEIMCORE
SAS</t>
  </si>
  <si>
    <t>Una vez validada la información aportada por el oferente UT INFOHC MESA, el comité evaluador concluyó que cumple con el requisito establecido en el numeral 5.3.1 de "Experiencia" del pliego de condiciones, de acuerdo con el objeto contractual presentado  "Prestar los servicios técnicos y especializados de administración, operación, soporte y mantenimientos preventivos y correctivos de la infraestructura tecnológica para la operación de los servicios informáticos y de TI que requiera la Secretaría Distrital de Gobierno", el cual fue celebrado con la Secretaría Distrital de Gobierno.</t>
  </si>
  <si>
    <t>EMPRESA DE RECURSOS TECNOLOGICOS SA ERT ESP</t>
  </si>
  <si>
    <t>N° 300-26-10-009
Fecha: 15/01/2018</t>
  </si>
  <si>
    <t>Prestación de servicios de outsourcing y operación de la mesa de servicios “MST” y
sus componentes adicionales para la Agencia Nacional de Tierra.</t>
  </si>
  <si>
    <t>11 MESES Y 15 DIAS</t>
  </si>
  <si>
    <t>Empresa de Recursos Tecnológicos SA - ESP</t>
  </si>
  <si>
    <t>Bernardo Sánchez Soto
Secretario General</t>
  </si>
  <si>
    <t>RUP 32 /
HEIMCORE
SAS</t>
  </si>
  <si>
    <t>STF GROUP SA</t>
  </si>
  <si>
    <t>Fecha: 1/03/2021</t>
  </si>
  <si>
    <t>Prestar el servicio tercerizado de la operación, gestión y modernización de los servicios tecnológicos de la sociedad STF GROUP SA</t>
  </si>
  <si>
    <t xml:space="preserve">36 MESES </t>
  </si>
  <si>
    <t>STF GROUP SAS
NIT: 805.003.626-4</t>
  </si>
  <si>
    <t>Alejandro Luna
Gerente TI</t>
  </si>
  <si>
    <t>RUP 262 /
HEIMCORE
SAS</t>
  </si>
  <si>
    <t>Fondo Nacional del Ahorro</t>
  </si>
  <si>
    <t xml:space="preserve">No. 184 del 2020Fecha: 28/12/2020
</t>
  </si>
  <si>
    <t>Implementar tecnología de almacenamiento, recuperación y custodia de información estructurada y no estructurada para ambientes productivos y no productivos.</t>
  </si>
  <si>
    <t xml:space="preserve">11 MESES </t>
  </si>
  <si>
    <t>FONDO NACIONAL DEL AHORRO
NIT: 899.999.284-4</t>
  </si>
  <si>
    <t>Luis Enrique Collante
Jefe Oficina de Informática</t>
  </si>
  <si>
    <t>Rup 32 / Nevitech</t>
  </si>
  <si>
    <t>Ministerio de Defensa Nacional</t>
  </si>
  <si>
    <t>N° 172/2019-MDN-UGG-DA
Fecha: 15/01/2018</t>
  </si>
  <si>
    <t>Prestación de servicios de mantenimiento integral y soporte para la infraestructura de TI del grupo SILOG de la Unidad de Gestión General</t>
  </si>
  <si>
    <t>12 MESES</t>
  </si>
  <si>
    <t>Ministerio de Defensa Nacional
NIT: 899.999.003-1</t>
  </si>
  <si>
    <t>Jean Carlo Martínez
Coordinador Grupo de Adquisiciones</t>
  </si>
  <si>
    <t>Rup 11 /  Nevitech</t>
  </si>
  <si>
    <t>Secretaría General de la Alcaldía Mayor de Bogotá, D.C.</t>
  </si>
  <si>
    <t>No. 4204000-444-2020
Fecha: 28/04/2020</t>
  </si>
  <si>
    <t>Prestar los servicios de mesa de ayuda, servicios de mantenimiento preventivo y correctivo con bolsa de repuestos, para los elementos informáticos en la RED CADE y las diferentes sedes de la secretaria general de la Alcaldía Mayor de Bogotá D.C.</t>
  </si>
  <si>
    <t>10 MESES</t>
  </si>
  <si>
    <t>Secretaría General de la Alcaldía Mayor de Bogotá 
NIT: 899.999.061-9</t>
  </si>
  <si>
    <t>Mario Alberto Chacón
Dirctor de Contratación</t>
  </si>
  <si>
    <t>Rup 28 /  Nevitech</t>
  </si>
  <si>
    <t>COLOMBIA TELECOMUNICACIONES S.A. ESP BIC</t>
  </si>
  <si>
    <t>OT N°32
Fecha: 18/04/2018</t>
  </si>
  <si>
    <t>Suministro, instalación, Configuración, Puesta en Funcionamiento, Administración, Operación, Soporte y Mantenimiento de una herramienta de Supervisión del Rendimiento de las Aplicaciones y la Red, Cliente SENA.</t>
  </si>
  <si>
    <t xml:space="preserve">2 MESES Y 12 DIAS </t>
  </si>
  <si>
    <t>Colombia
Telecomunicaciones S.A. ESP BIC</t>
  </si>
  <si>
    <t>Olga María Castiblanco Parra
Directora de Compras</t>
  </si>
  <si>
    <t>Rup 61 / Yeapdata</t>
  </si>
  <si>
    <t>EMPRESA DE TELECOMUNICACIONES DE POPAYAN S.A. EMTEL E.S.P</t>
  </si>
  <si>
    <t>N° 059 de 2019
Fecha:05/02/2019</t>
  </si>
  <si>
    <t>El contratista se obliga para con la empresa de telecomunicaciones de Popayan S.A EMTEL E.S.P, a prestar mantenimiento y soporte para la infraestructura de plantas electricas y UPS, servicio de administracion y soporte para servidores de alta disponibilidad Exalogic y almacenamiento.</t>
  </si>
  <si>
    <t>11 MESES Y 20 DÍAS</t>
  </si>
  <si>
    <t>Empresa de Telecomunicaciones de Popayán
NIT: 891.502.163-1</t>
  </si>
  <si>
    <t>María Claudia Valdivieso
Jefe Oficina Asesora Jurídica</t>
  </si>
  <si>
    <t>Rup 98 /
APICOM</t>
  </si>
  <si>
    <t>N° 037 de 2020
Fecha:17/02/2020</t>
  </si>
  <si>
    <t>Rup 112 /
APICOM</t>
  </si>
  <si>
    <t>N° 174 de 2018
Fecha:22/08/2018</t>
  </si>
  <si>
    <t>5 MESES Y 9 DIAS</t>
  </si>
  <si>
    <t>Rup 97 /
APICOM</t>
  </si>
  <si>
    <t>CORPORACION AUTONOMA REGIONAL DE CUNDINAMARCA</t>
  </si>
  <si>
    <t>No. 3245-2023
Fecha: 13/09/2023</t>
  </si>
  <si>
    <t xml:space="preserve">3 MESES Y 15 DIAS </t>
  </si>
  <si>
    <t>Corporación Autónoma Regional de Cundinamarca – CAR
NIT: 899.999.062-6</t>
  </si>
  <si>
    <t>Jeison Jair González
Líder Técnico Red Corporativa y Seguridad Informática Perimetral</t>
  </si>
  <si>
    <t>Rup 144 / WEXLER</t>
  </si>
  <si>
    <t>DEPARTAMENTO ADMINISTRATIVO NACIONAL DE ESTADISTICA</t>
  </si>
  <si>
    <t>N° CO1.PCCNTR.5242786
Fecha: 26/07/2023</t>
  </si>
  <si>
    <t>Adquisición e implementación de un sistema de seguridad perimetral, de monitoreo de gestión desoporte, de administración, de análisis y reacción contra incidentes de seguridad para la red de datos del DANE</t>
  </si>
  <si>
    <t>4 MESES</t>
  </si>
  <si>
    <t>DANE
NIT: 899.999.027-8</t>
  </si>
  <si>
    <t>Carlos Humberto Fajardo
Coordinador Grupo Interno de Trabajo Area de Gestión de Compras Públicas</t>
  </si>
  <si>
    <t>Rup 149  / WEXLER</t>
  </si>
  <si>
    <t>DEPARTAMENTO ADMINISTRATIVO DE LA FUNCION PUBLICA</t>
  </si>
  <si>
    <t>N° 137-2023
Fecha: 16/05/2023</t>
  </si>
  <si>
    <t>Contratar el servicio de monitoreo por suscripción con un Centro de Operación de Seguridad (SOC) que incluya un sistema de Gestión de Eventos e Información de Seguridad (SIEM) para Función Pública.</t>
  </si>
  <si>
    <t>6 MESES</t>
  </si>
  <si>
    <t xml:space="preserve">DAFP
</t>
  </si>
  <si>
    <t>Cindy María Cubillos
Coordinadora Grupo de Gestión Contractual</t>
  </si>
  <si>
    <t>Rup 152 / WEXLER</t>
  </si>
  <si>
    <t>TSG THE IT EXPERTS SAS</t>
  </si>
  <si>
    <t>Fecha: 06(09/2021</t>
  </si>
  <si>
    <t>Prestar servicios especializados de administración, operación, soporte y mantenimientos preventivos y correctivos de la infraestructura tecnológica
para la operación de la empresa</t>
  </si>
  <si>
    <t>6 MESES y 20 DIAS</t>
  </si>
  <si>
    <t>TSG THE IT EXPERTS SAS
NIT: 900.994.724 - 3</t>
  </si>
  <si>
    <t>434,73</t>
  </si>
  <si>
    <t>Rup 93 / WEXLER</t>
  </si>
  <si>
    <t>Nota: Anexo 3</t>
  </si>
  <si>
    <t>Página 52 Pliego</t>
  </si>
  <si>
    <t>Vínculo</t>
  </si>
  <si>
    <t>1.Para cada contrato relacionado, deberá adjuntar una certificación del contratante, contrato o acta de recibo final, o acta de liquidación o acta de recibo a satisfacción, debidamente suscrita por las partes, y en general deberá aportar los documentos que acrediten la ejecución de los contratos relacionados a fin de verificar los objetos o actividades contractuales ejecutadas y la fecha de ejecución de estas</t>
  </si>
  <si>
    <t>3. Acreditar la experiencia en la celebración y ejecución de contratos con entidades públicas y/o privadas para lo cual deberá acreditar experiencia en la ejecución en mínimo un (1) contrato máximo cinco (5) contratos registrados en el RUP, cuya sumatoria expresada en SMMLV sea igual o superior al 100% del valor del presupuesto oficial y cuyo objeto sea igual o similar al objeto y/o condiciones técnicas del presente proceso</t>
  </si>
  <si>
    <t>Con la que se pudo validar el cumplimiento del requisito establecido en el numeral 5.3.1 de ""Experiencia"" en el pliego de condiciones.</t>
  </si>
  <si>
    <t>Con la que se pudo validar el cumplimiento del requisito establecido en el numeral 5.3.1 de "Experiencia" en el pliego de condiciones.</t>
  </si>
  <si>
    <t>Proponentes</t>
  </si>
  <si>
    <t>RUP</t>
  </si>
  <si>
    <t>Anexo 1 - Carta de presentación - Aval de la propuesta</t>
  </si>
  <si>
    <t>Carta Partner ARANDA</t>
  </si>
  <si>
    <t>Anexo 3 - Relación de experiencia mínima del proponente</t>
  </si>
  <si>
    <t>Anexo 2 - Capacidad Técnica del Proponente</t>
  </si>
  <si>
    <t>Anexo 12 - Servicios adicionales</t>
  </si>
  <si>
    <t>Anexo 14 - Apoyo a la industria nacional</t>
  </si>
  <si>
    <t>Anexo 15 - Incentivo personal con discapacidad</t>
  </si>
  <si>
    <t>Documento</t>
  </si>
  <si>
    <t>Fecha de Expedición</t>
  </si>
  <si>
    <t>RUP Miembro UT</t>
  </si>
  <si>
    <t>Verificación objeto social UT o sociedad - objeto del contrato</t>
  </si>
  <si>
    <t>Cumple</t>
  </si>
  <si>
    <t>CC</t>
  </si>
  <si>
    <t>TP / MP</t>
  </si>
  <si>
    <t>Perfil</t>
  </si>
  <si>
    <t>Presentó</t>
  </si>
  <si>
    <t>Oferta</t>
  </si>
  <si>
    <t>DOMICILIO</t>
  </si>
  <si>
    <t>01-10-2024_RUP INFOTIC S.A (1) - INFOTIC
13. RUP OCTUBRE 07 DE 2024 - HEIMCORE</t>
  </si>
  <si>
    <t>1 DE OCTUBRE DE 2024 (INFOTIC)
7 DE OCTUBRE DE 2024 (HEIMCORE)</t>
  </si>
  <si>
    <t>Cert_Fabricante_Aranda</t>
  </si>
  <si>
    <t>HEIMCORE SAS identificado con NIT 900.425.697-2, es Partner y distribuidor autorizado de Aranda Software con nivel de membresía Silver.</t>
  </si>
  <si>
    <t xml:space="preserve">Cesar Munevar </t>
  </si>
  <si>
    <t>CUMPLE</t>
  </si>
  <si>
    <r>
      <rPr>
        <b/>
        <sz val="8"/>
        <rFont val="Calibri"/>
        <family val="2"/>
        <scheme val="minor"/>
      </rPr>
      <t>CESAR MUNEVAR</t>
    </r>
    <r>
      <rPr>
        <sz val="8"/>
        <rFont val="Calibri"/>
        <family val="2"/>
        <scheme val="minor"/>
      </rPr>
      <t xml:space="preserve">
Ingeniero de sistemas - Uni. El Bosque
TP: 25255154854CND
• Certificación ITIL4 Foundation o Superior (Vigente)
• Certificación Aranda  (junio 7, 2024).    
• Experiencia demostrable como implementador de proyectos de mesa de servicio de TI con Aranda Software en la versión de ASMS en los últimos tres (3) años,
Proyectos: STF Group, MinDefensa, ESAP y Superintendencia de Transporte
• Carta de compromiso ok</t>
    </r>
  </si>
  <si>
    <t>Anexo 3 - Experiencia</t>
  </si>
  <si>
    <t>Anexo 2 - Formulario  - Compromiso Cumplimiento</t>
  </si>
  <si>
    <t>6. RUP NEVITECH 7 OCTUBRE 2024.pdf
7. RUP YEAPDATA  02-10-2024.pdf</t>
  </si>
  <si>
    <t>07/OCT-2024 (NEVITECH)
2 DE OCTUBRE DE 2024 (YEAPDATA)</t>
  </si>
  <si>
    <t xml:space="preserve">Cumple 
</t>
  </si>
  <si>
    <t>Certificación Yeapdata PARTNER SILVER ARANDA</t>
  </si>
  <si>
    <t>YEAPDATA SAS identificado con NIT 900311748-1, es Partner y
distribuidor autorizado de Aranda Software con nivel de membresía Silver.</t>
  </si>
  <si>
    <t>Patricia Villafañe</t>
  </si>
  <si>
    <r>
      <t xml:space="preserve">PATRICIA ISABEL VILLAFAÑE PORRAS
</t>
    </r>
    <r>
      <rPr>
        <sz val="8"/>
        <rFont val="Calibri"/>
        <family val="2"/>
        <scheme val="minor"/>
      </rPr>
      <t xml:space="preserve">Ingeniera de sistemas - Uni Los Libertadores
TP: 25255-411367CND (18-01-19)
• Certificación ITIL4 Foundation o Superior (Vigente)
• Certificación Aranda Service Management Suite (Vigente).   
• Experiencia demostrable como implementador de proyectos de mesa de servicio de TI con Aranda Software en la versión de ASMS en los últimos tres (3) años.
Proyectos: NUSE 123,  Mesa Central de Yeapdata,  Sertyges, Yeapp </t>
    </r>
  </si>
  <si>
    <t>FORMATO 3 EXP HABILITANTE.pdf</t>
  </si>
  <si>
    <t>ANEXO 2 FORMULARIO COMPROMISO CUMPLIMIENTO</t>
  </si>
  <si>
    <t>5.2 REGISTRO UNICO DE PROPONENTES RUP.pdf</t>
  </si>
  <si>
    <t>1 DE OCTUBRE DE 2024 (APICOM)
30 DE SEPTIEMBRE DE 2024 (WEXLER)</t>
  </si>
  <si>
    <t>CERTIFICACION ARANDA.pdf</t>
  </si>
  <si>
    <t>WEXLER con NIT 900.390.198-6, es Partner y distribuidor autorizado de
Aranda Software con categoría SILVER</t>
  </si>
  <si>
    <t>Gina Pérez</t>
  </si>
  <si>
    <t>ANEXO 3 FORMULARIO - RELACIÓN DE EXPERIENCIA MÍNIMA DEL PROPONENTE.pdf</t>
  </si>
  <si>
    <t>ANEXO 2 FORMULARIO – COMPROMISO DE CUMPLIMIENTO.pdf</t>
  </si>
  <si>
    <t>Aval página 55</t>
  </si>
  <si>
    <t>Profesional</t>
  </si>
  <si>
    <t>indique de forma clara y expresa que avala la propuesta</t>
  </si>
  <si>
    <t>documento de identificación,</t>
  </si>
  <si>
    <t>copia de la tarjeta o matrícula profesional</t>
  </si>
  <si>
    <t>JURIDICA</t>
  </si>
  <si>
    <t>FINANCIERA</t>
  </si>
  <si>
    <t>HERRAMIENTA DE GESTIÓN DE SERVICIO</t>
  </si>
  <si>
    <t>EXPERIENCIA</t>
  </si>
  <si>
    <t>PRESENTACIÓN DE FORMATOS</t>
  </si>
  <si>
    <t>HÁBIL</t>
  </si>
  <si>
    <t>experiencia cumple o no cumple</t>
  </si>
  <si>
    <t>cumple</t>
  </si>
  <si>
    <t>no cumple</t>
  </si>
  <si>
    <t xml:space="preserve">no cumple </t>
  </si>
  <si>
    <t>PROPONENTE</t>
  </si>
  <si>
    <t>Und</t>
  </si>
  <si>
    <t>Tarjeta de Red 10/100/1000</t>
  </si>
  <si>
    <t xml:space="preserve">Mouse alámbrico </t>
  </si>
  <si>
    <t>Micrófono de base para sala de reuniones</t>
  </si>
  <si>
    <t>ADAPTADOR CONVERSOR DE VÍDEO DISPLAYPORT A HDMI </t>
  </si>
  <si>
    <t>CABLE DE VIDEO VGA MACHO 5 MTS</t>
  </si>
  <si>
    <t>Cable HDMI V2 2160¨P 3m HDMI Macho 4k 3d 3M</t>
  </si>
  <si>
    <t>cables extensión USB  macho -hembra  - 5 metros</t>
  </si>
  <si>
    <t>Cable extensión USB  macho -hembra    - 3 metros</t>
  </si>
  <si>
    <t xml:space="preserve">Cargador Iphone </t>
  </si>
  <si>
    <t>Cables HDMI 4k 1  -   5 metros</t>
  </si>
  <si>
    <t>Cables HDMI 4k -  1,8 metros</t>
  </si>
  <si>
    <t>Cable Certificado 1,5m USB 3.0 Super Speed USB B Macho a USB A Macho Adaptador para Monitor</t>
  </si>
  <si>
    <t>Diademas con micrófono, conexión usb</t>
  </si>
  <si>
    <t>Guaya de seguridad para portátil</t>
  </si>
  <si>
    <t>KIT de rodillo arrastre papel escéner 7000S3 L2755-60001</t>
  </si>
  <si>
    <t>Kit de mantenimiento HP 110v-CB388A</t>
  </si>
  <si>
    <t>Tóner para impresora HP LaserJet Enterprise HPM630- TONER HP NEGRO CF281A</t>
  </si>
  <si>
    <t>Tóner para la impresora HP LaserJet 600 M603 - TONER HP NEGRO CE390A</t>
  </si>
  <si>
    <t>Tóner para impresora marca Okidata 
Referencia : MPS 4900/MPS5501/MPS5502</t>
  </si>
  <si>
    <t>Unidad Fusora para Impresora LaserJet MFP M630 con numero de parte : RM2-5795-000</t>
  </si>
  <si>
    <t>Cámara de video Logitech C922 Pro Stream  - Conexión USB -Micrófono incluido - Resolución video: Full HD 1080p</t>
  </si>
  <si>
    <t>Unidad de DVD interna para pc</t>
  </si>
  <si>
    <t xml:space="preserve">Batería para portátil </t>
  </si>
  <si>
    <t>Cargador portatil</t>
  </si>
  <si>
    <t>Board genérica para portátil</t>
  </si>
  <si>
    <t>Board genérica para pc</t>
  </si>
  <si>
    <t>board para portátil DELL 5480</t>
  </si>
  <si>
    <t>Fuente de poder genérica para portátil</t>
  </si>
  <si>
    <t>Fuente de poder genérica para pc</t>
  </si>
  <si>
    <t xml:space="preserve">Fuente de poder para eq DELL Optiplex 3050 </t>
  </si>
  <si>
    <t>Fuente de alimentación de corriente MINI ATX, Modelo SS -250TFX</t>
  </si>
  <si>
    <t>Memoria ram 16 GB para portátil (genérica)</t>
  </si>
  <si>
    <t>Memoria ram 16 GB para pc (genérica)</t>
  </si>
  <si>
    <t>Memoria ram 8gb para portatil  (genérica)</t>
  </si>
  <si>
    <t>Memoria ram 8GB para pc  (genérica)</t>
  </si>
  <si>
    <t>Memoria ram 4GB para portatil (genérica)</t>
  </si>
  <si>
    <t>Memoria ram 4GB  para pc  (genérica)</t>
  </si>
  <si>
    <t>Memoria ram 8gb 1rx8 pc4-2666v-ua2-11</t>
  </si>
  <si>
    <t xml:space="preserve">Módulo de 8 GB PC12800 DD3L CL 11 para COMPUTADORES PORTÁTILES </t>
  </si>
  <si>
    <t>Memoria DDR4 a 2.400 MHz- de 16 gb</t>
  </si>
  <si>
    <t>Memoria Ram DDR 4GB PC4 21300 2666mhz PC</t>
  </si>
  <si>
    <t>Memoria Ram DDR3 4GB PC3 128000 1600 MHZ Portatil</t>
  </si>
  <si>
    <t>Memoria Ram DDR3 4GB PC3 128000 1600 MHZ PC</t>
  </si>
  <si>
    <t>Memoria Ram DDR3 8GB PC3 128000 1600 MHZ Portatil</t>
  </si>
  <si>
    <t>Memoria Ram DDR3 8GB PC3 128000 1600 MHZ PC</t>
  </si>
  <si>
    <t>Memoria DDR4 PC 4GB 2400</t>
  </si>
  <si>
    <t>Disco duro externo 2TB</t>
  </si>
  <si>
    <t>Disco duro externo 10TB</t>
  </si>
  <si>
    <t>Disco duro 500GB M.2 estado solido</t>
  </si>
  <si>
    <t>Disco duro Sata 3.5 TB7200 rmp64mb</t>
  </si>
  <si>
    <t xml:space="preserve">Disco Duro SATA 1Tb </t>
  </si>
  <si>
    <t>BOLSA DE REPUESTOS</t>
  </si>
  <si>
    <t>ML</t>
  </si>
  <si>
    <t>Sumistro e instalacion de tuberia EMT de 3/4" con accesorios de instalacion</t>
  </si>
  <si>
    <t>Sumistro e instalacion de tuberia EMT de 1" con accesorios de instalacion</t>
  </si>
  <si>
    <t>Sumistro e instalacion de tuberia EMT de 2" con accesorios de instalacion</t>
  </si>
  <si>
    <t>Suminstro e instalacion de Bandeja porta cable
tipo malla de 20 x6 con accesorios de instalacion</t>
  </si>
  <si>
    <t>Suminstro e instalacion de Bandeja porta cable
tipo malla de 30 x6 con accesorios de instalacion</t>
  </si>
  <si>
    <t>Suministro e instalación de troquel universal</t>
  </si>
  <si>
    <t>Suministro e insltación de troquel eléctico</t>
  </si>
  <si>
    <t>Suministro e instalacion de Canalaeta metalica
de 12x5 en pintura electrostatica y tapa de atornillar</t>
  </si>
  <si>
    <t>Breker  de 20 A</t>
  </si>
  <si>
    <t>Sumistro e instalacion de totalizador de 3x300 A</t>
  </si>
  <si>
    <t>Sumistro e instalacion de totalizador de 3x200 A</t>
  </si>
  <si>
    <t>Sumistro e instalacion de totalizador de 3x100 A</t>
  </si>
  <si>
    <t>Multitoma para rack de 4 tomas 8 salidas</t>
  </si>
  <si>
    <t>Suministro de cable eléctrico  trenzado THNN</t>
  </si>
  <si>
    <t>Organizador de cables horizontal</t>
  </si>
  <si>
    <t>Suminstro e instalacion de patch cord de 3 metros categoria 6A</t>
  </si>
  <si>
    <t>Suministro e instalacion de Patch cord de 2 metros categoria 6A</t>
  </si>
  <si>
    <t>Sumistro e isntalacion de Patch panel de 24 piertos cateria 6A.</t>
  </si>
  <si>
    <t>ml</t>
  </si>
  <si>
    <t>Suministro de cable UTP categoría 6a</t>
  </si>
  <si>
    <t>Suministro e instalación de Marquilla estandar para puntos de red</t>
  </si>
  <si>
    <t>Suministro e instalación de Jack rj45</t>
  </si>
  <si>
    <t>Suministro e instalación de Face plate</t>
  </si>
  <si>
    <t>Suministro e instalación del puesto de trabajo completo (incluye punto de red, punto de voz, corriente regulada y corriente normal, incluye cable UTP categoría 6A, face plate, jack y toma corriente)</t>
  </si>
  <si>
    <t>Suministro e instalacion de punto de corriente electrica regulada y Normal que incluye toma leviton con polo a tierra aislado naranaja o blanca</t>
  </si>
  <si>
    <t>Suministro e instalacion de punto de red voz o Datos
que incluye cable UTP categoria 6A , face plate y jack RJ 45</t>
  </si>
  <si>
    <t>COSTO MATERIALES CON MANO DE OBRA DESMONTE Y REINSTALACION PUESTOS DE TRABAJO</t>
  </si>
  <si>
    <t>Desmonte de canaleta matalica 12x5</t>
  </si>
  <si>
    <t>Desmonte de bandeja porta cables tipo escalerilla o tipo ducto</t>
  </si>
  <si>
    <t>Desmonte y reubicación punto voz / datos incluye retiro de cable UTP y ducteria desde puesto de trabjo a rack de comunicaciones</t>
  </si>
  <si>
    <t>Desmonte y reubicación de punto electrico regulado o normal incluye retiro de cableado y ducteria desde puesto de trabjo a tablero electrico</t>
  </si>
  <si>
    <t>BOLSA DE CABLEADO POR 3 AÑOS</t>
  </si>
  <si>
    <t>Hora de Especialista</t>
  </si>
  <si>
    <t>BOLSA DE HORAS ESPECIALISTA POR 3 AÑOS</t>
  </si>
  <si>
    <t>TOTAL</t>
  </si>
  <si>
    <t xml:space="preserve"> $                              -  </t>
  </si>
  <si>
    <t xml:space="preserve"> $                          -  </t>
  </si>
  <si>
    <t>Aranda Client Management Suite (Asset Management, Delivery y Power).  Nuevas</t>
  </si>
  <si>
    <t>Aranda Client Management Suite (Asset Management, Delivery y Power).  Soporte</t>
  </si>
  <si>
    <t xml:space="preserve">Aranda CMDB Enterprise - 5000 CIs , 5 Consolas (1 Proceso ITIL - SACM). </t>
  </si>
  <si>
    <t xml:space="preserve">Aranda Service Desk (11 Procesos - RF, IM, KM, SACM, SLM, SCM, CHG, PM, REL, SPM, AM) - U. Nombrado. </t>
  </si>
  <si>
    <t xml:space="preserve">Aranda Service Desk (11 Procesos - RF, IM, KM, SACM, SLM, SCM, CHG, PM, REL, SPM, AM) - U. Concurrente.  </t>
  </si>
  <si>
    <t>ITEM´S HERRAMIENTAS DE GESTION POR 3 AÑOS</t>
  </si>
  <si>
    <t>Mantenimientos preventivos de equipos de cómputo y recursos tecnológicos tangibles según anexo técnico (uno anual)</t>
  </si>
  <si>
    <t>Servicio de centro de atención telefónica</t>
  </si>
  <si>
    <t>Un (1) Especialista en seguridad</t>
  </si>
  <si>
    <t>Un (1) Especialista en redes</t>
  </si>
  <si>
    <t xml:space="preserve">Doce (12) agentes </t>
  </si>
  <si>
    <t>Un (1) Coordinador</t>
  </si>
  <si>
    <t>VALOR TOTAL</t>
  </si>
  <si>
    <t>IVA</t>
  </si>
  <si>
    <t>VALOR UNITARIO</t>
  </si>
  <si>
    <t>ITEM´S DE LA MESA DE SERVICIOS POR 3 AÑOS</t>
  </si>
  <si>
    <t>2027 (4 meses)</t>
  </si>
  <si>
    <t>2026 (12 meses)</t>
  </si>
  <si>
    <t>2025 (12 meses)</t>
  </si>
  <si>
    <t>2024 (2 meses)</t>
  </si>
  <si>
    <t>Cantidad</t>
  </si>
  <si>
    <t>Descripción</t>
  </si>
  <si>
    <t>CONCEPTO</t>
  </si>
  <si>
    <t xml:space="preserve">50% Media </t>
  </si>
  <si>
    <t>MEDIA ARITMETICA PROCESO</t>
  </si>
  <si>
    <t>MEDIA ARITMETICA</t>
  </si>
  <si>
    <t xml:space="preserve">Puntaje </t>
  </si>
  <si>
    <t>Valor SECOP</t>
  </si>
  <si>
    <t>TRM (22-OCT-2024)</t>
  </si>
  <si>
    <t>Anexo - Propuesta Económica</t>
  </si>
  <si>
    <t>Mayor número de Agentes al mínimo solicitado: 3</t>
  </si>
  <si>
    <t>Mayor número de Agentes al mínimo solicitado: 4</t>
  </si>
  <si>
    <t>PUNTAJE</t>
  </si>
  <si>
    <t>Puntuables</t>
  </si>
  <si>
    <t>OFERENTE</t>
  </si>
  <si>
    <t>ANEXO 4 FORMULARIO - SERVICIOS ADICIONALES.pdf</t>
  </si>
  <si>
    <t>ANEXO 4 OFRECIMIENTO TECNICOS ADICIONALES ADENDA 2.pdf</t>
  </si>
  <si>
    <t>Anexo 4 - Servicios Adicionales</t>
  </si>
  <si>
    <t>Puntaje</t>
  </si>
  <si>
    <t>Oferta
(porcentaje reducción)</t>
  </si>
  <si>
    <t>OFERTA</t>
  </si>
  <si>
    <t>Propuesta Económica</t>
  </si>
  <si>
    <t>Un (1) Especialista en seguridad (del equipo mínimo)</t>
  </si>
  <si>
    <t>MiPymes</t>
  </si>
  <si>
    <t>Un (1) Especialista en Data Center y/o servidores y aplicativos</t>
  </si>
  <si>
    <t xml:space="preserve">emprendimientos y empresas de mujeres </t>
  </si>
  <si>
    <t>Incentivo Personal con Discapacidad</t>
  </si>
  <si>
    <t>Apoyo a la Industria Nacional</t>
  </si>
  <si>
    <t>Horas adicionales de Especialistas (Seguridad de la información)</t>
  </si>
  <si>
    <t>ANALISIS DE VULNERABILIDADES</t>
  </si>
  <si>
    <t>Herramienta de analítica avanzada para monitoreo continuo predictivo</t>
  </si>
  <si>
    <t>ESPECIALISTA EN IPv6</t>
  </si>
  <si>
    <t>Mayor número de agentes al mínimo solicitado</t>
  </si>
  <si>
    <t xml:space="preserve">cumple </t>
  </si>
  <si>
    <t>NO CUMPLE</t>
  </si>
  <si>
    <t>RECHAZADO</t>
  </si>
  <si>
    <t>Prestación de servicios para la operación tic del Ministerio de Educación Nacional necesarios para Soportar sus procesos y los de las secretarias de Educación, asegurar la
continuidad en la operación TI, su Disponibilidad y rendimiento</t>
  </si>
  <si>
    <t>Para el puntaje de emprendimiento de mujeres no se evidencia el numero de cargos correspondientes del nivel directivo para establecer que el 50% es ocupado por mujeres.</t>
  </si>
  <si>
    <t xml:space="preserve">UT INFO HC MESA </t>
  </si>
  <si>
    <t>REQUISITO</t>
  </si>
  <si>
    <t xml:space="preserve">OBSERVACIÓN </t>
  </si>
  <si>
    <t xml:space="preserve">NUMERAL </t>
  </si>
  <si>
    <t>DOCUMENTO</t>
  </si>
  <si>
    <t>ANEXO TÉCNICO</t>
  </si>
  <si>
    <r>
      <t xml:space="preserve">5. HERRAMIENTA DE GESTION DE SERVICIO.
La Secretaria Distrital de Gobierno tiene una herramienta de gestión de servicios llamada ARANDA la cual
permite gestionar a través de una misma consola los procesos: solicitudes, requerimientos de servicio, incidentes, problemas y cambios; y el módulo CMDB Enterprise el cual permite gestionar a través de una misma
consola los procesos: Configuración de Activos y Servicios.
Actualmente se cuenta con el siguiente licenciamiento y el cual debe ser actualizado y renovado
de acuerdo con la necesidad de la entidad en concordancia con el estudio de mercado realizado:
El contratista deberá suministrar, instalar y poner en funcionamiento la renovación y soporte (durante la vigencia del contrato) requerido por la Secretaría Distrital de Gobierno. Además, deberá poner a disposición del proyecto un Especialista en la Herramienta (Aranda) con el siguiente perfil (adjuntar compromiso del profesional).
Ingeniero de sistemas, Electrónico, Telemática, Telecomunicaciones o carreras afines
• Certificación ITIL4 Foundation o Superior (Vigente)
• Certificación Aranda Service Management Suite (Vigente).
</t>
    </r>
    <r>
      <rPr>
        <b/>
        <u/>
        <sz val="10"/>
        <color theme="1"/>
        <rFont val="Calibri"/>
        <family val="2"/>
        <scheme val="minor"/>
      </rPr>
      <t xml:space="preserve">• Experiencia demostrable como implementador de proyectos de mesa de servicio de TI con Aranda
Software en la versión de ASMS en los últimos tres (3) años, mínimo en cuatro (4) proyectos. Esta debe
ser demostrada con certificaciones laborales y/o de prestación de servicios, emitidas por las empresas
en donde desarrolló los proyectos, las cuales deben contener como mínimo la siguiente información:
1. Nombre y NIT de la empresa certificadora.
2. Nombre e identificación del empleado y/o contratista.
3. Objeto del contrato y/o funciones y/o actividades.
4. Contacto de la empresa certificadora.
</t>
    </r>
    <r>
      <rPr>
        <sz val="10"/>
        <color theme="1"/>
        <rFont val="Calibri"/>
        <family val="2"/>
        <scheme val="minor"/>
      </rPr>
      <t>5. Datos de contacto de quien expide la certificación, esto es teléfono y correo electrónico corporativo.
Las anteriores condiciones deben ser acreditada con hoja de vida del perfil, acompañada de los diplomas o actas de grado y/o tarjeta profesional correspondientes, certificaciones vigentes y las certificaciones de experiencia.
Para la herramienta de gestión de servicios de Aranda se debe presentar certificación de Partner del fabricante, donde se indique que es distribuidor autorizado con membresía SILVER O SUPERIOR. Esta certificación no debe superar treinta (30) días desde la fecha de expedición al cierre del proceso y deberá ir dirigida a la entidad
y al presente proceso</t>
    </r>
  </si>
  <si>
    <t>PLIEGO DE CONDICIONES</t>
  </si>
  <si>
    <t>6.1.1</t>
  </si>
  <si>
    <t xml:space="preserve">6.1.1 FACTOR ECONÓMICO (50 puntos) Atendiendo la normatividad vigente en materia de contratación
pública, así como los lineamientos y guías de Colombia Compra Eficiente, y la debida transparencia que rigen
los procesos de selección, en especial, la fase de planeación, la SECRETARÍA DISTRITAL DE GOBIERNO,
adopta un nuevo método de evaluación para la adjudicación de contratos, con el propósito de hacer más
transparente y eficiente los procesos.
Habida cuenta de lo anterior, la Secretaría Distrital de Gobierno, asignará el puntaje máximo de los componentes
de la propuesta económica mediante la aplicación de alguno de los siguientes métodos:
1. El menor valor
2. La media geométrica, y
3. La media aritmética
La selección del método mediante el cual se evaluará la propuesta económica se hará de manera aleatoria
teniendo en cuenta la parte decimal de la Tasa Representativa de Mercado (TRM) del día HÁBIL siguiente al
cierre, la cual será tomada del sitio web del Banco de la República. Es decir que si el rango de la TRM es de 0.00
a 0.33 se utilizará el menor valor, de 0.34 a 0.66 la media geométrica, de 0.67 a 0.99 la media aritmética.
De igual manera la aleatoriedad de la escogencia del método garantiza que los precios ofertados por los
proponentes se aproximen a valores más cercanos a la realidad del mercado. En caso de que el método
seleccionado corresponda a la media geométrica, esta no podrá ser calculada si llegase a presentarse un
ofrecimiento igual a 0%., razón por la cual se procederá a aplicar el siguiente método de evaluación hacia adelante que corresponde a la media aritmetica. 
(En el pliego, páginas 64, 65 y 66 se observan las formulas conforme a los metodos de evaluación)
PROPUESTA ECONÓMICA: La no presentación del formato de propuesta económica anexo o su diligenciamiento incompleto dará lugar a
que la propuesta sea rechazada y no se realizará la evaluación de este factor 5.2.1.2. Metodología de evaluación para el criterio de Porcentaje de descuento global respecto de los precios de los ítems del anexo técnico. El oferente deberá presentar la oferta diligenciando la pregunta en la plataforma SECOP II respecto de la sumatoria de los ítems del tarifario de bienes y servicios iniciales, mediante un porcentaje global de descuento con máximo dos decimales, a saber (ej. 0,00%), cuando se presente la oferta con más de dos decimales la entidad tendrá en cuenta únicamente los dos primeros que resulten de la disminución de decimales, por lo que si el tercer decimal es inferior a cinco se mantendrá el segundo decimal sin variación, pero si es igual o superior se aproximará el segundo decimal al número natural siguiente.
Se asignará al factor de porcentaje de remuneración un máximo de cincuenta (50) puntos y se evaluará aplicando
la siguiente formula FORMA DE CALIFICAR </t>
  </si>
  <si>
    <t>3.11.</t>
  </si>
  <si>
    <t>3.11 Bolsa de repuestos
La entidad destinará un cupo de repuestos, partes, consumibles y/o accesorios para la compra de los elementos que serequieran durante la ejecución del presente contrato. La compra de los repuestos, partes, consumibles y/o accesorios esautorizada por el supervisor del contrato.
Los repuestos o elementos suministrados por el contratista deben contar con una garantía mínima de seis (6) meses, a partirde la fecha de recibo a satisfacción por parte de la SDG.
La compra de repuestosse realizará de acuerdo con los valores presentados en la oferta económica cuyo valor se descontaráde la cantidad destinada para la bolsa de repuestos.
El contratista debe mantener los precios unitarios ofertados y pactados en su propuesta económica, durante la prestacióndel servicio.
El contratista, a través de correo electrónico, informará la necesidad en un tiempo máximo de 2 días hábiles a partir de lasolicitud del usuario, una vez aprobada la solicitud el contratista tendrá como máximo 4 días hábiles para la entrega a travésde acta.
Para cualquier requerimiento por bolsa de repuestos que no se encuentre dentro de la lista de elementos definida, el procedimiento establecido es el siguiente:
El contratista, a través de correo electrónico, informará a la supervisión o apoyo a la supervisión la necesidad en un tiempomáximo de 2 días hábiles a partir de la solicitud del usuario; una vez aprobada la solicitud el contratista presentará una (1)cotización del repuesto alsupervisor del contrato o apoyo a la supervisión en un plazo máximo de cinco (5) días hábilescontados a la fecha de la aprobación, la Secretaría de Gobierno también La entidad destinará un cupo de repuestos, partes, consumibles y/o accesorios para la compra de los elementos que serequieran durante la ejecución del presente contrato. 
La compra de los repuestos, partes, consumibles y/o accesorios esautorizada por el supervisor del contrato.
Los repuestos o elementos suministrados por el contratista deben contar con una garantía mínima de seis (6) meses, a partirde la fecha de recibo a satisfacción por parte de la SDG.
La compra de repuestosse realizará de acuerdo con los valores presentados en la oferta económica cuyo valorse descontaráde la cantidad destinada para la bolsa de repuestos.
El contratista debe mantener los precios unitarios ofertados y pactados en su propuesta económica, durante la prestacióndel servicio.
El contratista, a través de correo electrónico, informará la necesidad en un tiempo máximo de 2 días hábiles a partir de lasolicitud del usuario, una vez aprobada la solicitud el contratista tendrá como máximo 4 días hábiles para la entrega a travésde acta.
Para cualquier requerimiento por bolsa de repuestos que no se encuentre dentro de la lista de elementos definida, el procedimiento establecido es el siguiente:
El contratista, a través de correo electrónico, informará a la supervisión o apoyo a la supervisión la necesidad en un tiempomáximo de 2 días hábiles a partir de la solicitud del usuario; una vez aprobada la solicitud el contratista presentará una (1)cotización del repuesto alsupervisor del contrato o apoyo a la supervisión en un plazo máximo de cinco (5) días hábilescontados a la fecha de la aprobación, la Secretaría de Gobierno también presentará una (1) cotización; al aprobarse lacotización de menor valor, el contratista tendrá como máximo 4 días hábiles para la entrega a través de acta.
Las cotizaciones que se presenten deben estar dentro de los seis (6) meses anteriores a la fecha de la solicitud a la fecha de la solicitud. Los repuestos solicitados deberán ser originales y nuevos.
Todo tipo de requerimiento de la bolsa de repuestos que no esté disponible por motivos ajenos al contratista y/o este descontinuado por fabricante y/o presente inconvenientes para su distribución, el contratista deberá informar en un plazomáximo de cinco (5) días hábiles con el fin de evaluar las diferentes alternativas,
opciones o tiempos de entrega.
Si se presenta incumplimiento sin justificación alguna se realizará compensación de ANS de acuerdo con el numeral 7.4.Nota. Se adjunta especificación de repuestos. (Bolsa de repuestos)</t>
  </si>
  <si>
    <r>
      <t xml:space="preserve">GINA PAOLA PEREZ VARGAS
</t>
    </r>
    <r>
      <rPr>
        <sz val="8"/>
        <rFont val="Calibri"/>
        <family val="2"/>
        <scheme val="minor"/>
      </rPr>
      <t xml:space="preserve">
Ingeniera de sistemas - Uni Católica
TP: 25255229747CND (21-06-12)
</t>
    </r>
    <r>
      <rPr>
        <sz val="8"/>
        <rFont val="Calibri (Cuerpo)"/>
      </rPr>
      <t>• Certificación ITIL4 Foundation o Superior (Vigente)</t>
    </r>
    <r>
      <rPr>
        <sz val="8"/>
        <color rgb="FFFF0000"/>
        <rFont val="Calibri"/>
        <family val="2"/>
        <scheme val="minor"/>
      </rPr>
      <t xml:space="preserve">
</t>
    </r>
    <r>
      <rPr>
        <sz val="8"/>
        <rFont val="Calibri"/>
        <family val="2"/>
        <scheme val="minor"/>
      </rPr>
      <t>• Certificación Aranda Service Management Suite (Vigente).   
• Experiencia demostrable como implementador de proyectos de mesa de servicio de TI con Aranda Software en la versión de ASMS en los últimos tres (3) años: 
Proyectos:  UIAF, Financiera de Desarrollo Nacional FDN, Aeronáutica Civil de Colombia (Tecnología y Gacel - Aranda Device Management), Aris Mining</t>
    </r>
    <r>
      <rPr>
        <b/>
        <sz val="8"/>
        <rFont val="Calibri"/>
        <family val="2"/>
        <scheme val="minor"/>
      </rPr>
      <t xml:space="preserve">
REVISADA LA HOJA DE VIDA DEL OFERENTE PRESENTADA EN LA SUBSANACIÓN APORTADA, ESTA NO SE ACEPTA TENIENDO EN CUENTA QUE EN LAS CERTIFICACIONES DE EXPERIENCIA APORTADAS NO SE EVIDENCIA QUE LOS PROYECTOS RELACIONADOS EN  LA UIAF Y ARIS MINING FUERON DESARROLLADOS DURANTE LOS ULTIMOS TRES AÑOS. 
POR LO QUE NO CUMPLE EL REQUISITO ESTABLECIDO EN EL NUMERAL 5 HERRAMIENTA DE GESTIÓN DEL ANEXO TÉCNICO, POR LO TANTO,SE ENCUENTRA INMERSA EN LA CAUSAL DE RECHAZO C) DEL NUMERAL 4.11 DEL PLIEGO DE CONDICIONES.</t>
    </r>
  </si>
  <si>
    <r>
      <t xml:space="preserve">El oferente aportó la siguiente hoja de vida, una vez se publicó el primer informe de evaluación dado que con la oferta inicial no venía el cumplimiento del requisito: 
GINA PAOLA PEREZ VARGAS
Ingeniera de sistemas - Uni Católica
TP: 25255229747CND (21-06-12)
• Certificación ITIL4 Foundation o Superior (Vigente)
• Certificación Aranda Service Management Suite (Vigente).   
</t>
    </r>
    <r>
      <rPr>
        <b/>
        <u/>
        <sz val="10"/>
        <color theme="1"/>
        <rFont val="Calibri"/>
        <family val="2"/>
        <scheme val="minor"/>
      </rPr>
      <t xml:space="preserve">• Experiencia demostrable como implementador de proyectos de mesa de servicio de TI con Aranda Software en la versión de ASMS en los últimos tres (3) años: 
Proyectos:  UIAF, Financiera de Desarrollo Nacional FDN, Aeronáutica Civil de Colombia (Tecnología y Gacel - Aranda Device Management), Aris Mining
</t>
    </r>
    <r>
      <rPr>
        <sz val="10"/>
        <color theme="1"/>
        <rFont val="Calibri"/>
        <family val="2"/>
        <scheme val="minor"/>
      </rPr>
      <t xml:space="preserve">
Revisada la hoja de vida del oferente presentada en subsanación, no se acepta teniendo en cuenta que en las certificaciones de experiencia aportadas no se evidencia que los proyectos relacionados (Uiaf y Aris Mining) fueron desarrollados durante los últimos tres años, de acuerdo con lo exigido en el pliego de condiciones e indicado en el Informe de Evaluacion preliminar de fecha 23 de octubre de 2024.</t>
    </r>
    <r>
      <rPr>
        <b/>
        <sz val="10"/>
        <color theme="1"/>
        <rFont val="Calibri"/>
        <family val="2"/>
        <scheme val="minor"/>
      </rPr>
      <t xml:space="preserve">
</t>
    </r>
    <r>
      <rPr>
        <sz val="10"/>
        <color theme="1"/>
        <rFont val="Calibri"/>
        <family val="2"/>
        <scheme val="minor"/>
      </rPr>
      <t xml:space="preserve">Mencionado lo anterior, se concluyó por parte del comité evaluador que el oferente estaba inmerso en la causal de rechazo de que trata el literal C del numeral 4.11 "Causales de rechazo" la cual menciona: 
C) Cuando el Comité Evaluador haya solicitado presentar algún documento o subsanar o aclarar alguna
información necesaria para el cumplimiento de los requisitos mínimos de carácter habilitante y el oferente
NO subsane o aclare; </t>
    </r>
    <r>
      <rPr>
        <b/>
        <u/>
        <sz val="10"/>
        <color theme="1"/>
        <rFont val="Calibri"/>
        <family val="2"/>
        <scheme val="minor"/>
      </rPr>
      <t>o subsane o aclare en forma incorrecta</t>
    </r>
    <r>
      <rPr>
        <sz val="10"/>
        <color theme="1"/>
        <rFont val="Calibri"/>
        <family val="2"/>
        <scheme val="minor"/>
      </rPr>
      <t xml:space="preserve"> y/o por fuera del término señalado en el
presente proyecto de pliego de condiciones, </t>
    </r>
    <r>
      <rPr>
        <b/>
        <u/>
        <sz val="10"/>
        <color theme="1"/>
        <rFont val="Calibri"/>
        <family val="2"/>
        <scheme val="minor"/>
      </rPr>
      <t>o cuando allegadas las aclaraciones, observaciones y
documentos no se ajusten a lo solicitado en el pliego de condiciones</t>
    </r>
    <r>
      <rPr>
        <sz val="10"/>
        <color theme="1"/>
        <rFont val="Calibri"/>
        <family val="2"/>
        <scheme val="minor"/>
      </rPr>
      <t xml:space="preserve">, o la información presentada y/o
aclarada sea inconsistente o contradictoria o induzca en error a la Entidad.  (subrayado fuera de texto)
Expuesto lo anterior y por encontrarse inmero en la causal de rechazo descrita en el párrafo anterior,el comité evaluador </t>
    </r>
    <r>
      <rPr>
        <b/>
        <sz val="12"/>
        <color theme="1"/>
        <rFont val="Calibri"/>
        <family val="2"/>
        <scheme val="minor"/>
      </rPr>
      <t>RECHAZA</t>
    </r>
    <r>
      <rPr>
        <b/>
        <sz val="10"/>
        <color theme="1"/>
        <rFont val="Calibri"/>
        <family val="2"/>
        <scheme val="minor"/>
      </rPr>
      <t xml:space="preserve"> </t>
    </r>
    <r>
      <rPr>
        <sz val="10"/>
        <color theme="1"/>
        <rFont val="Calibri"/>
        <family val="2"/>
        <scheme val="minor"/>
      </rPr>
      <t>al oferente</t>
    </r>
    <r>
      <rPr>
        <sz val="12"/>
        <color theme="1"/>
        <rFont val="Calibri"/>
        <family val="2"/>
        <scheme val="minor"/>
      </rPr>
      <t xml:space="preserve"> </t>
    </r>
    <r>
      <rPr>
        <b/>
        <sz val="12"/>
        <color theme="1"/>
        <rFont val="Calibri"/>
        <family val="2"/>
        <scheme val="minor"/>
      </rPr>
      <t xml:space="preserve">UNION TEMPORAL AW TECNOLOGIAS 2024. </t>
    </r>
  </si>
  <si>
    <t>No se asigna puntaje dado que se encuentra rechazado.</t>
  </si>
  <si>
    <r>
      <rPr>
        <b/>
        <u/>
        <sz val="8"/>
        <color rgb="FFC00000"/>
        <rFont val="Calibri"/>
        <family val="2"/>
        <scheme val="minor"/>
      </rPr>
      <t xml:space="preserve">NO CUMPLE 
</t>
    </r>
    <r>
      <rPr>
        <b/>
        <sz val="8"/>
        <color rgb="FFC00000"/>
        <rFont val="Calibri"/>
        <family val="2"/>
        <scheme val="minor"/>
      </rPr>
      <t xml:space="preserve">
No se presenta perfil especializado para Análisis de Vulnerabilidades</t>
    </r>
  </si>
  <si>
    <r>
      <rPr>
        <b/>
        <u/>
        <sz val="8"/>
        <color rgb="FFC00000"/>
        <rFont val="Calibri"/>
        <family val="2"/>
        <scheme val="minor"/>
      </rPr>
      <t>NO CUMPLE</t>
    </r>
    <r>
      <rPr>
        <b/>
        <sz val="8"/>
        <color rgb="FFC00000"/>
        <rFont val="Calibri"/>
        <family val="2"/>
        <scheme val="minor"/>
      </rPr>
      <t xml:space="preserve">
No se presenta perfil especializado para Análisis de Vulnerabilidades</t>
    </r>
  </si>
  <si>
    <t xml:space="preserve">Una vez revisada la información aportada por el oferente  UT SERVICIOS TI 2024,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
</t>
  </si>
  <si>
    <t xml:space="preserve">Una vez revisada la información aportada por el oferente  UT INFO HC MESA,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
</t>
  </si>
  <si>
    <t>Una vez revisada la información aportada por el oferente  UT INFO HC MESA,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t>
  </si>
  <si>
    <r>
      <t xml:space="preserve">El comité evaluador concluyó que, con la certificación aportada por el oferente Heimcore SAS, miembro de la Unión Temporal Info HC Mesa, no se cumplia con el requisito establecido en el </t>
    </r>
    <r>
      <rPr>
        <b/>
        <sz val="8"/>
        <color rgb="FF000000"/>
        <rFont val="Calibri"/>
        <family val="2"/>
        <scheme val="minor"/>
      </rPr>
      <t>numeral 5.1.2 de los pliegos de condiciones</t>
    </r>
    <r>
      <rPr>
        <sz val="8"/>
        <color rgb="FF000000"/>
        <rFont val="Calibri"/>
        <family val="2"/>
        <scheme val="minor"/>
      </rPr>
      <t xml:space="preserve">, que señalo las siguientes precisiones: 
</t>
    </r>
    <r>
      <rPr>
        <b/>
        <u/>
        <sz val="8"/>
        <color rgb="FF000000"/>
        <rFont val="Calibri"/>
        <family val="2"/>
        <scheme val="minor"/>
      </rPr>
      <t>REQUISITOS DE LAS CERTIFICACIONES DE EXPERIENCIA</t>
    </r>
    <r>
      <rPr>
        <sz val="8"/>
        <color rgb="FF000000"/>
        <rFont val="Calibri"/>
        <family val="2"/>
        <scheme val="minor"/>
      </rPr>
      <t xml:space="preserve">
Cada certificación deberá contener la siguiente información:
• Nombre de la entidad o persona contratante que certifica, dirección, correo electrónico y teléfono.
• Nombre del proponente o contratista a quien se le expide la certificación.
• Objeto del Contrato.
• Actividades u obligaciones adelantadas.
• Valor total del contrato.
• Para los contratos ejecutados en asociación se debe especificar el porcentaje de participación.
• Fecha de inicio del contrato.
• Plazo de ejecución y/o fecha de terminación.
• Fecha de expedición de la certificación.
• Firma de la persona que expide la certificación.
Se aceptan como equivalentes a las certificaciones de experiencia de los contratos, la copia del acta de liquidación, en la que conste la información solicitada para las certificaciones. 
La certificación no determina las actividades u obligaciones adelantadas en el marco del contrato; no se subsanó por parte del oferente y no es aceptada como certificación de experiencia.</t>
    </r>
  </si>
  <si>
    <t>Una vez revisada la información aportada por el oferente  UT SERVICIOS TI 2024,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t>
  </si>
  <si>
    <t xml:space="preserve">Una vez revisada la información aportada por el oferente  UT SERVICIOS TI 2024,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
</t>
  </si>
  <si>
    <r>
      <t xml:space="preserve">El comité evaluador concluyó que una vez subsanada la certificación de experiencia aportada por el oferente Yeapdata, miembro de la Unión Temporal SERVICIOS TI 2024, </t>
    </r>
    <r>
      <rPr>
        <b/>
        <sz val="8"/>
        <color rgb="FF000000"/>
        <rFont val="Calibri"/>
        <family val="2"/>
        <scheme val="minor"/>
      </rPr>
      <t>CUMPLE</t>
    </r>
    <r>
      <rPr>
        <sz val="8"/>
        <color rgb="FF000000"/>
        <rFont val="Calibri"/>
        <family val="2"/>
        <scheme val="minor"/>
      </rPr>
      <t xml:space="preserve">  con el requisito establecido en el numeral 5.1.2 de los pliegos de condiciones, toda vez que, el anexo técnico aportado contiene las actividades relacionadas con el presente proceso.
</t>
    </r>
  </si>
  <si>
    <t>Una vez revisada la información aportada por el oferente  UT AW TECNOLOGIA 2024,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t>
  </si>
  <si>
    <t xml:space="preserve">Una vez revisada la información aportada por el oferente  UT AW TECNOLOGIA 2024,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
</t>
  </si>
  <si>
    <t>El comité evaluador concluyó que, con la certificación aportada por el oferente Wexler SAS, miembro de la Unión Temporal AW Tecnologia 2024, no se cumple con el requisito establecido en el numeral 5.1.2 de los pliegos de condiciones, que señala las siguientes precisiones: 
REQUISITOS DE LAS CERTIFICACIONES DE EXPERIENCIA
Cada certificación deberá contener la siguiente información:
• Nombre de la entidad o persona contratante que certifica, dirección, correo electrónico y teléfono.
• Nombre del proponente o contratista a quien se le expide la certificación.
• Objeto del Contrato.
• Actividades u obligaciones adelantadas.
• Valor total del contrato.
• Para los contratos ejecutados en asociación se debe especificar el porcentaje de participación.
• Fecha de inicio del contrato.
• Plazo de ejecución y/o fecha de terminación.
• Fecha de expedición de la certificación.
• Firma de la persona que expide la certificación.
Se aceptan como equivalentes a las certificaciones de experiencia de los contratos, la copia del acta de liquidación, en la que conste la información solicitada para las certificaciones.
Una vez revisadas las certificaciones aportadas y la aclaración de la misma, se pudo constatar que no fue expedida por el funcionario competente, lo anterior, revisado por el comité evaluador en donde se pudo determinar que la certificación debería ser expedida por la Secretaría General de acuerdo al manual de funciones de la entidad, por lo tanto, no se tendrá en cuenta en el presente proceso.</t>
  </si>
  <si>
    <t xml:space="preserve">Una vez revisada la información aportada por el oferente  UT AW TECNOLOGIA 2024, el comité evaluador verificó y validó la certificación en la que se pudo constatar el cumplimiento del requisito establecido en el numeral 5.3.1 de "Experiencia" del pliego de condiciones, que señala: el objeto sea igual o similar al objeto y/o condiciones técnicas del presente proceso
</t>
  </si>
  <si>
    <t xml:space="preserve">Una vez revisada la información aportada por el oferente UT AW TECNOLOGIA 2024 el comité evaluador verificó y validó la certificación en donde se ejecutaron obligaciones especificas de acuerdo con la imagen en la que se pudo constatar el cumplimiento del requisito establecido en el numeral 5.3.1 de "Experiencia" en el pliego de condiciones: el objeto sea igual o similar al objeto y/o condiciones técnicas del presente proceso.
</t>
  </si>
  <si>
    <r>
      <t xml:space="preserve">El comité evaluador concluyó que, con la certificación aportada por el oferente Wexler SAS, miembro de la Unión Temporal AW Tecnologia 2024 , no se cumple con el requisito establecido en el numeral 5.1.2 de los pliegos de condiciones, que señalo las siguientes precisiones: 
</t>
    </r>
    <r>
      <rPr>
        <b/>
        <sz val="8"/>
        <color rgb="FF000000"/>
        <rFont val="Calibri"/>
        <family val="2"/>
        <scheme val="minor"/>
      </rPr>
      <t xml:space="preserve">REQUISITOS DE LAS CERTIFICACIONES DE EXPERIENCIA
</t>
    </r>
    <r>
      <rPr>
        <sz val="8"/>
        <color rgb="FF000000"/>
        <rFont val="Calibri"/>
        <family val="2"/>
        <scheme val="minor"/>
      </rPr>
      <t xml:space="preserve">
Cada certificación deberá contener la siguiente información:
• Nombre de la entidad o persona contratante que certifica, dirección, correo electrónico y teléfono.
• Nombre del proponente o contratista a quien se le expide la certificación.
• Objeto del Contrato.
• Actividades u obligaciones adelantadas.
• Valor total del contrato.
• Para los contratos ejecutados en asociación se debe especificar el porcentaje de participación.
• Fecha de inicio del contrato.
• Plazo de ejecución y/o fecha de terminación.
• Fecha de expedición de la certificación.
• Firma de la persona que expide la certificación.
Se aceptan como equivalentes a las certificaciones de experiencia de los contratos, la copia del acta de liquidación, en la que conste la información solicitada para las certificaciones.
Una vez revisada la certificación aportada en la subsanación se pudo concluir por parte del comite evaluador que la certificación aportada por el miembro de la UT Wexler no cumplió con los requisitos establecidos en el pliego ya que no se pueden validar las actividades u obligaciones adelantadas en el contrato, por lo tanto, no será tenida en cuenta la certificación.
También se pudo evidenciar una contradicción entre las fechas de expedición de la certificación y la fecha final de ejecución del contrato</t>
    </r>
  </si>
  <si>
    <t>Una vez validada la certificación aportada por la Unión Temporal INFOHC MESA acerca de ITIL4 Foundation o Superior (Vigente) del recurso de Aranda, se aportó la siguiente certificación:
El comité evaluador concluyó que la certificación aportada cumple con el requisito de que trata el item 5 del anexo técnico "Herramienta de gestión".</t>
  </si>
  <si>
    <t>Profesional Aranda Mesa de Ayuda</t>
  </si>
  <si>
    <t>Una vez validada la certificación aportada por la Unión Temporal SERVICIOS TI 2024 acerca de ITIL4 Foundation o Superior (Vigente) del recurso de Aranda, se aportó la siguiente certificación:
El comité evaluador concluyó que la certificación aportada cumple con el requisito de que trata el item 5 del anexo técnico "Herramienta de gestión".</t>
  </si>
  <si>
    <t>Una vez validada la certificación aportada por la Unión Temporal AW Tecnología 2024 acerca de ITIL4 Foundation o Superior (Vigente) del recurso de Aranda, se aportó la siguiente certificación:
La cual fue validada mediante el link: https://www.axelos.com/certifications/itil-service-management/managing-professional  
El comité evaluador concluyó que la certificación aportada cumple con el requisito de que trata el item 5 "Herramienta de gestión", en el entendido que la misma es superior al requisito mínimo exigido en el pliego de condiciones.</t>
  </si>
  <si>
    <r>
      <rPr>
        <b/>
        <u/>
        <sz val="8"/>
        <color theme="1"/>
        <rFont val="Calibri"/>
        <family val="2"/>
        <scheme val="minor"/>
      </rPr>
      <t>NO CUMPLE
CARLOS EDUARDO GUAYAZÁN</t>
    </r>
    <r>
      <rPr>
        <sz val="8"/>
        <color theme="1"/>
        <rFont val="Calibri"/>
        <family val="2"/>
        <scheme val="minor"/>
      </rPr>
      <t xml:space="preserve">
• Ingeniero Electrónico - Universidad El Bosque (20-08-2009)
• TP: 04-09-2009
• Especialización Ciberseguridad - Universidad Autónoma de Occidente (09-02-2023)
</t>
    </r>
    <r>
      <rPr>
        <b/>
        <sz val="8"/>
        <color rgb="FFC00000"/>
        <rFont val="Calibri"/>
        <family val="2"/>
        <scheme val="minor"/>
      </rPr>
      <t>• NO SE PUDIERON ABRIR LOS ARCHIVOS: Certificación vigente IPv6 Gold o Avanzado de Lacnic (</t>
    </r>
    <r>
      <rPr>
        <b/>
        <i/>
        <sz val="8"/>
        <color rgb="FFC00000"/>
        <rFont val="Calibri"/>
        <family val="2"/>
        <scheme val="minor"/>
      </rPr>
      <t>los archivos con nombre: "Academicos ipv6.pdf y certificados Ext IPV&amp;.pdf" están dañados y no se permiten visualizar</t>
    </r>
    <r>
      <rPr>
        <b/>
        <sz val="8"/>
        <color rgb="FFC00000"/>
        <rFont val="Calibri"/>
        <family val="2"/>
        <scheme val="minor"/>
      </rPr>
      <t>)</t>
    </r>
    <r>
      <rPr>
        <sz val="8"/>
        <color theme="1"/>
        <rFont val="Calibri"/>
        <family val="2"/>
        <scheme val="minor"/>
      </rPr>
      <t xml:space="preserve">
• Certificación IPv6 en Gestión de Redes (03/05/24)
• 10,18 años de experiencia profesional desde la expedición de la tarjeta profesional.
</t>
    </r>
    <r>
      <rPr>
        <sz val="8"/>
        <color rgb="FFC00000"/>
        <rFont val="Calibri"/>
        <family val="2"/>
        <scheme val="minor"/>
      </rPr>
      <t>•</t>
    </r>
    <r>
      <rPr>
        <b/>
        <sz val="8"/>
        <color rgb="FFC00000"/>
        <rFont val="Calibri"/>
        <family val="2"/>
        <scheme val="minor"/>
      </rPr>
      <t xml:space="preserve"> No se acredita experiencia específica como Gerente o Director o Coordinador de mínimo 5 proyectos en temas relacionados con la transición o migración al protocolo IPv6 bajo la modalidad de contrato laboral o de prestación de servicios.</t>
    </r>
  </si>
  <si>
    <r>
      <rPr>
        <b/>
        <u/>
        <sz val="8"/>
        <color rgb="FF000000"/>
        <rFont val="Calibri"/>
        <family val="2"/>
        <scheme val="minor"/>
      </rPr>
      <t xml:space="preserve">NO CUMPLE
FRANCISCO JAVIER QUINTERO BARBOSA
</t>
    </r>
    <r>
      <rPr>
        <sz val="8"/>
        <color rgb="FF000000"/>
        <rFont val="Calibri"/>
        <family val="2"/>
        <scheme val="minor"/>
      </rPr>
      <t xml:space="preserve">
• Ingeniero de Sistemas - Fund. Univ. San Martín
• TP: 25255177670CND (19/11/2009)
• Especialista Seguridad Informática - Uni. Piloto de Colombia
• Certificación vigente Avanzado de Lacnic (24/06/20)
</t>
    </r>
    <r>
      <rPr>
        <b/>
        <sz val="8"/>
        <color rgb="FFC00000"/>
        <rFont val="Calibri"/>
        <family val="2"/>
        <scheme val="minor"/>
      </rPr>
      <t xml:space="preserve">• NO PRESENTA Certificación IPv6 en Gestión de Redes 
</t>
    </r>
    <r>
      <rPr>
        <sz val="8"/>
        <color rgb="FF000000"/>
        <rFont val="Calibri"/>
        <family val="2"/>
        <scheme val="minor"/>
      </rPr>
      <t xml:space="preserve">• Diez (10) años de experiencia profesional desde la expedición de la tarjeta profesional.
</t>
    </r>
    <r>
      <rPr>
        <b/>
        <sz val="8"/>
        <color rgb="FFC00000"/>
        <rFont val="Calibri"/>
        <family val="2"/>
        <scheme val="minor"/>
      </rPr>
      <t>• No acredita experiencia específica como Gerente o Director o Coordinador de mínimo 5 proyectos en temas relacionados con la transición o migración al protocolo IPv6 bajo la modalidad de contrato laboral o de prestación de servicios. La certificación de experiencia aportada corresponde a un perfil de profesional especializado que no corresponde a lo solicitado por la entidad en los criterios de ponderación; adicionalmente la certificación aportada no se encuentra suscrita.</t>
    </r>
  </si>
  <si>
    <r>
      <rPr>
        <b/>
        <u/>
        <sz val="8"/>
        <color rgb="FF000000"/>
        <rFont val="Calibri"/>
        <family val="2"/>
        <scheme val="minor"/>
      </rPr>
      <t xml:space="preserve">NO CUMPLE
JUAN CARLOS ESPINOSA CORDERO 
</t>
    </r>
    <r>
      <rPr>
        <sz val="8"/>
        <color rgb="FF000000"/>
        <rFont val="Calibri"/>
        <family val="2"/>
        <scheme val="minor"/>
      </rPr>
      <t xml:space="preserve">
• Ing. de Diseño y automatización Electrónica - Universidad de la Salle.
•TP. 25326173235CND (20/08/2009)
• Magister en Seguridad de la Información - Univ. Andes
• Certificación vigente IPv6  Avanzado de Lacnic (17 de Septiembre de 2019)
</t>
    </r>
    <r>
      <rPr>
        <b/>
        <sz val="8"/>
        <color rgb="FFC00000"/>
        <rFont val="Calibri"/>
        <family val="2"/>
        <scheme val="minor"/>
      </rPr>
      <t>• NO PRESENTA Certificación IPv6 en Gestión de Redes  (Presenta Cert. Redes Masivas y seguridad en redes)</t>
    </r>
    <r>
      <rPr>
        <b/>
        <sz val="8"/>
        <color rgb="FFFF0000"/>
        <rFont val="Calibri"/>
        <family val="2"/>
        <scheme val="minor"/>
      </rPr>
      <t xml:space="preserve">
</t>
    </r>
    <r>
      <rPr>
        <sz val="8"/>
        <color rgb="FF000000"/>
        <rFont val="Calibri"/>
        <family val="2"/>
        <scheme val="minor"/>
      </rPr>
      <t xml:space="preserve">• Once (11) años de experiencia profesional desde la expedición de la tarjeta profesional.
</t>
    </r>
    <r>
      <rPr>
        <b/>
        <sz val="8"/>
        <color rgb="FFC00000"/>
        <rFont val="Calibri"/>
        <family val="2"/>
        <scheme val="minor"/>
      </rPr>
      <t>• No acredita experiencia específica como Gerente o Director o Coordinador de mínimo 5 proyectos en temas relacionados con la transición o migración al protocolo IPv6 bajo la modalidad de contrato laboral o de prestación de servicios</t>
    </r>
  </si>
  <si>
    <r>
      <rPr>
        <b/>
        <u/>
        <sz val="8"/>
        <color theme="1"/>
        <rFont val="Calibri"/>
        <family val="2"/>
        <scheme val="minor"/>
      </rPr>
      <t xml:space="preserve">NO CUMPLE
EDGAR ALFONSO GODOY LOPEZ
</t>
    </r>
    <r>
      <rPr>
        <sz val="8"/>
        <color theme="1"/>
        <rFont val="Calibri"/>
        <family val="2"/>
        <scheme val="minor"/>
      </rPr>
      <t xml:space="preserve"> 
• Ingeniero de Sistemas - Univ. Autonoma de Colombia
• TP. 252550808953CND (22/11/01)
• Especialista en Seguridad de la Información. (26/10/2007) - Uniandes.
• Magister en Seguridad de la Información (30/11/2016) - Uniandes.
• Certificación ISO 27001 lead Auditor vigente (14/08/23)
• Certificación CEH (Certified Ethical</t>
    </r>
    <r>
      <rPr>
        <sz val="8"/>
        <rFont val="Calibri"/>
        <family val="2"/>
        <scheme val="minor"/>
      </rPr>
      <t xml:space="preserve"> Hacker) - (10/03/2016)
• Certificación CISM (Certified Information Secu-rity Manager) - (10/01/17) y Certificación CISSP (Certified Information Systems Security Professional) (01/01/2023)</t>
    </r>
    <r>
      <rPr>
        <sz val="8"/>
        <color theme="1"/>
        <rFont val="Calibri"/>
        <family val="2"/>
        <scheme val="minor"/>
      </rPr>
      <t xml:space="preserve">
</t>
    </r>
    <r>
      <rPr>
        <b/>
        <sz val="8"/>
        <color rgb="FFC00000"/>
        <rFont val="Calibri"/>
        <family val="2"/>
        <scheme val="minor"/>
      </rPr>
      <t>• Certificación CRISC (Certified in Risk and Information Systems) (23/07/2018 vencida</t>
    </r>
    <r>
      <rPr>
        <sz val="8"/>
        <color theme="1"/>
        <rFont val="Calibri"/>
        <family val="2"/>
        <scheme val="minor"/>
      </rPr>
      <t xml:space="preserve">)
</t>
    </r>
    <r>
      <rPr>
        <sz val="8"/>
        <rFont val="Calibri"/>
        <family val="2"/>
        <scheme val="minor"/>
      </rPr>
      <t>• Diecinueve (19) años de experiencia profesional desde la expedición de la tarjeta profesional.
• Deiciseis (16) años de experiencia profesional certificada, gestión de incidentes de Seguridad y/o ciberseguridad, seguridad de la información o soporte en herramientas de Seguridad. Filtrado de Contenido, o Herramientas de Correlación de eventos o soluciones de seguridad perimetral</t>
    </r>
  </si>
  <si>
    <t>La entidad aclara que el numeral 1 del anexo técnico "Definiciones" estableció el concepto  de las bolsas de repuestos y bolsa de especialista así: 
• BOLSA DE REPUESTOS: Se entiende como bolsa de repuestos al dinero destinado por la Entidad para la adquisición de las partes y/o suministros que haya necesidad de aprobar en caso de que un equipo de cómputo presente daño parcial. Su administración se encuentra detallada en el Ítem “Bolsa de Repuestos”.
• BOLSA DE ESPECIALISTA: Se entiende como bolsa de especialistas a las horas destinadas para el servicio que se solicita de uno o más especialistas y que se deben utilizar durante la vigencia del contrato, si antes de finalizar el contrato se encuentra pendiente la ejecución de horas de esta bolsa la entidad realizara una prórroga que incluya las horas que falten por utilizar.
Así mismo en el numeral 3.11 “BOLSA DE REPUESTOS” del anexo técnico se estableció lo siguiente:
• La entidad destinará un cupo de repuestos, partes, consumibles y/o accesorios para la compra de los elementos que se requieran durante la ejecución del presente contrato. La compra de los repuestos, partes, consumibles y/o accesorios es autorizada por el supervisor del contrato.
(…)
 La compra de repuestos se realizará de acuerdo con los valores presentados en la oferta económica cuyo valor se descontará de la cantidad destinada para la bolsa de repuestos.
De los anteriores apartes se concluye que las bolsas serían valores fijos establecidos por la entidad para cada vigencia fiscal cuyo consumo estaría determinado conforme a las necesidades de la misma, circunstancia que debía ser tenida en cuenta por los proponentes para la presentación de su oferta.
Por otra parte, es necesario indicar que durante la etapa de respuesta a las observaciones del proyecto de pliegos y pliegos definitivos, ninguno de los miembros de la Unión Temporal INFO HC Mesa 2024 presentó observaciones relacionadas con la inclusión o no del valor fijo de las mismas en la oferta económica. 
La Unión Temporal INFOHC MESA presentó una oferta económica con imprecisiones frente a los valores ofertados, que al ser revisada por  el comité evaluador se evidencia que al realizar las operaciones matemáticas no logra validar de ninguna manera  como se obtiene el valor presentado por el oferente en la plataforma SECOP II.  Por lo anterior, la entidad requirió al proponente para que aclarara la misma. 
En ese orden de ideas, el proponente en su escrito de aclaración realiza argumentaciones que no se restringen a las operaciones aritméticas necesarias para establecer de manera cierta el ofrecimiento económico efectuado y por tal razón el comité evaluador concluye que el proponente no aclaró la oferta toda vez que, ninguna operación matemática realizada tanto por el oferente como por el comité evaluador arroja el valor ofertado por la Unión Temporal; por el contrario en su escrito se condiciona su oferta y se menciona una operación matemática de promedio para las bolsas.
Tal ejercicio de promedio contradice lo solicitado por la entidad y la lógica de la ecuación económica contractual prevista por la entidad, como quiera que los valores asignados a las bolsas son determinados por la entidad por cada vigencia y su consumo se realizará a necesidad de la misma y pagados conforme a los valores unitarios ofertados por el proponente para cada anualidad, por tanto no es aceptable para la entidad el ejercicio de promediar los valores de las bolsas.
En consecuencia, el comité evaluador una vez verificada la propuesta económica y la aclaración presentada por el propoennte, encuentra que el oferente Unión Temporal INFO HC MESA 2024 se encuentra inmerso en las siguientes causales de rechazo contempladas en el pliego de condiciones: 
q) Cuando la propuesta incluya información o documentos que contengan datos falsos, tergiversados, alterados, inexactos o tendientes a inducir a error a la Entidad
gg) Cuando se compruebe que la información contenida en los documentos que componen la oferta no es veraz o no corresponde con la realidad, siempre que la mencionada inconsistencia le permita cumplir con un requisito habilitante o mejore la propuesta presentada para efectos de la evaluación.
Expuesto lo anterior y por encontrarse inmerso en las causales de rechazo descrita en el párrafo anterior, él comité evaluador RECHAZA al oferente UNION TEMPORAL INFO HC MESA 2024"</t>
  </si>
  <si>
    <t>Implementación del servicio de respuesta sobre eventos de seguridad en la infraestructura informática y áreas misionales de la 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</si>
</sst>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240A]\ * #,##0_-;\-[$$-240A]\ * #,##0_-;_-[$$-240A]\ * &quot;-&quot;??_-;_-@_-"/>
    <numFmt numFmtId="166" formatCode="_-[$$-240A]\ * #,##0.00_-;\-[$$-240A]\ * #,##0.00_-;_-[$$-240A]\ * &quot;-&quot;??_-;_-@_-"/>
    <numFmt numFmtId="167" formatCode="&quot;$&quot;\ #,##0.00"/>
    <numFmt numFmtId="168" formatCode="&quot;$&quot;#,##0;[Red]\-&quot;$&quot;#,##0"/>
    <numFmt numFmtId="169" formatCode="0.000"/>
    <numFmt numFmtId="170" formatCode="_-* #,##0_-;\-* #,##0_-;_-* &quot;-&quot;??_-;_-@_-"/>
  </numFmts>
  <fonts count="45">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8"/>
      <color theme="1"/>
      <name val="Calibri"/>
      <family val="2"/>
      <scheme val="minor"/>
    </font>
    <font>
      <sz val="9"/>
      <color indexed="81"/>
      <name val="Tahoma"/>
      <family val="2"/>
    </font>
    <font>
      <b/>
      <sz val="9"/>
      <color indexed="81"/>
      <name val="Tahoma"/>
      <family val="2"/>
    </font>
    <font>
      <b/>
      <sz val="8"/>
      <color theme="1"/>
      <name val="Calibri"/>
      <family val="2"/>
      <scheme val="minor"/>
    </font>
    <font>
      <b/>
      <sz val="9"/>
      <color rgb="FF000000"/>
      <name val="Tahoma"/>
      <family val="2"/>
    </font>
    <font>
      <sz val="8"/>
      <color theme="1"/>
      <name val="Calibri"/>
      <family val="2"/>
    </font>
    <font>
      <b/>
      <sz val="8"/>
      <name val="Calibri"/>
      <family val="2"/>
      <scheme val="minor"/>
    </font>
    <font>
      <b/>
      <sz val="12"/>
      <color theme="1"/>
      <name val="Calibri"/>
      <family val="2"/>
      <scheme val="minor"/>
    </font>
    <font>
      <u/>
      <sz val="11"/>
      <color theme="10"/>
      <name val="Calibri"/>
      <family val="2"/>
      <scheme val="minor"/>
    </font>
    <font>
      <b/>
      <sz val="8"/>
      <color rgb="FF0074E8"/>
      <name val="Arial"/>
      <family val="2"/>
      <charset val="1"/>
    </font>
    <font>
      <b/>
      <sz val="8"/>
      <color rgb="FF262626"/>
      <name val="Arial"/>
      <family val="2"/>
      <charset val="1"/>
    </font>
    <font>
      <sz val="8"/>
      <color rgb="FF000000"/>
      <name val="Arial"/>
      <family val="2"/>
      <charset val="1"/>
    </font>
    <font>
      <sz val="12"/>
      <color theme="1"/>
      <name val="Calibri"/>
      <family val="2"/>
      <scheme val="minor"/>
    </font>
    <font>
      <u/>
      <sz val="8"/>
      <color theme="10"/>
      <name val="Calibri"/>
      <family val="2"/>
      <scheme val="minor"/>
    </font>
    <font>
      <sz val="8"/>
      <color theme="1"/>
      <name val="Arial"/>
      <family val="2"/>
    </font>
    <font>
      <sz val="8"/>
      <color rgb="FF444444"/>
      <name val="Calibri"/>
      <family val="2"/>
    </font>
    <font>
      <sz val="8"/>
      <color rgb="FF444444"/>
      <name val="Calibri"/>
      <family val="2"/>
      <charset val="1"/>
    </font>
    <font>
      <sz val="8"/>
      <color rgb="FFFF0000"/>
      <name val="Calibri"/>
      <family val="2"/>
      <scheme val="minor"/>
    </font>
    <font>
      <sz val="8"/>
      <name val="Calibri (Cuerpo)"/>
    </font>
    <font>
      <sz val="8"/>
      <color rgb="FF000000"/>
      <name val="Calibri"/>
      <family val="2"/>
      <scheme val="minor"/>
    </font>
    <font>
      <sz val="8"/>
      <color rgb="FF000000"/>
      <name val="Calibri"/>
      <family val="2"/>
    </font>
    <font>
      <b/>
      <sz val="8"/>
      <color rgb="FF000000"/>
      <name val="Calibri"/>
      <family val="2"/>
      <scheme val="minor"/>
    </font>
    <font>
      <b/>
      <sz val="8"/>
      <color rgb="FF000000"/>
      <name val="Arial"/>
      <family val="2"/>
    </font>
    <font>
      <sz val="8"/>
      <color rgb="FF000000"/>
      <name val="Arial"/>
      <family val="2"/>
    </font>
    <font>
      <sz val="11"/>
      <color theme="1"/>
      <name val="Garamond"/>
      <family val="1"/>
    </font>
    <font>
      <b/>
      <sz val="8"/>
      <name val="Arial"/>
      <family val="2"/>
    </font>
    <font>
      <b/>
      <sz val="11"/>
      <color theme="1"/>
      <name val="Garamond"/>
      <family val="1"/>
    </font>
    <font>
      <b/>
      <sz val="8"/>
      <color theme="1"/>
      <name val="Arial"/>
      <family val="2"/>
    </font>
    <font>
      <b/>
      <sz val="8"/>
      <color theme="0"/>
      <name val="Arial"/>
      <family val="2"/>
    </font>
    <font>
      <b/>
      <u/>
      <sz val="8"/>
      <color theme="1"/>
      <name val="Calibri"/>
      <family val="2"/>
      <scheme val="minor"/>
    </font>
    <font>
      <b/>
      <sz val="8"/>
      <color rgb="FFC00000"/>
      <name val="Calibri"/>
      <family val="2"/>
      <scheme val="minor"/>
    </font>
    <font>
      <b/>
      <u/>
      <sz val="8"/>
      <color rgb="FF000000"/>
      <name val="Calibri"/>
      <family val="2"/>
      <scheme val="minor"/>
    </font>
    <font>
      <b/>
      <sz val="8"/>
      <color rgb="FFFF0000"/>
      <name val="Calibri"/>
      <family val="2"/>
      <scheme val="minor"/>
    </font>
    <font>
      <sz val="8"/>
      <color rgb="FFC00000"/>
      <name val="Calibri"/>
      <family val="2"/>
      <scheme val="minor"/>
    </font>
    <font>
      <b/>
      <sz val="9"/>
      <color theme="1"/>
      <name val="Calibri"/>
      <family val="2"/>
      <scheme val="minor"/>
    </font>
    <font>
      <sz val="6"/>
      <color theme="1"/>
      <name val="Calibri"/>
      <family val="2"/>
      <scheme val="minor"/>
    </font>
    <font>
      <b/>
      <sz val="10"/>
      <color theme="1"/>
      <name val="Calibri"/>
      <family val="2"/>
      <scheme val="minor"/>
    </font>
    <font>
      <sz val="10"/>
      <color theme="1"/>
      <name val="Calibri"/>
      <family val="2"/>
      <scheme val="minor"/>
    </font>
    <font>
      <b/>
      <u/>
      <sz val="10"/>
      <color theme="1"/>
      <name val="Calibri"/>
      <family val="2"/>
      <scheme val="minor"/>
    </font>
    <font>
      <b/>
      <u/>
      <sz val="8"/>
      <color rgb="FFC00000"/>
      <name val="Calibri"/>
      <family val="2"/>
      <scheme val="minor"/>
    </font>
    <font>
      <b/>
      <i/>
      <sz val="8"/>
      <color rgb="FFC00000"/>
      <name val="Calibri"/>
      <family val="2"/>
      <scheme val="minor"/>
    </font>
  </fonts>
  <fills count="18">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E2EFDA"/>
        <bgColor indexed="64"/>
      </patternFill>
    </fill>
    <fill>
      <patternFill patternType="solid">
        <fgColor rgb="FFFFFFFF"/>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249977111117893"/>
        <bgColor rgb="FF000000"/>
      </patternFill>
    </fill>
    <fill>
      <patternFill patternType="solid">
        <fgColor theme="1" tint="0.249977111117893"/>
        <bgColor rgb="FF000000"/>
      </patternFill>
    </fill>
    <fill>
      <patternFill patternType="solid">
        <fgColor rgb="FFFF5050"/>
        <bgColor indexed="64"/>
      </patternFill>
    </fill>
    <fill>
      <patternFill patternType="solid">
        <fgColor rgb="FFD9D9D9"/>
        <bgColor indexed="64"/>
      </patternFill>
    </fill>
    <fill>
      <patternFill patternType="solid">
        <fgColor theme="5" tint="0.39997558519241921"/>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right style="medium">
        <color rgb="FF000000"/>
      </right>
      <top/>
      <bottom style="medium">
        <color indexed="64"/>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rgb="FF000000"/>
      </top>
      <bottom/>
      <diagonal/>
    </border>
    <border>
      <left/>
      <right/>
      <top/>
      <bottom style="medium">
        <color indexed="64"/>
      </bottom>
      <diagonal/>
    </border>
    <border>
      <left/>
      <right style="medium">
        <color indexed="64"/>
      </right>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
    <xf numFmtId="0" fontId="0" fillId="0" borderId="0"/>
    <xf numFmtId="164" fontId="1" fillId="0" borderId="0" applyFont="0" applyFill="0" applyBorder="0" applyAlignment="0" applyProtection="0"/>
    <xf numFmtId="42" fontId="1" fillId="0" borderId="0" applyFont="0" applyFill="0" applyBorder="0" applyAlignment="0" applyProtection="0"/>
    <xf numFmtId="0" fontId="12" fillId="0" borderId="0" applyNumberForma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9" fontId="1" fillId="0" borderId="0" applyFont="0" applyFill="0" applyBorder="0" applyAlignment="0" applyProtection="0"/>
  </cellStyleXfs>
  <cellXfs count="564">
    <xf numFmtId="0" fontId="0" fillId="0" borderId="0" xfId="0"/>
    <xf numFmtId="165" fontId="0" fillId="0" borderId="0" xfId="1" applyNumberFormat="1" applyFont="1"/>
    <xf numFmtId="0" fontId="0" fillId="0" borderId="0" xfId="0" applyAlignment="1">
      <alignment vertical="center"/>
    </xf>
    <xf numFmtId="165" fontId="0" fillId="0" borderId="0" xfId="1" applyNumberFormat="1" applyFont="1" applyAlignment="1">
      <alignment vertical="center"/>
    </xf>
    <xf numFmtId="1" fontId="0" fillId="0" borderId="0" xfId="0" applyNumberFormat="1"/>
    <xf numFmtId="8" fontId="0" fillId="0" borderId="0" xfId="0" applyNumberFormat="1"/>
    <xf numFmtId="6" fontId="0" fillId="0" borderId="0" xfId="0" applyNumberFormat="1"/>
    <xf numFmtId="9" fontId="0" fillId="0" borderId="0" xfId="0" applyNumberFormat="1"/>
    <xf numFmtId="165" fontId="0" fillId="0" borderId="0" xfId="1" applyNumberFormat="1" applyFont="1" applyAlignment="1">
      <alignment horizontal="right" wrapText="1"/>
    </xf>
    <xf numFmtId="0" fontId="4" fillId="0" borderId="0" xfId="0" applyFont="1" applyAlignment="1">
      <alignment horizontal="center" vertical="center"/>
    </xf>
    <xf numFmtId="0" fontId="7" fillId="0" borderId="0" xfId="0" applyFont="1" applyAlignment="1">
      <alignment horizontal="center" vertical="center" wrapText="1"/>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3" fillId="0" borderId="0" xfId="0" applyFont="1" applyAlignment="1">
      <alignment vertical="center" wrapText="1"/>
    </xf>
    <xf numFmtId="0" fontId="0" fillId="0" borderId="1" xfId="0" applyBorder="1"/>
    <xf numFmtId="0" fontId="0" fillId="0" borderId="1" xfId="0" applyBorder="1" applyAlignment="1">
      <alignment horizontal="center"/>
    </xf>
    <xf numFmtId="0" fontId="2" fillId="0" borderId="1" xfId="0" applyFont="1" applyBorder="1"/>
    <xf numFmtId="0" fontId="4" fillId="6" borderId="1" xfId="0" applyFont="1" applyFill="1" applyBorder="1" applyAlignment="1">
      <alignment vertical="center" wrapText="1"/>
    </xf>
    <xf numFmtId="0" fontId="4" fillId="0" borderId="0" xfId="0" applyFont="1" applyAlignment="1">
      <alignment horizontal="left" vertical="center"/>
    </xf>
    <xf numFmtId="0" fontId="10" fillId="0" borderId="0" xfId="0" applyFont="1" applyAlignment="1">
      <alignment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165" fontId="2" fillId="0" borderId="0" xfId="1" applyNumberFormat="1" applyFont="1" applyAlignment="1">
      <alignment vertical="center"/>
    </xf>
    <xf numFmtId="0" fontId="13" fillId="9" borderId="0" xfId="0" applyFont="1" applyFill="1" applyAlignment="1">
      <alignment wrapText="1"/>
    </xf>
    <xf numFmtId="0" fontId="0" fillId="9" borderId="0" xfId="0" applyFill="1"/>
    <xf numFmtId="0" fontId="14" fillId="9" borderId="0" xfId="0" applyFont="1" applyFill="1" applyAlignment="1">
      <alignment wrapText="1"/>
    </xf>
    <xf numFmtId="0" fontId="15" fillId="9" borderId="0" xfId="0" applyFont="1" applyFill="1" applyAlignment="1">
      <alignment wrapText="1"/>
    </xf>
    <xf numFmtId="0" fontId="12" fillId="9" borderId="0" xfId="3" applyFill="1"/>
    <xf numFmtId="4" fontId="0" fillId="0" borderId="0" xfId="0" applyNumberFormat="1"/>
    <xf numFmtId="0" fontId="0" fillId="10" borderId="1" xfId="0" applyFill="1" applyBorder="1"/>
    <xf numFmtId="0" fontId="16" fillId="0" borderId="0" xfId="0" applyFont="1" applyAlignment="1">
      <alignment vertical="center" wrapText="1"/>
    </xf>
    <xf numFmtId="0" fontId="1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42" fontId="15" fillId="9" borderId="0" xfId="2" applyFont="1" applyFill="1" applyAlignment="1">
      <alignment wrapText="1"/>
    </xf>
    <xf numFmtId="42" fontId="4" fillId="0" borderId="0" xfId="2" applyFont="1" applyAlignment="1">
      <alignment vertical="center" wrapText="1"/>
    </xf>
    <xf numFmtId="41" fontId="4" fillId="0" borderId="0" xfId="4" applyFont="1" applyAlignment="1">
      <alignment vertical="center" wrapText="1"/>
    </xf>
    <xf numFmtId="41" fontId="4" fillId="0" borderId="0" xfId="4" applyFont="1" applyAlignment="1">
      <alignment horizontal="center" vertical="center" wrapText="1"/>
    </xf>
    <xf numFmtId="0" fontId="4" fillId="6" borderId="1" xfId="0" applyFont="1" applyFill="1" applyBorder="1" applyAlignment="1">
      <alignment horizontal="center" vertical="center" wrapText="1"/>
    </xf>
    <xf numFmtId="14" fontId="4" fillId="6" borderId="1" xfId="0" applyNumberFormat="1" applyFont="1" applyFill="1" applyBorder="1" applyAlignment="1">
      <alignment horizontal="center" vertical="center" wrapText="1"/>
    </xf>
    <xf numFmtId="0" fontId="3" fillId="8" borderId="34" xfId="0" applyFont="1" applyFill="1" applyBorder="1" applyAlignment="1">
      <alignment horizontal="left" vertical="center" wrapText="1"/>
    </xf>
    <xf numFmtId="0" fontId="4" fillId="6" borderId="41" xfId="0" applyFont="1" applyFill="1" applyBorder="1" applyAlignment="1">
      <alignment horizontal="center" vertical="center" wrapText="1"/>
    </xf>
    <xf numFmtId="14" fontId="4" fillId="6" borderId="41" xfId="0" applyNumberFormat="1" applyFont="1" applyFill="1" applyBorder="1" applyAlignment="1">
      <alignment horizontal="center" vertical="center" wrapText="1"/>
    </xf>
    <xf numFmtId="0" fontId="3" fillId="8" borderId="36" xfId="0" applyFont="1" applyFill="1" applyBorder="1" applyAlignment="1">
      <alignment vertical="center" wrapText="1"/>
    </xf>
    <xf numFmtId="0" fontId="4" fillId="6" borderId="14" xfId="0" applyFont="1" applyFill="1" applyBorder="1" applyAlignment="1">
      <alignment horizontal="center" vertical="center" wrapText="1"/>
    </xf>
    <xf numFmtId="0" fontId="4" fillId="6" borderId="4" xfId="0" applyFont="1" applyFill="1" applyBorder="1" applyAlignment="1">
      <alignment vertical="center" wrapText="1"/>
    </xf>
    <xf numFmtId="4" fontId="4" fillId="6" borderId="14" xfId="0" applyNumberFormat="1" applyFont="1" applyFill="1" applyBorder="1" applyAlignment="1">
      <alignment horizontal="center" vertical="center" wrapText="1"/>
    </xf>
    <xf numFmtId="4" fontId="4" fillId="6" borderId="26" xfId="0" applyNumberFormat="1" applyFont="1" applyFill="1" applyBorder="1" applyAlignment="1">
      <alignment horizontal="center" vertical="center" wrapText="1"/>
    </xf>
    <xf numFmtId="0" fontId="7" fillId="7" borderId="23" xfId="0" applyFont="1" applyFill="1" applyBorder="1" applyAlignment="1">
      <alignment horizontal="center" vertical="center" wrapText="1"/>
    </xf>
    <xf numFmtId="0" fontId="7" fillId="7" borderId="24" xfId="0" applyFont="1" applyFill="1" applyBorder="1" applyAlignment="1">
      <alignment horizontal="center" vertical="center" wrapText="1"/>
    </xf>
    <xf numFmtId="0" fontId="7" fillId="7" borderId="45" xfId="0" applyFont="1" applyFill="1" applyBorder="1" applyAlignment="1">
      <alignment horizontal="center" vertical="center" wrapText="1"/>
    </xf>
    <xf numFmtId="0" fontId="7" fillId="7" borderId="40"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6" xfId="0" applyFont="1" applyFill="1" applyBorder="1" applyAlignment="1">
      <alignment horizontal="center" vertical="center" wrapText="1"/>
    </xf>
    <xf numFmtId="14" fontId="4" fillId="6" borderId="6" xfId="0" applyNumberFormat="1" applyFont="1" applyFill="1" applyBorder="1" applyAlignment="1">
      <alignment horizontal="center" vertical="center" wrapText="1"/>
    </xf>
    <xf numFmtId="0" fontId="4" fillId="6" borderId="6" xfId="0" applyFont="1" applyFill="1" applyBorder="1" applyAlignment="1">
      <alignment vertical="center" wrapText="1"/>
    </xf>
    <xf numFmtId="0" fontId="4" fillId="6" borderId="2" xfId="0" applyFont="1" applyFill="1" applyBorder="1" applyAlignment="1">
      <alignment vertical="center" wrapText="1"/>
    </xf>
    <xf numFmtId="0" fontId="7" fillId="7" borderId="25" xfId="0" applyFont="1" applyFill="1" applyBorder="1" applyAlignment="1">
      <alignment horizontal="center" vertical="center" wrapText="1"/>
    </xf>
    <xf numFmtId="14" fontId="3" fillId="6" borderId="46" xfId="0" applyNumberFormat="1" applyFont="1" applyFill="1" applyBorder="1" applyAlignment="1">
      <alignment horizontal="center" vertical="center" wrapText="1"/>
    </xf>
    <xf numFmtId="14" fontId="3" fillId="6" borderId="4" xfId="0" applyNumberFormat="1" applyFont="1" applyFill="1" applyBorder="1" applyAlignment="1">
      <alignment horizontal="center" vertical="center" wrapText="1"/>
    </xf>
    <xf numFmtId="0" fontId="4" fillId="6" borderId="47" xfId="0" applyFont="1" applyFill="1" applyBorder="1" applyAlignment="1">
      <alignment horizontal="center" vertical="center" wrapText="1"/>
    </xf>
    <xf numFmtId="0" fontId="4" fillId="6" borderId="5" xfId="0" applyFont="1" applyFill="1" applyBorder="1" applyAlignment="1">
      <alignment horizontal="center" vertical="center" wrapText="1"/>
    </xf>
    <xf numFmtId="14" fontId="4" fillId="6" borderId="5" xfId="0" applyNumberFormat="1" applyFont="1" applyFill="1" applyBorder="1" applyAlignment="1">
      <alignment horizontal="center" vertical="center" wrapText="1"/>
    </xf>
    <xf numFmtId="0" fontId="4" fillId="6" borderId="5" xfId="0" applyFont="1" applyFill="1" applyBorder="1" applyAlignment="1">
      <alignment vertical="center" wrapText="1"/>
    </xf>
    <xf numFmtId="0" fontId="4" fillId="6" borderId="42" xfId="0" applyFont="1" applyFill="1" applyBorder="1" applyAlignment="1">
      <alignment vertical="center" wrapText="1"/>
    </xf>
    <xf numFmtId="0" fontId="7" fillId="8" borderId="36" xfId="0" applyFont="1" applyFill="1" applyBorder="1" applyAlignment="1">
      <alignment horizontal="center" vertical="center" wrapText="1"/>
    </xf>
    <xf numFmtId="0" fontId="4" fillId="0" borderId="1" xfId="0" applyFont="1" applyBorder="1" applyAlignment="1">
      <alignment vertical="center" wrapText="1"/>
    </xf>
    <xf numFmtId="0" fontId="17" fillId="0" borderId="0" xfId="3" applyFont="1" applyAlignment="1">
      <alignment horizontal="center" vertical="center"/>
    </xf>
    <xf numFmtId="15" fontId="7" fillId="0" borderId="0" xfId="0" applyNumberFormat="1" applyFont="1" applyAlignment="1">
      <alignment horizontal="center" vertical="center"/>
    </xf>
    <xf numFmtId="0" fontId="10" fillId="0" borderId="1" xfId="0" applyFont="1" applyBorder="1" applyAlignment="1">
      <alignment vertical="center"/>
    </xf>
    <xf numFmtId="0" fontId="18" fillId="0" borderId="48" xfId="0" applyFont="1" applyBorder="1"/>
    <xf numFmtId="0" fontId="4" fillId="0" borderId="48" xfId="0" applyFont="1" applyBorder="1" applyAlignment="1">
      <alignment horizontal="center" vertical="center"/>
    </xf>
    <xf numFmtId="0" fontId="4" fillId="0" borderId="48" xfId="0" applyFont="1" applyBorder="1" applyAlignment="1">
      <alignment vertical="center" wrapText="1"/>
    </xf>
    <xf numFmtId="0" fontId="4" fillId="0" borderId="44" xfId="0" applyFont="1" applyBorder="1" applyAlignment="1">
      <alignment vertical="center" wrapText="1"/>
    </xf>
    <xf numFmtId="0" fontId="19" fillId="0" borderId="0" xfId="0" applyFont="1" applyAlignment="1">
      <alignment horizontal="left"/>
    </xf>
    <xf numFmtId="0" fontId="4" fillId="0" borderId="43" xfId="0" applyFont="1" applyBorder="1" applyAlignment="1">
      <alignment vertical="center" wrapText="1"/>
    </xf>
    <xf numFmtId="0" fontId="19" fillId="0" borderId="0" xfId="0" applyFont="1" applyAlignment="1">
      <alignment horizontal="left" vertical="top"/>
    </xf>
    <xf numFmtId="0" fontId="20" fillId="0" borderId="0" xfId="0" applyFont="1"/>
    <xf numFmtId="0" fontId="4" fillId="0" borderId="0" xfId="0" applyFont="1"/>
    <xf numFmtId="0" fontId="4" fillId="0" borderId="1" xfId="0" applyFont="1" applyBorder="1" applyAlignment="1">
      <alignment horizontal="center" vertical="center" wrapText="1"/>
    </xf>
    <xf numFmtId="0" fontId="10" fillId="7" borderId="17" xfId="0" applyFont="1" applyFill="1" applyBorder="1" applyAlignment="1">
      <alignment vertical="center" wrapText="1"/>
    </xf>
    <xf numFmtId="14" fontId="0" fillId="0" borderId="0" xfId="0" applyNumberFormat="1"/>
    <xf numFmtId="0" fontId="0" fillId="0" borderId="0" xfId="5" applyNumberFormat="1" applyFont="1" applyAlignment="1">
      <alignment horizontal="right" wrapText="1"/>
    </xf>
    <xf numFmtId="0" fontId="14" fillId="9" borderId="0" xfId="0" applyFont="1" applyFill="1" applyAlignment="1">
      <alignment vertical="center" wrapText="1"/>
    </xf>
    <xf numFmtId="0" fontId="10" fillId="0" borderId="4" xfId="0" applyFont="1" applyBorder="1" applyAlignment="1">
      <alignment horizontal="right" vertical="center"/>
    </xf>
    <xf numFmtId="14" fontId="3" fillId="6" borderId="2" xfId="0" applyNumberFormat="1" applyFont="1" applyFill="1" applyBorder="1" applyAlignment="1">
      <alignment horizontal="center" vertical="center" wrapText="1"/>
    </xf>
    <xf numFmtId="0" fontId="4" fillId="6" borderId="1" xfId="0" quotePrefix="1" applyFont="1" applyFill="1" applyBorder="1" applyAlignment="1">
      <alignment horizontal="center" vertical="center" wrapText="1"/>
    </xf>
    <xf numFmtId="166" fontId="4" fillId="6" borderId="5" xfId="1" applyNumberFormat="1" applyFont="1" applyFill="1" applyBorder="1" applyAlignment="1">
      <alignment vertical="center" wrapText="1"/>
    </xf>
    <xf numFmtId="0" fontId="7" fillId="7" borderId="9" xfId="0" applyFont="1" applyFill="1" applyBorder="1" applyAlignment="1">
      <alignment horizontal="center" vertical="center" wrapText="1"/>
    </xf>
    <xf numFmtId="166" fontId="4" fillId="6" borderId="6" xfId="1" applyNumberFormat="1" applyFont="1" applyFill="1" applyBorder="1" applyAlignment="1">
      <alignment vertical="center" wrapText="1"/>
    </xf>
    <xf numFmtId="8" fontId="4" fillId="6" borderId="1" xfId="5" applyNumberFormat="1" applyFont="1" applyFill="1" applyBorder="1" applyAlignment="1">
      <alignment vertical="center" wrapText="1"/>
    </xf>
    <xf numFmtId="166" fontId="4" fillId="6" borderId="1" xfId="1" applyNumberFormat="1" applyFont="1" applyFill="1" applyBorder="1" applyAlignment="1">
      <alignment vertical="center" wrapText="1"/>
    </xf>
    <xf numFmtId="0" fontId="10" fillId="4" borderId="50"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4" borderId="58" xfId="0" applyFont="1" applyFill="1" applyBorder="1" applyAlignment="1">
      <alignment horizontal="center" vertical="center" wrapText="1"/>
    </xf>
    <xf numFmtId="0" fontId="10" fillId="4" borderId="47"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4" borderId="52" xfId="0" applyFont="1" applyFill="1" applyBorder="1" applyAlignment="1">
      <alignment horizontal="center" vertical="center" wrapText="1"/>
    </xf>
    <xf numFmtId="0" fontId="10" fillId="4" borderId="42" xfId="0" applyFont="1" applyFill="1" applyBorder="1" applyAlignment="1">
      <alignment horizontal="center" vertical="center" wrapText="1"/>
    </xf>
    <xf numFmtId="42" fontId="10" fillId="3" borderId="5" xfId="2" applyFont="1" applyFill="1" applyBorder="1" applyAlignment="1">
      <alignment horizontal="center" vertical="center" wrapText="1"/>
    </xf>
    <xf numFmtId="42" fontId="10" fillId="4" borderId="42" xfId="2" applyFont="1" applyFill="1" applyBorder="1" applyAlignment="1">
      <alignment horizontal="center" vertical="center" wrapText="1"/>
    </xf>
    <xf numFmtId="0" fontId="2" fillId="0" borderId="0" xfId="0" applyFont="1" applyAlignment="1">
      <alignment vertical="center"/>
    </xf>
    <xf numFmtId="0" fontId="3" fillId="8" borderId="0" xfId="0" applyFont="1" applyFill="1" applyAlignment="1">
      <alignment horizontal="left" vertical="center" wrapText="1"/>
    </xf>
    <xf numFmtId="0" fontId="3" fillId="5" borderId="11" xfId="0" applyFont="1" applyFill="1" applyBorder="1" applyAlignment="1">
      <alignment horizontal="center" vertical="center" wrapText="1"/>
    </xf>
    <xf numFmtId="14" fontId="3" fillId="5" borderId="11" xfId="0" applyNumberFormat="1"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vertical="center" wrapText="1"/>
    </xf>
    <xf numFmtId="14" fontId="3" fillId="5" borderId="1" xfId="0" applyNumberFormat="1" applyFont="1" applyFill="1" applyBorder="1" applyAlignment="1">
      <alignment horizontal="center" vertical="center" wrapText="1"/>
    </xf>
    <xf numFmtId="0" fontId="3" fillId="5" borderId="53"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4" xfId="0" applyFont="1" applyFill="1" applyBorder="1" applyAlignment="1">
      <alignment vertical="center" wrapText="1"/>
    </xf>
    <xf numFmtId="4" fontId="3" fillId="5" borderId="14" xfId="0" applyNumberFormat="1" applyFont="1" applyFill="1" applyBorder="1" applyAlignment="1">
      <alignment horizontal="center" vertical="center" wrapText="1"/>
    </xf>
    <xf numFmtId="0" fontId="4" fillId="6" borderId="11" xfId="0" applyFont="1" applyFill="1" applyBorder="1" applyAlignment="1">
      <alignment horizontal="center" vertical="center" wrapText="1"/>
    </xf>
    <xf numFmtId="14" fontId="4" fillId="6" borderId="11" xfId="0" applyNumberFormat="1" applyFont="1" applyFill="1" applyBorder="1" applyAlignment="1">
      <alignment horizontal="center" vertical="center" wrapText="1"/>
    </xf>
    <xf numFmtId="0" fontId="4" fillId="6" borderId="11" xfId="0" applyFont="1" applyFill="1" applyBorder="1" applyAlignment="1">
      <alignment vertical="center" wrapText="1"/>
    </xf>
    <xf numFmtId="166" fontId="4" fillId="6" borderId="11" xfId="1" applyNumberFormat="1" applyFont="1" applyFill="1" applyBorder="1" applyAlignment="1">
      <alignment vertical="center" wrapText="1"/>
    </xf>
    <xf numFmtId="0" fontId="3" fillId="5" borderId="5" xfId="0" applyFont="1" applyFill="1" applyBorder="1" applyAlignment="1">
      <alignment horizontal="center" vertical="center" wrapText="1"/>
    </xf>
    <xf numFmtId="14" fontId="3" fillId="5" borderId="5" xfId="0" applyNumberFormat="1" applyFont="1" applyFill="1" applyBorder="1" applyAlignment="1">
      <alignment horizontal="center" vertical="center" wrapText="1"/>
    </xf>
    <xf numFmtId="14" fontId="3" fillId="0" borderId="11" xfId="0" applyNumberFormat="1" applyFont="1" applyBorder="1" applyAlignment="1">
      <alignment vertical="center" wrapText="1"/>
    </xf>
    <xf numFmtId="0" fontId="3" fillId="0" borderId="11" xfId="0" applyFont="1" applyBorder="1" applyAlignment="1">
      <alignment horizontal="center" vertical="center" wrapText="1"/>
    </xf>
    <xf numFmtId="0" fontId="3" fillId="3" borderId="11" xfId="0" applyFont="1" applyFill="1" applyBorder="1" applyAlignment="1">
      <alignment horizontal="center" vertical="center" wrapText="1"/>
    </xf>
    <xf numFmtId="3" fontId="3" fillId="0" borderId="11" xfId="0" applyNumberFormat="1" applyFont="1" applyBorder="1" applyAlignment="1">
      <alignment horizontal="center" vertical="center" wrapText="1"/>
    </xf>
    <xf numFmtId="0" fontId="3" fillId="0" borderId="11" xfId="0" applyFont="1" applyBorder="1" applyAlignment="1">
      <alignment horizontal="left" vertical="center" wrapText="1"/>
    </xf>
    <xf numFmtId="0" fontId="10" fillId="0" borderId="11" xfId="0" applyFont="1" applyBorder="1" applyAlignment="1">
      <alignment horizontal="center" vertical="center" wrapText="1"/>
    </xf>
    <xf numFmtId="0" fontId="3" fillId="3" borderId="15" xfId="0" applyFont="1" applyFill="1" applyBorder="1" applyAlignment="1">
      <alignment horizontal="center" vertical="center" wrapText="1"/>
    </xf>
    <xf numFmtId="0" fontId="10" fillId="0" borderId="15" xfId="0" applyFont="1" applyBorder="1" applyAlignment="1">
      <alignment horizontal="center" vertical="center" wrapText="1"/>
    </xf>
    <xf numFmtId="0" fontId="3" fillId="4" borderId="15" xfId="0" applyFont="1" applyFill="1" applyBorder="1" applyAlignment="1">
      <alignment horizontal="center" vertical="center" wrapText="1"/>
    </xf>
    <xf numFmtId="0" fontId="3" fillId="4" borderId="15" xfId="0" applyFont="1" applyFill="1" applyBorder="1" applyAlignment="1">
      <alignment horizontal="left" vertical="center" wrapText="1"/>
    </xf>
    <xf numFmtId="0" fontId="3" fillId="0" borderId="59" xfId="0" applyFont="1" applyBorder="1" applyAlignment="1">
      <alignment vertical="center" wrapText="1"/>
    </xf>
    <xf numFmtId="0" fontId="3" fillId="4" borderId="53" xfId="0" applyFont="1" applyFill="1" applyBorder="1" applyAlignment="1">
      <alignment vertical="center" wrapText="1"/>
    </xf>
    <xf numFmtId="0" fontId="3" fillId="0" borderId="12" xfId="0" applyFont="1" applyBorder="1" applyAlignment="1">
      <alignment horizontal="center" vertical="center" wrapText="1"/>
    </xf>
    <xf numFmtId="0" fontId="3" fillId="0" borderId="59" xfId="0" applyFont="1" applyBorder="1" applyAlignment="1">
      <alignment horizontal="center" vertical="center" wrapText="1"/>
    </xf>
    <xf numFmtId="0" fontId="3" fillId="0" borderId="63" xfId="0" applyFont="1" applyBorder="1" applyAlignment="1">
      <alignment vertical="center" wrapText="1"/>
    </xf>
    <xf numFmtId="0" fontId="3" fillId="5" borderId="64" xfId="0" applyFont="1" applyFill="1" applyBorder="1" applyAlignment="1">
      <alignment vertical="center" wrapText="1"/>
    </xf>
    <xf numFmtId="14" fontId="3" fillId="5" borderId="53" xfId="0" applyNumberFormat="1" applyFont="1" applyFill="1" applyBorder="1" applyAlignment="1">
      <alignment vertical="center" wrapText="1"/>
    </xf>
    <xf numFmtId="14" fontId="3" fillId="5" borderId="15" xfId="0" applyNumberFormat="1" applyFont="1" applyFill="1" applyBorder="1" applyAlignment="1">
      <alignment vertical="center" wrapText="1"/>
    </xf>
    <xf numFmtId="0" fontId="3" fillId="5" borderId="16" xfId="0" applyFont="1" applyFill="1" applyBorder="1" applyAlignment="1">
      <alignment horizontal="center" vertical="center" wrapText="1"/>
    </xf>
    <xf numFmtId="3" fontId="3" fillId="5" borderId="15" xfId="0" applyNumberFormat="1" applyFont="1" applyFill="1" applyBorder="1" applyAlignment="1">
      <alignment horizontal="center" vertical="center" wrapText="1"/>
    </xf>
    <xf numFmtId="0" fontId="3" fillId="5" borderId="53" xfId="0" applyFont="1" applyFill="1" applyBorder="1" applyAlignment="1">
      <alignment vertical="center" wrapText="1"/>
    </xf>
    <xf numFmtId="0" fontId="3" fillId="0" borderId="12" xfId="0" applyFont="1" applyBorder="1" applyAlignment="1">
      <alignment horizontal="left" vertical="center" wrapText="1"/>
    </xf>
    <xf numFmtId="0" fontId="10" fillId="5" borderId="16" xfId="0" applyFont="1" applyFill="1" applyBorder="1" applyAlignment="1">
      <alignment horizontal="left" vertical="center" wrapText="1"/>
    </xf>
    <xf numFmtId="0" fontId="10" fillId="3" borderId="11" xfId="0" applyFont="1" applyFill="1" applyBorder="1" applyAlignment="1">
      <alignment horizontal="center" vertical="center" wrapText="1"/>
    </xf>
    <xf numFmtId="0" fontId="10" fillId="3" borderId="15" xfId="0" applyFont="1" applyFill="1" applyBorder="1" applyAlignment="1">
      <alignment horizontal="center" vertical="center" wrapText="1"/>
    </xf>
    <xf numFmtId="14" fontId="3" fillId="6" borderId="1" xfId="0" applyNumberFormat="1" applyFont="1" applyFill="1" applyBorder="1" applyAlignment="1">
      <alignment horizontal="center" vertical="center" wrapText="1"/>
    </xf>
    <xf numFmtId="14" fontId="3" fillId="6" borderId="11" xfId="0" applyNumberFormat="1" applyFont="1" applyFill="1" applyBorder="1" applyAlignment="1">
      <alignment horizontal="center" vertical="center" wrapText="1"/>
    </xf>
    <xf numFmtId="14" fontId="3" fillId="6" borderId="15" xfId="0" applyNumberFormat="1" applyFont="1" applyFill="1" applyBorder="1" applyAlignment="1">
      <alignment horizontal="center" vertical="center" wrapText="1"/>
    </xf>
    <xf numFmtId="14" fontId="4" fillId="6" borderId="59" xfId="0" applyNumberFormat="1" applyFont="1" applyFill="1" applyBorder="1" applyAlignment="1">
      <alignment horizontal="center" vertical="center" wrapText="1"/>
    </xf>
    <xf numFmtId="0" fontId="4" fillId="6" borderId="8" xfId="0" quotePrefix="1"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53"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13" xfId="0" applyFont="1" applyFill="1" applyBorder="1" applyAlignment="1">
      <alignment horizontal="center" vertical="center" wrapText="1"/>
    </xf>
    <xf numFmtId="4" fontId="4" fillId="6" borderId="59" xfId="0" applyNumberFormat="1" applyFont="1" applyFill="1" applyBorder="1" applyAlignment="1">
      <alignment horizontal="center" vertical="center" wrapText="1"/>
    </xf>
    <xf numFmtId="4" fontId="4" fillId="6" borderId="8" xfId="0" applyNumberFormat="1" applyFont="1" applyFill="1" applyBorder="1" applyAlignment="1">
      <alignment horizontal="center" vertical="center" wrapText="1"/>
    </xf>
    <xf numFmtId="0" fontId="4" fillId="6" borderId="12" xfId="0" applyFont="1" applyFill="1" applyBorder="1" applyAlignment="1">
      <alignment vertical="center" wrapText="1"/>
    </xf>
    <xf numFmtId="0" fontId="4" fillId="6" borderId="13" xfId="0" applyFont="1" applyFill="1" applyBorder="1" applyAlignment="1">
      <alignment vertical="center" wrapText="1"/>
    </xf>
    <xf numFmtId="0" fontId="4" fillId="6" borderId="59" xfId="0" applyFont="1" applyFill="1" applyBorder="1" applyAlignment="1">
      <alignment horizontal="center" vertical="center" wrapText="1"/>
    </xf>
    <xf numFmtId="0" fontId="11" fillId="0" borderId="0" xfId="0" applyFont="1" applyAlignment="1">
      <alignment horizontal="center" vertical="center"/>
    </xf>
    <xf numFmtId="0" fontId="4" fillId="0" borderId="0" xfId="0" applyFont="1" applyAlignment="1">
      <alignment vertical="top" wrapText="1"/>
    </xf>
    <xf numFmtId="0" fontId="11" fillId="4" borderId="24" xfId="0" applyFont="1" applyFill="1" applyBorder="1" applyAlignment="1">
      <alignment horizontal="center" vertical="center"/>
    </xf>
    <xf numFmtId="0" fontId="11" fillId="4" borderId="45" xfId="0" applyFont="1" applyFill="1" applyBorder="1" applyAlignment="1">
      <alignment horizontal="center" vertical="center"/>
    </xf>
    <xf numFmtId="0" fontId="11" fillId="4" borderId="40" xfId="0" applyFont="1" applyFill="1" applyBorder="1" applyAlignment="1">
      <alignment horizontal="center" vertical="center"/>
    </xf>
    <xf numFmtId="0" fontId="11" fillId="4" borderId="9" xfId="0" applyFont="1" applyFill="1" applyBorder="1" applyAlignment="1">
      <alignment horizontal="center" vertical="center" wrapText="1"/>
    </xf>
    <xf numFmtId="167" fontId="3" fillId="5" borderId="1" xfId="1" applyNumberFormat="1" applyFont="1" applyFill="1" applyBorder="1" applyAlignment="1">
      <alignment vertical="center" wrapText="1"/>
    </xf>
    <xf numFmtId="167" fontId="3" fillId="5" borderId="1" xfId="1" applyNumberFormat="1" applyFont="1" applyFill="1" applyBorder="1" applyAlignment="1">
      <alignment horizontal="right" vertical="center" wrapText="1"/>
    </xf>
    <xf numFmtId="0" fontId="3" fillId="0" borderId="14" xfId="0" applyFont="1" applyBorder="1" applyAlignment="1">
      <alignment horizontal="center" vertical="center" wrapText="1"/>
    </xf>
    <xf numFmtId="14" fontId="4" fillId="0" borderId="1" xfId="0" applyNumberFormat="1" applyFont="1" applyBorder="1" applyAlignment="1">
      <alignment horizontal="center" vertical="center" wrapText="1"/>
    </xf>
    <xf numFmtId="166" fontId="4" fillId="0" borderId="1" xfId="1" applyNumberFormat="1" applyFont="1" applyFill="1" applyBorder="1" applyAlignment="1">
      <alignment vertical="center" wrapText="1"/>
    </xf>
    <xf numFmtId="0" fontId="4" fillId="0" borderId="13" xfId="0" applyFont="1" applyBorder="1" applyAlignment="1">
      <alignment vertical="center" wrapText="1"/>
    </xf>
    <xf numFmtId="4" fontId="4" fillId="0" borderId="8"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lignment horizontal="center" vertical="center" wrapText="1"/>
    </xf>
    <xf numFmtId="0" fontId="7" fillId="8" borderId="56" xfId="0" applyFont="1" applyFill="1" applyBorder="1" applyAlignment="1">
      <alignment horizontal="center" vertical="center" wrapText="1"/>
    </xf>
    <xf numFmtId="0" fontId="7" fillId="7" borderId="56" xfId="0" applyFont="1" applyFill="1" applyBorder="1" applyAlignment="1">
      <alignment horizontal="center" vertical="center" wrapText="1"/>
    </xf>
    <xf numFmtId="0" fontId="10" fillId="0" borderId="0" xfId="0" applyFont="1" applyAlignment="1">
      <alignment horizontal="center" vertical="center"/>
    </xf>
    <xf numFmtId="0" fontId="3" fillId="0" borderId="33" xfId="0" applyFont="1" applyBorder="1" applyAlignment="1">
      <alignment vertical="center" wrapText="1"/>
    </xf>
    <xf numFmtId="0" fontId="3" fillId="0" borderId="62" xfId="0" applyFont="1" applyBorder="1" applyAlignment="1">
      <alignment vertical="center" wrapText="1"/>
    </xf>
    <xf numFmtId="14" fontId="3" fillId="0" borderId="39" xfId="0" applyNumberFormat="1" applyFont="1" applyBorder="1" applyAlignment="1">
      <alignment vertical="center" wrapText="1"/>
    </xf>
    <xf numFmtId="0" fontId="3" fillId="0" borderId="39"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62" xfId="0" applyFont="1" applyBorder="1" applyAlignment="1">
      <alignment horizontal="center" vertical="center" wrapText="1"/>
    </xf>
    <xf numFmtId="3" fontId="3" fillId="0" borderId="39" xfId="0" applyNumberFormat="1" applyFont="1" applyBorder="1" applyAlignment="1">
      <alignment horizontal="center" vertical="center" wrapText="1"/>
    </xf>
    <xf numFmtId="0" fontId="3" fillId="0" borderId="53" xfId="0" applyFont="1" applyBorder="1" applyAlignment="1">
      <alignment horizontal="center" vertical="center" wrapText="1"/>
    </xf>
    <xf numFmtId="0" fontId="10" fillId="0" borderId="39" xfId="0" applyFont="1" applyBorder="1" applyAlignment="1">
      <alignment horizontal="center" vertical="center" wrapText="1"/>
    </xf>
    <xf numFmtId="0" fontId="3" fillId="0" borderId="39" xfId="0" applyFont="1" applyBorder="1" applyAlignment="1">
      <alignment horizontal="left" vertical="center" wrapText="1"/>
    </xf>
    <xf numFmtId="0" fontId="22" fillId="0" borderId="16" xfId="0" applyFont="1" applyBorder="1" applyAlignment="1">
      <alignment horizontal="left" vertical="top" wrapText="1"/>
    </xf>
    <xf numFmtId="4" fontId="23" fillId="6" borderId="1" xfId="0" applyNumberFormat="1" applyFont="1" applyFill="1" applyBorder="1" applyAlignment="1">
      <alignment horizontal="center" vertical="top" wrapText="1"/>
    </xf>
    <xf numFmtId="0" fontId="23" fillId="6" borderId="56" xfId="0" applyFont="1" applyFill="1" applyBorder="1" applyAlignment="1">
      <alignment horizontal="center" vertical="top" wrapText="1"/>
    </xf>
    <xf numFmtId="4" fontId="23" fillId="5" borderId="1" xfId="0" applyNumberFormat="1" applyFont="1" applyFill="1" applyBorder="1" applyAlignment="1">
      <alignment horizontal="center" vertical="top" wrapText="1"/>
    </xf>
    <xf numFmtId="0" fontId="23" fillId="0" borderId="0" xfId="0" applyFont="1" applyAlignment="1">
      <alignment vertical="top" wrapText="1"/>
    </xf>
    <xf numFmtId="0" fontId="23" fillId="0" borderId="1" xfId="0" applyFont="1" applyBorder="1" applyAlignment="1">
      <alignment horizontal="center" vertical="top" wrapText="1"/>
    </xf>
    <xf numFmtId="0" fontId="3" fillId="8" borderId="18" xfId="0" applyFont="1" applyFill="1" applyBorder="1" applyAlignment="1">
      <alignment vertical="center" wrapText="1"/>
    </xf>
    <xf numFmtId="0" fontId="3" fillId="8" borderId="0" xfId="0" applyFont="1" applyFill="1" applyAlignment="1">
      <alignment vertical="center" wrapText="1"/>
    </xf>
    <xf numFmtId="0" fontId="24" fillId="0" borderId="0" xfId="0" applyFont="1" applyAlignment="1">
      <alignment horizontal="center" vertical="center" wrapText="1"/>
    </xf>
    <xf numFmtId="4" fontId="23" fillId="6" borderId="48" xfId="0" applyNumberFormat="1" applyFont="1" applyFill="1" applyBorder="1" applyAlignment="1">
      <alignment horizontal="center" vertical="top" wrapText="1"/>
    </xf>
    <xf numFmtId="4" fontId="23" fillId="6" borderId="0" xfId="0" applyNumberFormat="1" applyFont="1" applyFill="1" applyAlignment="1">
      <alignment horizontal="center" vertical="top" wrapText="1"/>
    </xf>
    <xf numFmtId="0" fontId="23" fillId="0" borderId="0" xfId="0" applyFont="1" applyAlignment="1">
      <alignment horizontal="center" vertical="top" wrapText="1"/>
    </xf>
    <xf numFmtId="0" fontId="23" fillId="6" borderId="0" xfId="0" applyFont="1" applyFill="1" applyAlignment="1">
      <alignment horizontal="center" vertical="top" wrapText="1"/>
    </xf>
    <xf numFmtId="4" fontId="23" fillId="5" borderId="0" xfId="0" applyNumberFormat="1" applyFont="1" applyFill="1" applyAlignment="1">
      <alignment horizontal="center" vertical="top" wrapText="1"/>
    </xf>
    <xf numFmtId="0" fontId="4" fillId="0" borderId="11" xfId="0" applyFont="1" applyBorder="1" applyAlignment="1">
      <alignment vertical="center" wrapText="1"/>
    </xf>
    <xf numFmtId="0" fontId="21" fillId="0" borderId="0" xfId="0" applyFont="1" applyAlignment="1">
      <alignment vertical="center"/>
    </xf>
    <xf numFmtId="0" fontId="27" fillId="0" borderId="0" xfId="0" applyFont="1" applyAlignment="1">
      <alignment vertical="center"/>
    </xf>
    <xf numFmtId="0" fontId="2" fillId="0" borderId="0" xfId="0" applyFont="1" applyAlignment="1">
      <alignment horizontal="center" vertical="center" wrapText="1"/>
    </xf>
    <xf numFmtId="0" fontId="28" fillId="0" borderId="0" xfId="0" applyFont="1" applyAlignment="1">
      <alignment horizontal="center" vertical="center"/>
    </xf>
    <xf numFmtId="0" fontId="28" fillId="0" borderId="0" xfId="0" applyFont="1" applyAlignment="1">
      <alignment horizontal="center" vertical="center" wrapText="1"/>
    </xf>
    <xf numFmtId="166" fontId="2" fillId="0" borderId="0" xfId="0" applyNumberFormat="1" applyFont="1" applyAlignment="1">
      <alignment horizontal="center" vertical="center" wrapText="1"/>
    </xf>
    <xf numFmtId="166" fontId="18" fillId="12" borderId="16" xfId="1" applyNumberFormat="1" applyFont="1" applyFill="1" applyBorder="1" applyAlignment="1">
      <alignment vertical="center" wrapText="1"/>
    </xf>
    <xf numFmtId="166" fontId="18" fillId="12" borderId="15" xfId="1" applyNumberFormat="1" applyFont="1" applyFill="1" applyBorder="1" applyAlignment="1">
      <alignment vertical="center" wrapText="1"/>
    </xf>
    <xf numFmtId="166" fontId="18" fillId="12" borderId="68" xfId="1" applyNumberFormat="1" applyFont="1" applyFill="1" applyBorder="1" applyAlignment="1">
      <alignment vertical="center" wrapText="1"/>
    </xf>
    <xf numFmtId="166" fontId="18" fillId="3" borderId="16" xfId="1" applyNumberFormat="1" applyFont="1" applyFill="1" applyBorder="1" applyAlignment="1">
      <alignment vertical="center" wrapText="1"/>
    </xf>
    <xf numFmtId="166" fontId="18" fillId="3" borderId="15" xfId="1" applyNumberFormat="1" applyFont="1" applyFill="1" applyBorder="1" applyAlignment="1">
      <alignment vertical="center" wrapText="1"/>
    </xf>
    <xf numFmtId="166" fontId="18" fillId="3" borderId="68" xfId="1" applyNumberFormat="1" applyFont="1" applyFill="1" applyBorder="1" applyAlignment="1">
      <alignment vertical="center" wrapText="1"/>
    </xf>
    <xf numFmtId="0" fontId="28" fillId="0" borderId="67" xfId="0" applyFont="1" applyBorder="1" applyAlignment="1">
      <alignment horizontal="center" vertical="center"/>
    </xf>
    <xf numFmtId="0" fontId="28" fillId="0" borderId="15" xfId="0" applyFont="1" applyBorder="1" applyAlignment="1">
      <alignment horizontal="center" vertical="center"/>
    </xf>
    <xf numFmtId="0" fontId="28" fillId="0" borderId="68" xfId="0" applyFont="1" applyBorder="1" applyAlignment="1">
      <alignment horizontal="center" vertical="center" wrapText="1"/>
    </xf>
    <xf numFmtId="166" fontId="18" fillId="12" borderId="13" xfId="1" applyNumberFormat="1" applyFont="1" applyFill="1" applyBorder="1" applyAlignment="1">
      <alignment vertical="center" wrapText="1"/>
    </xf>
    <xf numFmtId="166" fontId="18" fillId="12" borderId="1" xfId="1" applyNumberFormat="1" applyFont="1" applyFill="1" applyBorder="1" applyAlignment="1">
      <alignment vertical="center" wrapText="1"/>
    </xf>
    <xf numFmtId="166" fontId="18" fillId="12" borderId="14" xfId="1" applyNumberFormat="1" applyFont="1" applyFill="1" applyBorder="1" applyAlignment="1">
      <alignment vertical="center" wrapText="1"/>
    </xf>
    <xf numFmtId="166" fontId="18" fillId="3" borderId="13" xfId="1" applyNumberFormat="1" applyFont="1" applyFill="1" applyBorder="1" applyAlignment="1">
      <alignment vertical="center" wrapText="1"/>
    </xf>
    <xf numFmtId="166" fontId="18" fillId="3" borderId="1" xfId="1" applyNumberFormat="1" applyFont="1" applyFill="1" applyBorder="1" applyAlignment="1">
      <alignment vertical="center" wrapText="1"/>
    </xf>
    <xf numFmtId="166" fontId="18" fillId="3" borderId="14" xfId="1" applyNumberFormat="1" applyFont="1" applyFill="1" applyBorder="1" applyAlignment="1">
      <alignment vertical="center" wrapText="1"/>
    </xf>
    <xf numFmtId="0" fontId="28" fillId="0" borderId="4" xfId="0" applyFont="1" applyBorder="1" applyAlignment="1">
      <alignment horizontal="center" vertical="center"/>
    </xf>
    <xf numFmtId="0" fontId="28" fillId="0" borderId="1" xfId="0" applyFont="1" applyBorder="1" applyAlignment="1">
      <alignment horizontal="center" vertical="center"/>
    </xf>
    <xf numFmtId="0" fontId="28" fillId="0" borderId="14" xfId="0" applyFont="1" applyBorder="1" applyAlignment="1">
      <alignment horizontal="center" vertical="center" wrapText="1"/>
    </xf>
    <xf numFmtId="0" fontId="28" fillId="0" borderId="14" xfId="0" applyFont="1" applyBorder="1" applyAlignment="1">
      <alignment horizontal="center" vertical="center"/>
    </xf>
    <xf numFmtId="0" fontId="29" fillId="13" borderId="65" xfId="0" applyFont="1" applyFill="1" applyBorder="1" applyAlignment="1">
      <alignment horizontal="center" vertical="center" wrapText="1"/>
    </xf>
    <xf numFmtId="0" fontId="29" fillId="13" borderId="6" xfId="0" applyFont="1" applyFill="1" applyBorder="1" applyAlignment="1">
      <alignment horizontal="center" vertical="center" wrapText="1"/>
    </xf>
    <xf numFmtId="0" fontId="29" fillId="13" borderId="20" xfId="0" applyFont="1" applyFill="1" applyBorder="1" applyAlignment="1">
      <alignment horizontal="center" vertical="center" wrapText="1"/>
    </xf>
    <xf numFmtId="166" fontId="2" fillId="0" borderId="69" xfId="0" applyNumberFormat="1" applyFont="1" applyBorder="1" applyAlignment="1">
      <alignment horizontal="center" vertical="center" wrapText="1"/>
    </xf>
    <xf numFmtId="0" fontId="27" fillId="0" borderId="69" xfId="0" applyFont="1" applyBorder="1" applyAlignment="1">
      <alignment vertical="center"/>
    </xf>
    <xf numFmtId="0" fontId="2" fillId="0" borderId="69" xfId="0" applyFont="1" applyBorder="1" applyAlignment="1">
      <alignment horizontal="center" vertical="center" wrapText="1"/>
    </xf>
    <xf numFmtId="0" fontId="28" fillId="0" borderId="69" xfId="0" applyFont="1" applyBorder="1" applyAlignment="1">
      <alignment horizontal="center" vertical="center"/>
    </xf>
    <xf numFmtId="0" fontId="28" fillId="0" borderId="69" xfId="0" applyFont="1" applyBorder="1" applyAlignment="1">
      <alignment horizontal="center" vertical="center" wrapText="1"/>
    </xf>
    <xf numFmtId="0" fontId="29" fillId="13" borderId="12" xfId="0" applyFont="1" applyFill="1" applyBorder="1" applyAlignment="1">
      <alignment horizontal="center" vertical="center" wrapText="1"/>
    </xf>
    <xf numFmtId="0" fontId="29" fillId="13" borderId="11" xfId="0" applyFont="1" applyFill="1" applyBorder="1" applyAlignment="1">
      <alignment horizontal="center" vertical="center" wrapText="1"/>
    </xf>
    <xf numFmtId="0" fontId="29" fillId="13" borderId="10" xfId="0" applyFont="1" applyFill="1" applyBorder="1" applyAlignment="1">
      <alignment horizontal="center" vertical="center" wrapText="1"/>
    </xf>
    <xf numFmtId="1" fontId="27" fillId="0" borderId="67" xfId="0" applyNumberFormat="1" applyFont="1" applyBorder="1" applyAlignment="1">
      <alignment horizontal="center" vertical="center" wrapText="1"/>
    </xf>
    <xf numFmtId="0" fontId="18" fillId="9" borderId="68" xfId="0" applyFont="1" applyFill="1" applyBorder="1" applyAlignment="1">
      <alignment horizontal="left" vertical="center" wrapText="1"/>
    </xf>
    <xf numFmtId="165" fontId="26" fillId="0" borderId="0" xfId="0" applyNumberFormat="1" applyFont="1" applyAlignment="1">
      <alignment horizontal="center" vertical="center" wrapText="1"/>
    </xf>
    <xf numFmtId="0" fontId="26" fillId="0" borderId="0" xfId="0" applyFont="1" applyAlignment="1">
      <alignment horizontal="center" vertical="center" wrapText="1"/>
    </xf>
    <xf numFmtId="165" fontId="26" fillId="7" borderId="24" xfId="0" applyNumberFormat="1" applyFont="1" applyFill="1" applyBorder="1" applyAlignment="1">
      <alignment horizontal="center" vertical="center" wrapText="1"/>
    </xf>
    <xf numFmtId="165" fontId="26" fillId="7" borderId="23" xfId="0" applyNumberFormat="1" applyFont="1" applyFill="1" applyBorder="1" applyAlignment="1">
      <alignment horizontal="center" vertical="center" wrapText="1"/>
    </xf>
    <xf numFmtId="165" fontId="26" fillId="7" borderId="25" xfId="0" applyNumberFormat="1" applyFont="1" applyFill="1" applyBorder="1" applyAlignment="1">
      <alignment horizontal="center" vertical="center" wrapText="1"/>
    </xf>
    <xf numFmtId="0" fontId="26" fillId="7" borderId="23" xfId="0" applyFont="1" applyFill="1" applyBorder="1" applyAlignment="1">
      <alignment horizontal="center" vertical="center" wrapText="1"/>
    </xf>
    <xf numFmtId="166" fontId="18" fillId="12" borderId="61" xfId="0" applyNumberFormat="1" applyFont="1" applyFill="1" applyBorder="1" applyAlignment="1">
      <alignment vertical="center" wrapText="1"/>
    </xf>
    <xf numFmtId="166" fontId="18" fillId="12" borderId="41" xfId="0" applyNumberFormat="1" applyFont="1" applyFill="1" applyBorder="1" applyAlignment="1">
      <alignment vertical="center" wrapText="1"/>
    </xf>
    <xf numFmtId="166" fontId="31" fillId="12" borderId="41" xfId="0" applyNumberFormat="1" applyFont="1" applyFill="1" applyBorder="1" applyAlignment="1">
      <alignment vertical="center" wrapText="1"/>
    </xf>
    <xf numFmtId="166" fontId="26" fillId="12" borderId="41" xfId="0" applyNumberFormat="1" applyFont="1" applyFill="1" applyBorder="1" applyAlignment="1">
      <alignment vertical="center"/>
    </xf>
    <xf numFmtId="166" fontId="31" fillId="12" borderId="41" xfId="4" applyNumberFormat="1" applyFont="1" applyFill="1" applyBorder="1" applyAlignment="1">
      <alignment vertical="center" wrapText="1"/>
    </xf>
    <xf numFmtId="8" fontId="31" fillId="12" borderId="41" xfId="4" applyNumberFormat="1" applyFont="1" applyFill="1" applyBorder="1" applyAlignment="1">
      <alignment vertical="center" wrapText="1"/>
    </xf>
    <xf numFmtId="166" fontId="31" fillId="12" borderId="41" xfId="1" applyNumberFormat="1" applyFont="1" applyFill="1" applyBorder="1" applyAlignment="1">
      <alignment vertical="center" wrapText="1"/>
    </xf>
    <xf numFmtId="166" fontId="18" fillId="12" borderId="41" xfId="1" applyNumberFormat="1" applyFont="1" applyFill="1" applyBorder="1" applyAlignment="1">
      <alignment vertical="center" wrapText="1"/>
    </xf>
    <xf numFmtId="166" fontId="18" fillId="12" borderId="43" xfId="1" applyNumberFormat="1" applyFont="1" applyFill="1" applyBorder="1" applyAlignment="1">
      <alignment vertical="center" wrapText="1"/>
    </xf>
    <xf numFmtId="166" fontId="18" fillId="3" borderId="61" xfId="0" applyNumberFormat="1" applyFont="1" applyFill="1" applyBorder="1" applyAlignment="1">
      <alignment vertical="center" wrapText="1"/>
    </xf>
    <xf numFmtId="166" fontId="18" fillId="3" borderId="41" xfId="0" applyNumberFormat="1" applyFont="1" applyFill="1" applyBorder="1" applyAlignment="1">
      <alignment vertical="center" wrapText="1"/>
    </xf>
    <xf numFmtId="166" fontId="31" fillId="3" borderId="41" xfId="0" applyNumberFormat="1" applyFont="1" applyFill="1" applyBorder="1" applyAlignment="1">
      <alignment vertical="center" wrapText="1"/>
    </xf>
    <xf numFmtId="166" fontId="26" fillId="3" borderId="41" xfId="0" applyNumberFormat="1" applyFont="1" applyFill="1" applyBorder="1" applyAlignment="1">
      <alignment vertical="center"/>
    </xf>
    <xf numFmtId="166" fontId="31" fillId="3" borderId="41" xfId="4" applyNumberFormat="1" applyFont="1" applyFill="1" applyBorder="1" applyAlignment="1">
      <alignment vertical="center" wrapText="1"/>
    </xf>
    <xf numFmtId="8" fontId="31" fillId="3" borderId="41" xfId="4" applyNumberFormat="1" applyFont="1" applyFill="1" applyBorder="1" applyAlignment="1">
      <alignment vertical="center" wrapText="1"/>
    </xf>
    <xf numFmtId="166" fontId="31" fillId="3" borderId="41" xfId="1" applyNumberFormat="1" applyFont="1" applyFill="1" applyBorder="1" applyAlignment="1">
      <alignment vertical="center" wrapText="1"/>
    </xf>
    <xf numFmtId="166" fontId="18" fillId="3" borderId="41" xfId="1" applyNumberFormat="1" applyFont="1" applyFill="1" applyBorder="1" applyAlignment="1">
      <alignment vertical="center" wrapText="1"/>
    </xf>
    <xf numFmtId="166" fontId="18" fillId="3" borderId="43" xfId="1" applyNumberFormat="1" applyFont="1" applyFill="1" applyBorder="1" applyAlignment="1">
      <alignment vertical="center" wrapText="1"/>
    </xf>
    <xf numFmtId="1" fontId="27" fillId="0" borderId="16" xfId="0" applyNumberFormat="1" applyFont="1" applyBorder="1" applyAlignment="1">
      <alignment horizontal="center" vertical="center" wrapText="1"/>
    </xf>
    <xf numFmtId="168" fontId="27" fillId="0" borderId="15" xfId="0" applyNumberFormat="1" applyFont="1" applyBorder="1" applyAlignment="1">
      <alignment horizontal="center" vertical="center"/>
    </xf>
    <xf numFmtId="166" fontId="18" fillId="12" borderId="13" xfId="0" applyNumberFormat="1" applyFont="1" applyFill="1" applyBorder="1" applyAlignment="1">
      <alignment vertical="center" wrapText="1"/>
    </xf>
    <xf numFmtId="166" fontId="18" fillId="12" borderId="1" xfId="0" applyNumberFormat="1" applyFont="1" applyFill="1" applyBorder="1" applyAlignment="1">
      <alignment vertical="center" wrapText="1"/>
    </xf>
    <xf numFmtId="166" fontId="27" fillId="12" borderId="1" xfId="0" applyNumberFormat="1" applyFont="1" applyFill="1" applyBorder="1" applyAlignment="1">
      <alignment vertical="center"/>
    </xf>
    <xf numFmtId="166" fontId="18" fillId="12" borderId="1" xfId="4" applyNumberFormat="1" applyFont="1" applyFill="1" applyBorder="1" applyAlignment="1">
      <alignment vertical="center" wrapText="1"/>
    </xf>
    <xf numFmtId="8" fontId="18" fillId="12" borderId="1" xfId="4" applyNumberFormat="1" applyFont="1" applyFill="1" applyBorder="1" applyAlignment="1">
      <alignment vertical="center" wrapText="1"/>
    </xf>
    <xf numFmtId="166" fontId="18" fillId="12" borderId="8" xfId="1" applyNumberFormat="1" applyFont="1" applyFill="1" applyBorder="1" applyAlignment="1">
      <alignment vertical="center" wrapText="1"/>
    </xf>
    <xf numFmtId="166" fontId="18" fillId="3" borderId="13" xfId="0" applyNumberFormat="1" applyFont="1" applyFill="1" applyBorder="1" applyAlignment="1">
      <alignment vertical="center" wrapText="1"/>
    </xf>
    <xf numFmtId="166" fontId="18" fillId="3" borderId="1" xfId="0" applyNumberFormat="1" applyFont="1" applyFill="1" applyBorder="1" applyAlignment="1">
      <alignment vertical="center" wrapText="1"/>
    </xf>
    <xf numFmtId="166" fontId="27" fillId="3" borderId="1" xfId="0" applyNumberFormat="1" applyFont="1" applyFill="1" applyBorder="1" applyAlignment="1">
      <alignment vertical="center"/>
    </xf>
    <xf numFmtId="166" fontId="18" fillId="3" borderId="1" xfId="4" applyNumberFormat="1" applyFont="1" applyFill="1" applyBorder="1" applyAlignment="1">
      <alignment vertical="center" wrapText="1"/>
    </xf>
    <xf numFmtId="8" fontId="18" fillId="3" borderId="1" xfId="4" applyNumberFormat="1" applyFont="1" applyFill="1" applyBorder="1" applyAlignment="1">
      <alignment vertical="center" wrapText="1"/>
    </xf>
    <xf numFmtId="166" fontId="18" fillId="3" borderId="8" xfId="1" applyNumberFormat="1" applyFont="1" applyFill="1" applyBorder="1" applyAlignment="1">
      <alignment vertical="center" wrapText="1"/>
    </xf>
    <xf numFmtId="1" fontId="27" fillId="0" borderId="13" xfId="0" applyNumberFormat="1" applyFont="1" applyBorder="1" applyAlignment="1">
      <alignment horizontal="center" vertical="center" wrapText="1"/>
    </xf>
    <xf numFmtId="168" fontId="27" fillId="0" borderId="1" xfId="0" applyNumberFormat="1" applyFont="1" applyBorder="1" applyAlignment="1">
      <alignment horizontal="center" vertical="center"/>
    </xf>
    <xf numFmtId="0" fontId="18" fillId="9" borderId="14" xfId="0" applyFont="1" applyFill="1" applyBorder="1" applyAlignment="1">
      <alignment horizontal="left" vertical="center" wrapText="1"/>
    </xf>
    <xf numFmtId="165" fontId="27" fillId="0" borderId="1" xfId="0" applyNumberFormat="1" applyFont="1" applyBorder="1" applyAlignment="1">
      <alignment horizontal="center" vertical="center" wrapText="1"/>
    </xf>
    <xf numFmtId="166" fontId="27" fillId="12" borderId="8" xfId="0" applyNumberFormat="1" applyFont="1" applyFill="1" applyBorder="1" applyAlignment="1">
      <alignment vertical="center"/>
    </xf>
    <xf numFmtId="166" fontId="27" fillId="3" borderId="8" xfId="0" applyNumberFormat="1" applyFont="1" applyFill="1" applyBorder="1" applyAlignment="1">
      <alignment vertical="center"/>
    </xf>
    <xf numFmtId="1" fontId="27" fillId="0" borderId="12" xfId="0" applyNumberFormat="1" applyFont="1" applyBorder="1" applyAlignment="1">
      <alignment horizontal="center" vertical="center" wrapText="1"/>
    </xf>
    <xf numFmtId="165" fontId="27" fillId="0" borderId="11" xfId="0" applyNumberFormat="1" applyFont="1" applyBorder="1" applyAlignment="1">
      <alignment horizontal="center" vertical="center" wrapText="1"/>
    </xf>
    <xf numFmtId="0" fontId="18" fillId="9" borderId="10" xfId="0" applyFont="1" applyFill="1" applyBorder="1" applyAlignment="1">
      <alignment horizontal="left" vertical="center" wrapText="1"/>
    </xf>
    <xf numFmtId="0" fontId="27" fillId="7" borderId="13" xfId="0" applyFont="1" applyFill="1" applyBorder="1" applyAlignment="1">
      <alignment vertical="center"/>
    </xf>
    <xf numFmtId="0" fontId="27" fillId="7" borderId="1" xfId="0" applyFont="1" applyFill="1" applyBorder="1" applyAlignment="1">
      <alignment vertical="center"/>
    </xf>
    <xf numFmtId="0" fontId="18" fillId="7" borderId="1" xfId="0" applyFont="1" applyFill="1" applyBorder="1" applyAlignment="1">
      <alignment horizontal="center" vertical="center" wrapText="1"/>
    </xf>
    <xf numFmtId="41" fontId="18" fillId="7" borderId="1" xfId="4" applyFont="1" applyFill="1" applyBorder="1" applyAlignment="1">
      <alignment vertical="center" wrapText="1"/>
    </xf>
    <xf numFmtId="41" fontId="18" fillId="7" borderId="14" xfId="4" applyFont="1" applyFill="1" applyBorder="1" applyAlignment="1">
      <alignment vertical="center" wrapText="1"/>
    </xf>
    <xf numFmtId="166" fontId="31" fillId="12" borderId="13" xfId="0" applyNumberFormat="1" applyFont="1" applyFill="1" applyBorder="1" applyAlignment="1">
      <alignment vertical="center" wrapText="1"/>
    </xf>
    <xf numFmtId="166" fontId="31" fillId="12" borderId="1" xfId="0" applyNumberFormat="1" applyFont="1" applyFill="1" applyBorder="1" applyAlignment="1">
      <alignment vertical="center" wrapText="1"/>
    </xf>
    <xf numFmtId="166" fontId="26" fillId="12" borderId="1" xfId="0" applyNumberFormat="1" applyFont="1" applyFill="1" applyBorder="1" applyAlignment="1">
      <alignment vertical="center"/>
    </xf>
    <xf numFmtId="166" fontId="31" fillId="12" borderId="1" xfId="4" applyNumberFormat="1" applyFont="1" applyFill="1" applyBorder="1" applyAlignment="1">
      <alignment vertical="center" wrapText="1"/>
    </xf>
    <xf numFmtId="166" fontId="18" fillId="12" borderId="14" xfId="4" applyNumberFormat="1" applyFont="1" applyFill="1" applyBorder="1" applyAlignment="1">
      <alignment vertical="center" wrapText="1"/>
    </xf>
    <xf numFmtId="166" fontId="31" fillId="3" borderId="13" xfId="0" applyNumberFormat="1" applyFont="1" applyFill="1" applyBorder="1" applyAlignment="1">
      <alignment vertical="center" wrapText="1"/>
    </xf>
    <xf numFmtId="166" fontId="31" fillId="3" borderId="1" xfId="0" applyNumberFormat="1" applyFont="1" applyFill="1" applyBorder="1" applyAlignment="1">
      <alignment vertical="center" wrapText="1"/>
    </xf>
    <xf numFmtId="166" fontId="26" fillId="3" borderId="1" xfId="0" applyNumberFormat="1" applyFont="1" applyFill="1" applyBorder="1" applyAlignment="1">
      <alignment vertical="center"/>
    </xf>
    <xf numFmtId="166" fontId="31" fillId="3" borderId="1" xfId="4" applyNumberFormat="1" applyFont="1" applyFill="1" applyBorder="1" applyAlignment="1">
      <alignment vertical="center" wrapText="1"/>
    </xf>
    <xf numFmtId="166" fontId="18" fillId="3" borderId="14" xfId="4" applyNumberFormat="1" applyFont="1" applyFill="1" applyBorder="1" applyAlignment="1">
      <alignment vertical="center" wrapText="1"/>
    </xf>
    <xf numFmtId="1" fontId="27" fillId="0" borderId="7" xfId="0" applyNumberFormat="1" applyFont="1" applyBorder="1" applyAlignment="1">
      <alignment horizontal="center" vertical="center" wrapText="1"/>
    </xf>
    <xf numFmtId="165" fontId="27" fillId="0" borderId="7" xfId="0" applyNumberFormat="1" applyFont="1" applyBorder="1" applyAlignment="1">
      <alignment vertical="center" wrapText="1"/>
    </xf>
    <xf numFmtId="0" fontId="18" fillId="9" borderId="71" xfId="0" applyFont="1" applyFill="1" applyBorder="1" applyAlignment="1">
      <alignment horizontal="left" vertical="center" wrapText="1"/>
    </xf>
    <xf numFmtId="166" fontId="27" fillId="12" borderId="14" xfId="0" applyNumberFormat="1" applyFont="1" applyFill="1" applyBorder="1" applyAlignment="1">
      <alignment vertical="center"/>
    </xf>
    <xf numFmtId="166" fontId="27" fillId="3" borderId="14" xfId="0" applyNumberFormat="1" applyFont="1" applyFill="1" applyBorder="1" applyAlignment="1">
      <alignment vertical="center"/>
    </xf>
    <xf numFmtId="1" fontId="27" fillId="0" borderId="4" xfId="0" applyNumberFormat="1" applyFont="1" applyBorder="1" applyAlignment="1">
      <alignment horizontal="center" vertical="center" wrapText="1"/>
    </xf>
    <xf numFmtId="0" fontId="31" fillId="4" borderId="12" xfId="6" applyFont="1" applyFill="1" applyBorder="1" applyAlignment="1">
      <alignment horizontal="center" vertical="center" wrapText="1"/>
    </xf>
    <xf numFmtId="0" fontId="31" fillId="4" borderId="11" xfId="6" applyFont="1" applyFill="1" applyBorder="1" applyAlignment="1">
      <alignment horizontal="center" vertical="center" wrapText="1"/>
    </xf>
    <xf numFmtId="0" fontId="31" fillId="4" borderId="10" xfId="6" applyFont="1" applyFill="1" applyBorder="1" applyAlignment="1">
      <alignment horizontal="center" vertical="center" wrapText="1"/>
    </xf>
    <xf numFmtId="0" fontId="32" fillId="14" borderId="13" xfId="0" applyFont="1" applyFill="1" applyBorder="1" applyAlignment="1">
      <alignment horizontal="center" vertical="center" wrapText="1"/>
    </xf>
    <xf numFmtId="0" fontId="32" fillId="14" borderId="1" xfId="0" applyFont="1" applyFill="1" applyBorder="1" applyAlignment="1">
      <alignment horizontal="center" vertical="center" wrapText="1"/>
    </xf>
    <xf numFmtId="0" fontId="32" fillId="14" borderId="14" xfId="0" applyFont="1" applyFill="1" applyBorder="1" applyAlignment="1">
      <alignment horizontal="center" vertical="center" wrapText="1"/>
    </xf>
    <xf numFmtId="43" fontId="4" fillId="0" borderId="0" xfId="5" applyFont="1" applyAlignment="1">
      <alignment vertical="center" wrapText="1"/>
    </xf>
    <xf numFmtId="0" fontId="7" fillId="0" borderId="0" xfId="0" applyFont="1" applyAlignment="1">
      <alignment horizontal="center" vertical="center"/>
    </xf>
    <xf numFmtId="0" fontId="7" fillId="0" borderId="74" xfId="0" applyFont="1" applyBorder="1" applyAlignment="1">
      <alignment vertical="center" wrapText="1"/>
    </xf>
    <xf numFmtId="166" fontId="4" fillId="0" borderId="0" xfId="1" applyNumberFormat="1" applyFont="1" applyFill="1" applyBorder="1" applyAlignment="1">
      <alignment vertical="center"/>
    </xf>
    <xf numFmtId="0" fontId="4" fillId="0" borderId="45" xfId="0" applyFont="1" applyBorder="1" applyAlignment="1">
      <alignment horizontal="center" vertical="center"/>
    </xf>
    <xf numFmtId="4" fontId="4" fillId="0" borderId="23" xfId="1" applyNumberFormat="1" applyFont="1" applyBorder="1" applyAlignment="1">
      <alignment horizontal="center" vertical="center" wrapText="1"/>
    </xf>
    <xf numFmtId="0" fontId="10" fillId="0" borderId="0" xfId="0" applyFont="1" applyAlignment="1">
      <alignment horizontal="center" vertical="center" wrapText="1"/>
    </xf>
    <xf numFmtId="0" fontId="0" fillId="0" borderId="0" xfId="0" applyAlignment="1">
      <alignment vertical="center" wrapText="1"/>
    </xf>
    <xf numFmtId="1" fontId="0" fillId="0" borderId="0" xfId="0" applyNumberFormat="1" applyAlignment="1">
      <alignment horizontal="center" vertical="center"/>
    </xf>
    <xf numFmtId="0" fontId="4" fillId="3" borderId="16" xfId="0" applyFont="1" applyFill="1" applyBorder="1" applyAlignment="1">
      <alignment vertical="center" wrapText="1"/>
    </xf>
    <xf numFmtId="2" fontId="4" fillId="3" borderId="1" xfId="0" applyNumberFormat="1" applyFont="1" applyFill="1" applyBorder="1" applyAlignment="1">
      <alignment horizontal="center" vertical="center" wrapText="1"/>
    </xf>
    <xf numFmtId="0" fontId="4" fillId="3" borderId="1" xfId="0" applyFont="1" applyFill="1" applyBorder="1" applyAlignment="1">
      <alignment vertical="center" wrapText="1"/>
    </xf>
    <xf numFmtId="0" fontId="23" fillId="3" borderId="13" xfId="0" applyFont="1" applyFill="1" applyBorder="1" applyAlignment="1">
      <alignment vertical="center" wrapText="1"/>
    </xf>
    <xf numFmtId="0" fontId="4" fillId="3" borderId="12" xfId="0" applyFont="1" applyFill="1" applyBorder="1" applyAlignment="1">
      <alignment vertical="center" wrapText="1"/>
    </xf>
    <xf numFmtId="2" fontId="4" fillId="3" borderId="6" xfId="0" applyNumberFormat="1" applyFont="1" applyFill="1" applyBorder="1" applyAlignment="1">
      <alignment horizontal="center" vertical="center" wrapText="1"/>
    </xf>
    <xf numFmtId="0" fontId="4" fillId="3" borderId="6" xfId="0" applyFont="1" applyFill="1" applyBorder="1" applyAlignment="1">
      <alignment vertical="center" wrapText="1"/>
    </xf>
    <xf numFmtId="0" fontId="34" fillId="0" borderId="16" xfId="0" applyFont="1" applyBorder="1" applyAlignment="1">
      <alignment vertical="center" wrapText="1"/>
    </xf>
    <xf numFmtId="1" fontId="4" fillId="0" borderId="15" xfId="0" applyNumberFormat="1" applyFont="1" applyBorder="1" applyAlignment="1">
      <alignment horizontal="center" vertical="center" wrapText="1"/>
    </xf>
    <xf numFmtId="0" fontId="4" fillId="0" borderId="15" xfId="0" applyFont="1" applyBorder="1" applyAlignment="1">
      <alignment vertical="center" wrapText="1"/>
    </xf>
    <xf numFmtId="1" fontId="4" fillId="0" borderId="1" xfId="0" applyNumberFormat="1" applyFont="1" applyBorder="1" applyAlignment="1">
      <alignment horizontal="center" vertical="center" wrapText="1"/>
    </xf>
    <xf numFmtId="0" fontId="4" fillId="0" borderId="12" xfId="0" applyFont="1" applyBorder="1" applyAlignment="1">
      <alignment vertical="center" wrapText="1"/>
    </xf>
    <xf numFmtId="1" fontId="4" fillId="0" borderId="11" xfId="0" applyNumberFormat="1" applyFont="1" applyBorder="1" applyAlignment="1">
      <alignment horizontal="center" vertical="center" wrapText="1"/>
    </xf>
    <xf numFmtId="0" fontId="34" fillId="3" borderId="16" xfId="0" applyFont="1" applyFill="1" applyBorder="1" applyAlignment="1">
      <alignment vertical="center" wrapText="1"/>
    </xf>
    <xf numFmtId="1" fontId="4" fillId="3" borderId="15" xfId="0" applyNumberFormat="1" applyFont="1" applyFill="1" applyBorder="1" applyAlignment="1">
      <alignment horizontal="center" vertical="center" wrapText="1"/>
    </xf>
    <xf numFmtId="0" fontId="4" fillId="3" borderId="15" xfId="0" applyFont="1" applyFill="1" applyBorder="1" applyAlignment="1">
      <alignment vertical="center" wrapText="1"/>
    </xf>
    <xf numFmtId="0" fontId="4" fillId="3" borderId="13" xfId="0" applyFont="1" applyFill="1" applyBorder="1" applyAlignment="1">
      <alignment vertical="top" wrapText="1"/>
    </xf>
    <xf numFmtId="1" fontId="4" fillId="3" borderId="1" xfId="0" applyNumberFormat="1" applyFont="1" applyFill="1" applyBorder="1" applyAlignment="1">
      <alignment horizontal="center" vertical="center" wrapText="1"/>
    </xf>
    <xf numFmtId="1" fontId="0" fillId="0" borderId="0" xfId="0" applyNumberFormat="1" applyAlignment="1">
      <alignment vertical="center" wrapText="1"/>
    </xf>
    <xf numFmtId="1" fontId="4" fillId="3" borderId="11" xfId="0" applyNumberFormat="1" applyFont="1" applyFill="1" applyBorder="1" applyAlignment="1">
      <alignment horizontal="center" vertical="center" wrapText="1"/>
    </xf>
    <xf numFmtId="0" fontId="4" fillId="3" borderId="11" xfId="0" applyFont="1" applyFill="1" applyBorder="1" applyAlignment="1">
      <alignment vertical="center" wrapText="1"/>
    </xf>
    <xf numFmtId="0" fontId="7" fillId="4" borderId="31" xfId="0" applyFont="1" applyFill="1" applyBorder="1" applyAlignment="1">
      <alignment horizontal="center" vertical="center"/>
    </xf>
    <xf numFmtId="0" fontId="7" fillId="4" borderId="51" xfId="0" applyFont="1" applyFill="1" applyBorder="1" applyAlignment="1">
      <alignment horizontal="center" vertical="center" wrapText="1"/>
    </xf>
    <xf numFmtId="0" fontId="7" fillId="4" borderId="50" xfId="0" applyFont="1" applyFill="1" applyBorder="1" applyAlignment="1">
      <alignment horizontal="center" vertical="center"/>
    </xf>
    <xf numFmtId="2" fontId="0" fillId="0" borderId="0" xfId="0" applyNumberFormat="1" applyAlignment="1">
      <alignment vertical="center" wrapText="1"/>
    </xf>
    <xf numFmtId="1" fontId="4" fillId="0" borderId="13" xfId="2" applyNumberFormat="1" applyFont="1" applyFill="1" applyBorder="1" applyAlignment="1">
      <alignment horizontal="center" vertical="center" wrapText="1"/>
    </xf>
    <xf numFmtId="2" fontId="4" fillId="0" borderId="1" xfId="2" applyNumberFormat="1" applyFont="1" applyFill="1" applyBorder="1" applyAlignment="1">
      <alignment horizontal="center" vertical="center" wrapText="1"/>
    </xf>
    <xf numFmtId="1" fontId="4" fillId="0" borderId="1" xfId="2" applyNumberFormat="1" applyFont="1" applyFill="1" applyBorder="1" applyAlignment="1">
      <alignment horizontal="center" vertical="center" wrapText="1"/>
    </xf>
    <xf numFmtId="169" fontId="4" fillId="0" borderId="1" xfId="2" applyNumberFormat="1" applyFont="1" applyFill="1" applyBorder="1" applyAlignment="1">
      <alignment horizontal="center" vertical="center" wrapText="1"/>
    </xf>
    <xf numFmtId="2" fontId="4" fillId="0" borderId="1" xfId="2" applyNumberFormat="1" applyFont="1" applyFill="1" applyBorder="1" applyAlignment="1">
      <alignment horizontal="center" vertical="center"/>
    </xf>
    <xf numFmtId="0" fontId="4" fillId="0" borderId="14" xfId="0" applyFont="1" applyBorder="1" applyAlignment="1">
      <alignment vertical="center"/>
    </xf>
    <xf numFmtId="0" fontId="7" fillId="4" borderId="16"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3" fillId="10" borderId="62" xfId="0" applyFont="1" applyFill="1" applyBorder="1" applyAlignment="1">
      <alignment horizontal="center" vertical="center" wrapText="1"/>
    </xf>
    <xf numFmtId="0" fontId="4" fillId="10" borderId="15" xfId="0" applyFont="1" applyFill="1" applyBorder="1" applyAlignment="1">
      <alignment horizontal="center" vertical="center" wrapText="1"/>
    </xf>
    <xf numFmtId="14" fontId="4" fillId="10" borderId="15" xfId="0" applyNumberFormat="1" applyFont="1" applyFill="1" applyBorder="1" applyAlignment="1">
      <alignment horizontal="center" vertical="center" wrapText="1"/>
    </xf>
    <xf numFmtId="0" fontId="4" fillId="10" borderId="15" xfId="0" applyFont="1" applyFill="1" applyBorder="1" applyAlignment="1">
      <alignment vertical="center" wrapText="1"/>
    </xf>
    <xf numFmtId="166" fontId="4" fillId="10" borderId="15" xfId="1" applyNumberFormat="1" applyFont="1" applyFill="1" applyBorder="1" applyAlignment="1">
      <alignment vertical="center" wrapText="1"/>
    </xf>
    <xf numFmtId="0" fontId="3" fillId="10" borderId="53" xfId="0" applyFont="1" applyFill="1" applyBorder="1" applyAlignment="1">
      <alignment horizontal="center" vertical="center" wrapText="1"/>
    </xf>
    <xf numFmtId="0" fontId="4" fillId="10" borderId="16" xfId="0" applyFont="1" applyFill="1" applyBorder="1" applyAlignment="1">
      <alignment vertical="center" wrapText="1"/>
    </xf>
    <xf numFmtId="4" fontId="4" fillId="10" borderId="53" xfId="0" applyNumberFormat="1" applyFont="1" applyFill="1" applyBorder="1" applyAlignment="1">
      <alignment horizontal="center" vertical="center" wrapText="1"/>
    </xf>
    <xf numFmtId="0" fontId="4" fillId="10" borderId="16"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1" xfId="0" applyFont="1" applyFill="1" applyBorder="1" applyAlignment="1">
      <alignment horizontal="center" vertical="center" wrapText="1"/>
    </xf>
    <xf numFmtId="14" fontId="4" fillId="10" borderId="1" xfId="0" applyNumberFormat="1" applyFont="1" applyFill="1" applyBorder="1" applyAlignment="1">
      <alignment horizontal="center" vertical="center" wrapText="1"/>
    </xf>
    <xf numFmtId="0" fontId="4" fillId="10" borderId="1" xfId="0" applyFont="1" applyFill="1" applyBorder="1" applyAlignment="1">
      <alignment vertical="center" wrapText="1"/>
    </xf>
    <xf numFmtId="166" fontId="4" fillId="10" borderId="1" xfId="5" applyNumberFormat="1" applyFont="1" applyFill="1" applyBorder="1" applyAlignment="1">
      <alignment vertical="center" wrapText="1"/>
    </xf>
    <xf numFmtId="0" fontId="4" fillId="10" borderId="13" xfId="0" applyFont="1" applyFill="1" applyBorder="1" applyAlignment="1">
      <alignment vertical="center" wrapText="1"/>
    </xf>
    <xf numFmtId="4" fontId="4" fillId="10" borderId="8" xfId="0" applyNumberFormat="1"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47" xfId="0" applyFont="1" applyFill="1" applyBorder="1" applyAlignment="1">
      <alignment horizontal="center" vertical="center" wrapText="1"/>
    </xf>
    <xf numFmtId="0" fontId="4" fillId="10" borderId="5" xfId="0" applyFont="1" applyFill="1" applyBorder="1" applyAlignment="1">
      <alignment horizontal="center" vertical="center" wrapText="1"/>
    </xf>
    <xf numFmtId="14" fontId="4" fillId="10" borderId="5" xfId="0" applyNumberFormat="1" applyFont="1" applyFill="1" applyBorder="1" applyAlignment="1">
      <alignment horizontal="center" vertical="center" wrapText="1"/>
    </xf>
    <xf numFmtId="0" fontId="4" fillId="10" borderId="5" xfId="0" applyFont="1" applyFill="1" applyBorder="1" applyAlignment="1">
      <alignment vertical="center" wrapText="1"/>
    </xf>
    <xf numFmtId="166" fontId="4" fillId="10" borderId="5" xfId="5" applyNumberFormat="1" applyFont="1" applyFill="1" applyBorder="1" applyAlignment="1">
      <alignment vertical="center" wrapText="1"/>
    </xf>
    <xf numFmtId="0" fontId="4" fillId="10" borderId="42" xfId="0" applyFont="1" applyFill="1" applyBorder="1" applyAlignment="1">
      <alignment vertical="center" wrapText="1"/>
    </xf>
    <xf numFmtId="4" fontId="4" fillId="10" borderId="20" xfId="0" applyNumberFormat="1" applyFont="1" applyFill="1" applyBorder="1" applyAlignment="1">
      <alignment horizontal="center" vertical="center" wrapText="1"/>
    </xf>
    <xf numFmtId="0" fontId="4" fillId="10" borderId="6" xfId="0" applyFont="1" applyFill="1" applyBorder="1" applyAlignment="1">
      <alignment horizontal="center" vertical="center" wrapText="1"/>
    </xf>
    <xf numFmtId="0" fontId="23" fillId="6" borderId="0" xfId="0" applyFont="1" applyFill="1" applyAlignment="1">
      <alignment horizontal="center" vertical="center" wrapText="1"/>
    </xf>
    <xf numFmtId="0" fontId="10" fillId="17" borderId="16" xfId="0" applyFont="1" applyFill="1" applyBorder="1" applyAlignment="1">
      <alignment horizontal="left" vertical="center" wrapText="1"/>
    </xf>
    <xf numFmtId="0" fontId="3" fillId="5" borderId="59" xfId="0" applyFont="1" applyFill="1" applyBorder="1" applyAlignment="1">
      <alignment horizontal="center" vertical="center" wrapText="1"/>
    </xf>
    <xf numFmtId="0" fontId="3" fillId="5" borderId="11" xfId="0" applyFont="1" applyFill="1" applyBorder="1" applyAlignment="1">
      <alignment vertical="center" wrapText="1"/>
    </xf>
    <xf numFmtId="0" fontId="3" fillId="5" borderId="27" xfId="0" applyFont="1" applyFill="1" applyBorder="1" applyAlignment="1">
      <alignment horizontal="center" vertical="center" wrapText="1"/>
    </xf>
    <xf numFmtId="8" fontId="3" fillId="5" borderId="27" xfId="0" applyNumberFormat="1" applyFont="1" applyFill="1" applyBorder="1" applyAlignment="1">
      <alignment vertical="center" wrapText="1"/>
    </xf>
    <xf numFmtId="0" fontId="3" fillId="5" borderId="51" xfId="0" applyFont="1" applyFill="1" applyBorder="1" applyAlignment="1">
      <alignment vertical="center" wrapText="1"/>
    </xf>
    <xf numFmtId="4" fontId="3" fillId="5" borderId="10" xfId="0" applyNumberFormat="1" applyFont="1" applyFill="1" applyBorder="1" applyAlignment="1">
      <alignment horizontal="center" vertical="center" wrapText="1"/>
    </xf>
    <xf numFmtId="0" fontId="23" fillId="10" borderId="0" xfId="0" applyFont="1" applyFill="1" applyAlignment="1">
      <alignment vertical="top" wrapText="1"/>
    </xf>
    <xf numFmtId="0" fontId="23" fillId="10" borderId="1" xfId="0" applyFont="1" applyFill="1" applyBorder="1" applyAlignment="1">
      <alignment vertical="top" wrapText="1"/>
    </xf>
    <xf numFmtId="0" fontId="10" fillId="17" borderId="24" xfId="0" applyFont="1" applyFill="1" applyBorder="1" applyAlignment="1">
      <alignment horizontal="center" vertical="center" wrapText="1"/>
    </xf>
    <xf numFmtId="10" fontId="4" fillId="0" borderId="0" xfId="9" applyNumberFormat="1" applyFont="1" applyAlignment="1">
      <alignment horizontal="center" vertical="center"/>
    </xf>
    <xf numFmtId="2" fontId="4" fillId="0" borderId="0" xfId="0" applyNumberFormat="1" applyFont="1" applyAlignment="1">
      <alignment vertical="center" wrapText="1"/>
    </xf>
    <xf numFmtId="0" fontId="39" fillId="0" borderId="0" xfId="0" applyFont="1" applyAlignment="1">
      <alignment vertical="center" wrapText="1"/>
    </xf>
    <xf numFmtId="0" fontId="4" fillId="0" borderId="1" xfId="0" applyFont="1" applyBorder="1" applyAlignment="1">
      <alignment horizontal="center" vertical="center"/>
    </xf>
    <xf numFmtId="0" fontId="41" fillId="0" borderId="1" xfId="0" applyFont="1" applyBorder="1" applyAlignment="1">
      <alignment horizontal="center" vertical="center"/>
    </xf>
    <xf numFmtId="165" fontId="2" fillId="0" borderId="0" xfId="1" applyNumberFormat="1" applyFont="1" applyFill="1" applyBorder="1" applyAlignment="1">
      <alignment vertical="center" wrapText="1"/>
    </xf>
    <xf numFmtId="165" fontId="11" fillId="17" borderId="64" xfId="1" applyNumberFormat="1" applyFont="1" applyFill="1" applyBorder="1" applyAlignment="1">
      <alignment vertical="center" wrapText="1"/>
    </xf>
    <xf numFmtId="0" fontId="16" fillId="17" borderId="53" xfId="0" applyFont="1" applyFill="1" applyBorder="1" applyAlignment="1">
      <alignment horizontal="center" vertical="center"/>
    </xf>
    <xf numFmtId="0" fontId="16" fillId="17" borderId="15" xfId="0" applyFont="1" applyFill="1" applyBorder="1" applyAlignment="1">
      <alignment horizontal="center" vertical="center"/>
    </xf>
    <xf numFmtId="0" fontId="16" fillId="17" borderId="15" xfId="0" applyFont="1" applyFill="1" applyBorder="1" applyAlignment="1">
      <alignment horizontal="center" vertical="center" wrapText="1"/>
    </xf>
    <xf numFmtId="0" fontId="11" fillId="17" borderId="16" xfId="0" applyFont="1" applyFill="1" applyBorder="1" applyAlignment="1">
      <alignment horizontal="center" vertical="center" wrapText="1"/>
    </xf>
    <xf numFmtId="165" fontId="11" fillId="0" borderId="32" xfId="1" applyNumberFormat="1" applyFont="1" applyBorder="1" applyAlignment="1">
      <alignment vertical="center" wrapText="1"/>
    </xf>
    <xf numFmtId="0" fontId="16" fillId="2" borderId="8" xfId="0" applyFont="1" applyFill="1" applyBorder="1" applyAlignment="1">
      <alignment vertical="center" wrapText="1"/>
    </xf>
    <xf numFmtId="0" fontId="16" fillId="2" borderId="1" xfId="0" applyFont="1" applyFill="1" applyBorder="1" applyAlignment="1">
      <alignment vertical="center" wrapText="1"/>
    </xf>
    <xf numFmtId="0" fontId="16"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1" fillId="4" borderId="1" xfId="0" applyFont="1" applyFill="1" applyBorder="1" applyAlignment="1">
      <alignment horizontal="center" vertical="center" wrapText="1"/>
    </xf>
    <xf numFmtId="170" fontId="3" fillId="0" borderId="13" xfId="5" applyNumberFormat="1" applyFont="1" applyFill="1" applyBorder="1" applyAlignment="1">
      <alignment vertical="center" wrapText="1"/>
    </xf>
    <xf numFmtId="0" fontId="23" fillId="6" borderId="1" xfId="0" applyFont="1" applyFill="1" applyBorder="1" applyAlignment="1">
      <alignment horizontal="center" vertical="center" wrapText="1"/>
    </xf>
    <xf numFmtId="166" fontId="3" fillId="15" borderId="1" xfId="5" applyNumberFormat="1" applyFont="1" applyFill="1" applyBorder="1" applyAlignment="1">
      <alignment vertical="center" wrapText="1"/>
    </xf>
    <xf numFmtId="170" fontId="3" fillId="0" borderId="1" xfId="5" applyNumberFormat="1" applyFont="1" applyFill="1" applyBorder="1" applyAlignment="1">
      <alignment vertical="center" wrapText="1"/>
    </xf>
    <xf numFmtId="165" fontId="7" fillId="15" borderId="14" xfId="1" applyNumberFormat="1" applyFont="1" applyFill="1" applyBorder="1" applyAlignment="1">
      <alignment vertical="center"/>
    </xf>
    <xf numFmtId="2" fontId="3" fillId="15" borderId="13" xfId="9" applyNumberFormat="1" applyFont="1" applyFill="1" applyBorder="1" applyAlignment="1">
      <alignment horizontal="center" vertical="center" wrapText="1"/>
    </xf>
    <xf numFmtId="165" fontId="7" fillId="0" borderId="14" xfId="1" applyNumberFormat="1" applyFont="1" applyFill="1" applyBorder="1" applyAlignment="1">
      <alignment vertical="center"/>
    </xf>
    <xf numFmtId="165" fontId="7" fillId="15" borderId="68" xfId="1" applyNumberFormat="1" applyFont="1" applyFill="1" applyBorder="1" applyAlignment="1">
      <alignment vertical="center"/>
    </xf>
    <xf numFmtId="166" fontId="3" fillId="15" borderId="15" xfId="5" applyNumberFormat="1" applyFont="1" applyFill="1" applyBorder="1" applyAlignment="1">
      <alignment vertical="center" wrapText="1"/>
    </xf>
    <xf numFmtId="10" fontId="3" fillId="15" borderId="15" xfId="9" applyNumberFormat="1" applyFont="1" applyFill="1" applyBorder="1" applyAlignment="1">
      <alignment vertical="center" wrapText="1"/>
    </xf>
    <xf numFmtId="0" fontId="7" fillId="4" borderId="20"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65" xfId="0" applyFont="1" applyFill="1" applyBorder="1" applyAlignment="1">
      <alignment horizontal="center" vertical="center" wrapText="1"/>
    </xf>
    <xf numFmtId="0" fontId="10" fillId="4" borderId="6" xfId="0" applyFont="1" applyFill="1" applyBorder="1" applyAlignment="1">
      <alignment vertical="center" wrapText="1"/>
    </xf>
    <xf numFmtId="2" fontId="3" fillId="15" borderId="1" xfId="9" applyNumberFormat="1" applyFont="1" applyFill="1" applyBorder="1" applyAlignment="1">
      <alignment vertical="center" wrapText="1"/>
    </xf>
    <xf numFmtId="10" fontId="3" fillId="15" borderId="16" xfId="9" applyNumberFormat="1" applyFont="1" applyFill="1" applyBorder="1" applyAlignment="1">
      <alignment horizontal="center" vertical="center" wrapText="1"/>
    </xf>
    <xf numFmtId="165" fontId="4" fillId="0" borderId="73" xfId="1" applyNumberFormat="1" applyFont="1" applyFill="1" applyBorder="1" applyAlignment="1">
      <alignment vertical="center"/>
    </xf>
    <xf numFmtId="165" fontId="4" fillId="0" borderId="73" xfId="1" applyNumberFormat="1" applyFont="1" applyBorder="1" applyAlignment="1">
      <alignment vertical="center"/>
    </xf>
    <xf numFmtId="165" fontId="3" fillId="0" borderId="1" xfId="5" applyNumberFormat="1" applyFont="1" applyFill="1" applyBorder="1" applyAlignment="1">
      <alignment vertical="center" wrapText="1"/>
    </xf>
    <xf numFmtId="0" fontId="4" fillId="17" borderId="68" xfId="0" applyFont="1" applyFill="1" applyBorder="1" applyAlignment="1">
      <alignment vertical="center"/>
    </xf>
    <xf numFmtId="0" fontId="4" fillId="17" borderId="15" xfId="0" applyFont="1" applyFill="1" applyBorder="1" applyAlignment="1">
      <alignment vertical="center" wrapText="1"/>
    </xf>
    <xf numFmtId="2" fontId="4" fillId="17" borderId="15" xfId="2" applyNumberFormat="1" applyFont="1" applyFill="1" applyBorder="1" applyAlignment="1">
      <alignment horizontal="center" vertical="center"/>
    </xf>
    <xf numFmtId="1" fontId="4" fillId="17" borderId="15" xfId="2" applyNumberFormat="1" applyFont="1" applyFill="1" applyBorder="1" applyAlignment="1">
      <alignment horizontal="center" vertical="center" wrapText="1"/>
    </xf>
    <xf numFmtId="2" fontId="4" fillId="17" borderId="15" xfId="2" applyNumberFormat="1" applyFont="1" applyFill="1" applyBorder="1" applyAlignment="1">
      <alignment horizontal="center" vertical="center" wrapText="1"/>
    </xf>
    <xf numFmtId="169" fontId="4" fillId="17" borderId="15" xfId="2" applyNumberFormat="1" applyFont="1" applyFill="1" applyBorder="1" applyAlignment="1">
      <alignment horizontal="center" vertical="center" wrapText="1"/>
    </xf>
    <xf numFmtId="2" fontId="4" fillId="17" borderId="16" xfId="2" applyNumberFormat="1" applyFont="1" applyFill="1" applyBorder="1" applyAlignment="1">
      <alignment horizontal="center" vertical="center" wrapText="1"/>
    </xf>
    <xf numFmtId="0" fontId="0" fillId="17" borderId="0" xfId="0" applyFill="1" applyAlignment="1">
      <alignment vertical="center"/>
    </xf>
    <xf numFmtId="0" fontId="15" fillId="9" borderId="0" xfId="0" applyFont="1" applyFill="1" applyAlignment="1">
      <alignment horizontal="left" vertical="center" wrapText="1"/>
    </xf>
    <xf numFmtId="4" fontId="3" fillId="5" borderId="51" xfId="0" applyNumberFormat="1" applyFont="1" applyFill="1" applyBorder="1" applyAlignment="1">
      <alignment horizontal="center" vertical="center" wrapText="1"/>
    </xf>
    <xf numFmtId="0" fontId="3" fillId="5" borderId="61" xfId="0" applyFont="1" applyFill="1" applyBorder="1" applyAlignment="1">
      <alignment horizontal="center" vertical="center" wrapText="1"/>
    </xf>
    <xf numFmtId="0" fontId="7" fillId="8" borderId="48" xfId="0" applyFont="1" applyFill="1" applyBorder="1" applyAlignment="1">
      <alignment horizontal="center" vertical="center" wrapText="1"/>
    </xf>
    <xf numFmtId="0" fontId="7" fillId="8" borderId="0" xfId="0" applyFont="1" applyFill="1" applyAlignment="1">
      <alignment horizontal="center" vertical="center" wrapText="1"/>
    </xf>
    <xf numFmtId="0" fontId="7" fillId="8" borderId="55" xfId="0" applyFont="1" applyFill="1" applyBorder="1" applyAlignment="1">
      <alignment horizontal="center" vertical="center" wrapText="1"/>
    </xf>
    <xf numFmtId="0" fontId="7" fillId="8" borderId="19" xfId="0" applyFont="1" applyFill="1" applyBorder="1" applyAlignment="1">
      <alignment horizontal="center" vertical="center" wrapText="1"/>
    </xf>
    <xf numFmtId="0" fontId="7" fillId="8" borderId="56" xfId="0" applyFont="1" applyFill="1" applyBorder="1" applyAlignment="1">
      <alignment horizontal="center" vertical="center" wrapText="1"/>
    </xf>
    <xf numFmtId="0" fontId="7" fillId="8" borderId="35" xfId="0" applyFont="1" applyFill="1" applyBorder="1" applyAlignment="1">
      <alignment horizontal="center" vertical="center" wrapText="1"/>
    </xf>
    <xf numFmtId="0" fontId="4" fillId="0" borderId="0" xfId="0" applyFont="1" applyAlignment="1">
      <alignment horizontal="left" vertical="top"/>
    </xf>
    <xf numFmtId="0" fontId="4" fillId="0" borderId="3" xfId="0" applyFont="1" applyBorder="1" applyAlignment="1">
      <alignment horizontal="left" vertical="top" wrapText="1"/>
    </xf>
    <xf numFmtId="0" fontId="4" fillId="0" borderId="49" xfId="0" applyFont="1" applyBorder="1" applyAlignment="1">
      <alignment horizontal="left" vertical="top" wrapText="1"/>
    </xf>
    <xf numFmtId="0" fontId="18" fillId="6" borderId="7" xfId="0" applyFont="1" applyFill="1" applyBorder="1" applyAlignment="1">
      <alignment horizontal="left" vertical="top" wrapText="1"/>
    </xf>
    <xf numFmtId="0" fontId="18" fillId="6" borderId="8" xfId="0" applyFont="1" applyFill="1" applyBorder="1" applyAlignment="1">
      <alignment horizontal="left" vertical="top" wrapText="1"/>
    </xf>
    <xf numFmtId="4" fontId="3" fillId="6" borderId="12" xfId="0" applyNumberFormat="1" applyFont="1" applyFill="1" applyBorder="1" applyAlignment="1">
      <alignment horizontal="center" vertical="center" wrapText="1"/>
    </xf>
    <xf numFmtId="4" fontId="3" fillId="6" borderId="13" xfId="0" applyNumberFormat="1" applyFont="1" applyFill="1" applyBorder="1" applyAlignment="1">
      <alignment horizontal="center" vertical="center" wrapText="1"/>
    </xf>
    <xf numFmtId="4" fontId="3" fillId="6" borderId="67" xfId="0" applyNumberFormat="1" applyFont="1" applyFill="1" applyBorder="1" applyAlignment="1">
      <alignment horizontal="center" vertical="center" wrapText="1"/>
    </xf>
    <xf numFmtId="0" fontId="7" fillId="7" borderId="17" xfId="0" applyFont="1" applyFill="1" applyBorder="1" applyAlignment="1">
      <alignment horizontal="center" vertical="center"/>
    </xf>
    <xf numFmtId="0" fontId="7" fillId="7" borderId="66" xfId="0" applyFont="1" applyFill="1" applyBorder="1" applyAlignment="1">
      <alignment horizontal="center" vertical="center"/>
    </xf>
    <xf numFmtId="0" fontId="10" fillId="0" borderId="42" xfId="0" applyFont="1" applyBorder="1" applyAlignment="1">
      <alignment horizontal="right" vertical="center"/>
    </xf>
    <xf numFmtId="0" fontId="10" fillId="0" borderId="46" xfId="0" applyFont="1" applyBorder="1" applyAlignment="1">
      <alignment horizontal="right" vertical="center"/>
    </xf>
    <xf numFmtId="0" fontId="10" fillId="0" borderId="2" xfId="0" applyFont="1" applyBorder="1" applyAlignment="1">
      <alignment horizontal="right" vertical="center"/>
    </xf>
    <xf numFmtId="0" fontId="18" fillId="0" borderId="4" xfId="0" applyFont="1" applyBorder="1" applyAlignment="1">
      <alignment horizontal="left" vertical="top" wrapText="1"/>
    </xf>
    <xf numFmtId="0" fontId="18" fillId="0" borderId="7" xfId="0" applyFont="1" applyBorder="1" applyAlignment="1">
      <alignment horizontal="left" vertical="top" wrapText="1"/>
    </xf>
    <xf numFmtId="0" fontId="18" fillId="0" borderId="8" xfId="0" applyFont="1" applyBorder="1" applyAlignment="1">
      <alignment horizontal="left" vertical="top" wrapText="1"/>
    </xf>
    <xf numFmtId="0" fontId="7" fillId="8" borderId="18" xfId="0" applyFont="1" applyFill="1" applyBorder="1" applyAlignment="1">
      <alignment horizontal="center" vertical="center"/>
    </xf>
    <xf numFmtId="0" fontId="7" fillId="8" borderId="19" xfId="0" applyFont="1" applyFill="1" applyBorder="1" applyAlignment="1">
      <alignment horizontal="center" vertical="center"/>
    </xf>
    <xf numFmtId="0" fontId="7" fillId="8" borderId="55" xfId="0" applyFont="1" applyFill="1" applyBorder="1" applyAlignment="1">
      <alignment horizontal="center" vertical="center"/>
    </xf>
    <xf numFmtId="0" fontId="7" fillId="8" borderId="35" xfId="0" applyFont="1" applyFill="1" applyBorder="1" applyAlignment="1">
      <alignment horizontal="center" vertical="center"/>
    </xf>
    <xf numFmtId="0" fontId="9" fillId="11" borderId="37"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54" xfId="0" applyFont="1" applyFill="1" applyBorder="1" applyAlignment="1">
      <alignment horizontal="center" vertical="center"/>
    </xf>
    <xf numFmtId="0" fontId="4" fillId="7" borderId="17" xfId="0" applyFont="1" applyFill="1" applyBorder="1" applyAlignment="1">
      <alignment horizontal="center" vertical="center"/>
    </xf>
    <xf numFmtId="0" fontId="4" fillId="7" borderId="18" xfId="0" applyFont="1" applyFill="1" applyBorder="1" applyAlignment="1">
      <alignment horizontal="center" vertical="center"/>
    </xf>
    <xf numFmtId="0" fontId="7" fillId="7" borderId="31" xfId="0" applyFont="1" applyFill="1" applyBorder="1" applyAlignment="1">
      <alignment horizontal="center" vertical="center"/>
    </xf>
    <xf numFmtId="0" fontId="7" fillId="7" borderId="33" xfId="0" applyFont="1" applyFill="1" applyBorder="1" applyAlignment="1">
      <alignment horizontal="center" vertical="center"/>
    </xf>
    <xf numFmtId="0" fontId="4" fillId="0" borderId="0" xfId="0" applyFont="1" applyAlignment="1">
      <alignment horizontal="center" vertical="center" wrapText="1"/>
    </xf>
    <xf numFmtId="0" fontId="10" fillId="6" borderId="63" xfId="0" applyFont="1" applyFill="1" applyBorder="1" applyAlignment="1">
      <alignment horizontal="center" vertical="center" wrapText="1"/>
    </xf>
    <xf numFmtId="0" fontId="10" fillId="6" borderId="32" xfId="0" applyFont="1" applyFill="1" applyBorder="1" applyAlignment="1">
      <alignment horizontal="center" vertical="center" wrapText="1"/>
    </xf>
    <xf numFmtId="0" fontId="10" fillId="6" borderId="64"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0" fillId="7" borderId="33" xfId="0" applyFont="1" applyFill="1" applyBorder="1" applyAlignment="1">
      <alignment horizontal="center" vertical="center" wrapText="1"/>
    </xf>
    <xf numFmtId="4" fontId="3" fillId="6" borderId="17" xfId="0" applyNumberFormat="1" applyFont="1" applyFill="1" applyBorder="1" applyAlignment="1">
      <alignment horizontal="center" vertical="center" wrapText="1"/>
    </xf>
    <xf numFmtId="0" fontId="3" fillId="6" borderId="57"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10" fillId="5" borderId="57" xfId="0" applyFont="1" applyFill="1" applyBorder="1" applyAlignment="1">
      <alignment horizontal="center" vertical="center" wrapText="1"/>
    </xf>
    <xf numFmtId="0" fontId="10" fillId="4" borderId="28"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29"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10" fillId="4" borderId="57"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45" xfId="0" applyFont="1" applyFill="1" applyBorder="1" applyAlignment="1">
      <alignment horizontal="center" vertical="center" wrapText="1"/>
    </xf>
    <xf numFmtId="0" fontId="32" fillId="14" borderId="28" xfId="0" applyFont="1" applyFill="1" applyBorder="1" applyAlignment="1">
      <alignment horizontal="center" vertical="center" wrapText="1"/>
    </xf>
    <xf numFmtId="0" fontId="32" fillId="14" borderId="29" xfId="0" applyFont="1" applyFill="1" applyBorder="1" applyAlignment="1">
      <alignment horizontal="center" vertical="center" wrapText="1"/>
    </xf>
    <xf numFmtId="0" fontId="32" fillId="14" borderId="30" xfId="0" applyFont="1" applyFill="1" applyBorder="1" applyAlignment="1">
      <alignment horizontal="center" vertical="center" wrapText="1"/>
    </xf>
    <xf numFmtId="165" fontId="32" fillId="14" borderId="28" xfId="0" applyNumberFormat="1" applyFont="1" applyFill="1" applyBorder="1" applyAlignment="1">
      <alignment horizontal="center" vertical="center" wrapText="1"/>
    </xf>
    <xf numFmtId="165" fontId="32" fillId="14" borderId="29" xfId="0" applyNumberFormat="1" applyFont="1" applyFill="1" applyBorder="1" applyAlignment="1">
      <alignment horizontal="center" vertical="center" wrapText="1"/>
    </xf>
    <xf numFmtId="165" fontId="32" fillId="14" borderId="30" xfId="0" applyNumberFormat="1" applyFont="1" applyFill="1" applyBorder="1" applyAlignment="1">
      <alignment horizontal="center" vertical="center" wrapText="1"/>
    </xf>
    <xf numFmtId="0" fontId="32" fillId="14" borderId="75" xfId="0" applyFont="1" applyFill="1" applyBorder="1" applyAlignment="1">
      <alignment horizontal="center" vertical="center" wrapText="1"/>
    </xf>
    <xf numFmtId="0" fontId="32" fillId="14" borderId="77" xfId="0" applyFont="1" applyFill="1" applyBorder="1" applyAlignment="1">
      <alignment horizontal="center" vertical="center" wrapText="1"/>
    </xf>
    <xf numFmtId="0" fontId="32" fillId="14" borderId="78"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7" fillId="0" borderId="0" xfId="0" applyFont="1" applyAlignment="1">
      <alignment horizontal="left" vertical="center" wrapText="1"/>
    </xf>
    <xf numFmtId="0" fontId="26" fillId="13" borderId="71" xfId="0" applyFont="1" applyFill="1" applyBorder="1" applyAlignment="1">
      <alignment horizontal="center" vertical="center" wrapText="1"/>
    </xf>
    <xf numFmtId="0" fontId="26" fillId="13" borderId="7" xfId="0" applyFont="1" applyFill="1" applyBorder="1" applyAlignment="1">
      <alignment horizontal="center" vertical="center" wrapText="1"/>
    </xf>
    <xf numFmtId="0" fontId="31" fillId="7" borderId="70" xfId="0" applyFont="1" applyFill="1" applyBorder="1" applyAlignment="1">
      <alignment horizontal="center" vertical="center" wrapText="1"/>
    </xf>
    <xf numFmtId="0" fontId="31" fillId="7" borderId="48" xfId="0" applyFont="1" applyFill="1" applyBorder="1" applyAlignment="1">
      <alignment horizontal="center" vertical="center" wrapText="1"/>
    </xf>
    <xf numFmtId="0" fontId="31" fillId="7" borderId="10" xfId="0" applyFont="1" applyFill="1" applyBorder="1" applyAlignment="1">
      <alignment horizontal="center" vertical="center" wrapText="1"/>
    </xf>
    <xf numFmtId="0" fontId="31" fillId="7" borderId="11" xfId="0" applyFont="1" applyFill="1" applyBorder="1" applyAlignment="1">
      <alignment horizontal="center" vertical="center" wrapText="1"/>
    </xf>
    <xf numFmtId="0" fontId="31" fillId="7" borderId="21" xfId="0" applyFont="1" applyFill="1" applyBorder="1" applyAlignment="1">
      <alignment horizontal="center" vertical="center" wrapText="1"/>
    </xf>
    <xf numFmtId="0" fontId="30" fillId="4" borderId="17" xfId="0" applyFont="1" applyFill="1" applyBorder="1" applyAlignment="1">
      <alignment horizontal="center" vertical="center"/>
    </xf>
    <xf numFmtId="0" fontId="30" fillId="4" borderId="18" xfId="0" applyFont="1" applyFill="1" applyBorder="1" applyAlignment="1">
      <alignment horizontal="center" vertical="center"/>
    </xf>
    <xf numFmtId="0" fontId="30" fillId="4" borderId="28" xfId="0" applyFont="1" applyFill="1" applyBorder="1" applyAlignment="1">
      <alignment horizontal="center" vertical="center" wrapText="1"/>
    </xf>
    <xf numFmtId="0" fontId="30" fillId="4" borderId="29" xfId="0" applyFont="1" applyFill="1" applyBorder="1" applyAlignment="1">
      <alignment horizontal="center" vertical="center" wrapText="1"/>
    </xf>
    <xf numFmtId="0" fontId="30" fillId="4" borderId="22" xfId="0" applyFont="1" applyFill="1" applyBorder="1" applyAlignment="1">
      <alignment horizontal="center" vertical="center"/>
    </xf>
    <xf numFmtId="0" fontId="30" fillId="4" borderId="0" xfId="0" applyFont="1" applyFill="1" applyAlignment="1">
      <alignment horizontal="center" vertical="center"/>
    </xf>
    <xf numFmtId="0" fontId="32" fillId="14" borderId="70" xfId="0" applyFont="1" applyFill="1" applyBorder="1" applyAlignment="1">
      <alignment horizontal="center" vertical="center" wrapText="1"/>
    </xf>
    <xf numFmtId="0" fontId="32" fillId="14" borderId="48" xfId="0" applyFont="1" applyFill="1" applyBorder="1" applyAlignment="1">
      <alignment horizontal="center" vertical="center" wrapText="1"/>
    </xf>
    <xf numFmtId="0" fontId="32" fillId="14" borderId="7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8" fillId="16" borderId="11"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68" xfId="0" applyFont="1" applyBorder="1" applyAlignment="1">
      <alignment horizontal="center" vertical="center" wrapText="1"/>
    </xf>
    <xf numFmtId="0" fontId="2" fillId="5" borderId="50" xfId="0" applyFont="1" applyFill="1" applyBorder="1" applyAlignment="1">
      <alignment horizontal="center" vertical="center"/>
    </xf>
    <xf numFmtId="0" fontId="2" fillId="5" borderId="76" xfId="0" applyFont="1" applyFill="1" applyBorder="1" applyAlignment="1">
      <alignment horizontal="center" vertical="center"/>
    </xf>
    <xf numFmtId="0" fontId="2" fillId="5" borderId="27" xfId="0" applyFont="1" applyFill="1" applyBorder="1" applyAlignment="1">
      <alignment horizontal="center" vertical="center"/>
    </xf>
    <xf numFmtId="0" fontId="2" fillId="5" borderId="39" xfId="0" applyFont="1" applyFill="1" applyBorder="1" applyAlignment="1">
      <alignment horizontal="center" vertical="center"/>
    </xf>
    <xf numFmtId="0" fontId="38" fillId="16" borderId="21" xfId="0" applyFont="1" applyFill="1" applyBorder="1" applyAlignment="1">
      <alignment horizontal="center" vertical="center" wrapText="1"/>
    </xf>
    <xf numFmtId="0" fontId="38" fillId="16" borderId="2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68" xfId="0" applyFont="1" applyFill="1" applyBorder="1" applyAlignment="1">
      <alignment horizontal="center" vertical="center" wrapText="1"/>
    </xf>
    <xf numFmtId="0" fontId="40" fillId="0" borderId="1" xfId="0" applyFont="1" applyBorder="1" applyAlignment="1">
      <alignment horizontal="center" vertical="center" wrapText="1"/>
    </xf>
    <xf numFmtId="0" fontId="41" fillId="0" borderId="1" xfId="0" applyFont="1" applyBorder="1" applyAlignment="1">
      <alignment horizontal="center" vertical="center"/>
    </xf>
    <xf numFmtId="0" fontId="11" fillId="4" borderId="25" xfId="0" applyFont="1" applyFill="1" applyBorder="1" applyAlignment="1">
      <alignment horizontal="center" vertical="center"/>
    </xf>
    <xf numFmtId="0" fontId="11" fillId="4" borderId="69" xfId="0" applyFont="1" applyFill="1" applyBorder="1" applyAlignment="1">
      <alignment horizontal="center" vertical="center"/>
    </xf>
    <xf numFmtId="0" fontId="11" fillId="4" borderId="40" xfId="0" applyFont="1" applyFill="1" applyBorder="1" applyAlignment="1">
      <alignment horizontal="center" vertical="center"/>
    </xf>
    <xf numFmtId="0" fontId="16" fillId="17" borderId="25" xfId="0" applyFont="1" applyFill="1" applyBorder="1" applyAlignment="1">
      <alignment horizontal="center" vertical="center"/>
    </xf>
    <xf numFmtId="0" fontId="16" fillId="17" borderId="69" xfId="0" applyFont="1" applyFill="1" applyBorder="1" applyAlignment="1">
      <alignment horizontal="center" vertical="center"/>
    </xf>
    <xf numFmtId="0" fontId="16" fillId="17" borderId="40" xfId="0" applyFont="1" applyFill="1" applyBorder="1" applyAlignment="1">
      <alignment horizontal="center" vertical="center"/>
    </xf>
    <xf numFmtId="0" fontId="16" fillId="0" borderId="21"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59" xfId="0" applyFont="1" applyBorder="1" applyAlignment="1">
      <alignment horizontal="center" vertical="center" wrapText="1"/>
    </xf>
    <xf numFmtId="0" fontId="16" fillId="17" borderId="67" xfId="0" applyFont="1" applyFill="1" applyBorder="1" applyAlignment="1">
      <alignment horizontal="center" vertical="center"/>
    </xf>
    <xf numFmtId="0" fontId="16" fillId="17" borderId="77" xfId="0" applyFont="1" applyFill="1" applyBorder="1" applyAlignment="1">
      <alignment horizontal="center" vertical="center"/>
    </xf>
    <xf numFmtId="0" fontId="16" fillId="17" borderId="53" xfId="0" applyFont="1" applyFill="1" applyBorder="1" applyAlignment="1">
      <alignment horizontal="center" vertical="center"/>
    </xf>
    <xf numFmtId="0" fontId="11" fillId="4" borderId="1" xfId="0" applyFont="1" applyFill="1" applyBorder="1" applyAlignment="1">
      <alignment horizontal="center" vertical="center" wrapText="1"/>
    </xf>
    <xf numFmtId="0" fontId="41" fillId="0" borderId="1" xfId="0" applyFont="1" applyBorder="1" applyAlignment="1">
      <alignment horizontal="left" vertical="center" wrapText="1"/>
    </xf>
    <xf numFmtId="0" fontId="41" fillId="0" borderId="1" xfId="0" applyFont="1" applyBorder="1" applyAlignment="1">
      <alignment horizontal="center" vertical="top" wrapText="1"/>
    </xf>
    <xf numFmtId="0" fontId="41"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cellXfs>
  <cellStyles count="10">
    <cellStyle name="Hipervínculo" xfId="3" builtinId="8"/>
    <cellStyle name="Millares" xfId="5" builtinId="3"/>
    <cellStyle name="Millares [0]" xfId="4" builtinId="6"/>
    <cellStyle name="Moneda" xfId="1" builtinId="4"/>
    <cellStyle name="Moneda [0]" xfId="2" builtinId="7"/>
    <cellStyle name="Moneda 2" xfId="7" xr:uid="{87207AB9-2D1C-4113-A20F-03029947AE01}"/>
    <cellStyle name="Normal" xfId="0" builtinId="0"/>
    <cellStyle name="Normal 2" xfId="6" xr:uid="{2624A355-3B84-407A-8FF8-E70C604078A5}"/>
    <cellStyle name="Normal 5" xfId="8" xr:uid="{2BCC3783-7C56-4141-99C6-F6ABF1C8FEBC}"/>
    <cellStyle name="Porcentaje" xfId="9"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s>
</file>

<file path=xl/drawings/_rels/drawing3.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14</xdr:col>
      <xdr:colOff>590254</xdr:colOff>
      <xdr:row>3</xdr:row>
      <xdr:rowOff>712757</xdr:rowOff>
    </xdr:from>
    <xdr:to>
      <xdr:col>14</xdr:col>
      <xdr:colOff>2872955</xdr:colOff>
      <xdr:row>3</xdr:row>
      <xdr:rowOff>4062047</xdr:rowOff>
    </xdr:to>
    <xdr:pic>
      <xdr:nvPicPr>
        <xdr:cNvPr id="2" name="Imagen 1">
          <a:extLst>
            <a:ext uri="{FF2B5EF4-FFF2-40B4-BE49-F238E27FC236}">
              <a16:creationId xmlns:a16="http://schemas.microsoft.com/office/drawing/2014/main" id="{0C4146BD-0FD1-5F7A-713D-E0D5C27CA509}"/>
            </a:ext>
          </a:extLst>
        </xdr:cNvPr>
        <xdr:cNvPicPr>
          <a:picLocks noChangeAspect="1"/>
        </xdr:cNvPicPr>
      </xdr:nvPicPr>
      <xdr:blipFill>
        <a:blip xmlns:r="http://schemas.openxmlformats.org/officeDocument/2006/relationships" r:embed="rId1"/>
        <a:stretch>
          <a:fillRect/>
        </a:stretch>
      </xdr:blipFill>
      <xdr:spPr>
        <a:xfrm>
          <a:off x="14553904" y="2312957"/>
          <a:ext cx="2282701" cy="3349290"/>
        </a:xfrm>
        <a:prstGeom prst="rect">
          <a:avLst/>
        </a:prstGeom>
      </xdr:spPr>
    </xdr:pic>
    <xdr:clientData/>
  </xdr:twoCellAnchor>
  <xdr:twoCellAnchor editAs="oneCell">
    <xdr:from>
      <xdr:col>14</xdr:col>
      <xdr:colOff>442044</xdr:colOff>
      <xdr:row>4</xdr:row>
      <xdr:rowOff>849637</xdr:rowOff>
    </xdr:from>
    <xdr:to>
      <xdr:col>14</xdr:col>
      <xdr:colOff>2971651</xdr:colOff>
      <xdr:row>4</xdr:row>
      <xdr:rowOff>4224192</xdr:rowOff>
    </xdr:to>
    <xdr:pic>
      <xdr:nvPicPr>
        <xdr:cNvPr id="5" name="Imagen 4">
          <a:extLst>
            <a:ext uri="{FF2B5EF4-FFF2-40B4-BE49-F238E27FC236}">
              <a16:creationId xmlns:a16="http://schemas.microsoft.com/office/drawing/2014/main" id="{8AFD7DC9-B6D2-EA39-0C23-B409F017E229}"/>
            </a:ext>
            <a:ext uri="{147F2762-F138-4A5C-976F-8EAC2B608ADB}">
              <a16:predDERef xmlns:a16="http://schemas.microsoft.com/office/drawing/2014/main" pred="{0C4146BD-0FD1-5F7A-713D-E0D5C27CA509}"/>
            </a:ext>
          </a:extLst>
        </xdr:cNvPr>
        <xdr:cNvPicPr>
          <a:picLocks noChangeAspect="1"/>
        </xdr:cNvPicPr>
      </xdr:nvPicPr>
      <xdr:blipFill>
        <a:blip xmlns:r="http://schemas.openxmlformats.org/officeDocument/2006/relationships" r:embed="rId2"/>
        <a:stretch>
          <a:fillRect/>
        </a:stretch>
      </xdr:blipFill>
      <xdr:spPr>
        <a:xfrm>
          <a:off x="14405694" y="6755137"/>
          <a:ext cx="2529607" cy="3374555"/>
        </a:xfrm>
        <a:prstGeom prst="rect">
          <a:avLst/>
        </a:prstGeom>
      </xdr:spPr>
    </xdr:pic>
    <xdr:clientData/>
  </xdr:twoCellAnchor>
  <xdr:twoCellAnchor editAs="oneCell">
    <xdr:from>
      <xdr:col>14</xdr:col>
      <xdr:colOff>736599</xdr:colOff>
      <xdr:row>7</xdr:row>
      <xdr:rowOff>887420</xdr:rowOff>
    </xdr:from>
    <xdr:to>
      <xdr:col>14</xdr:col>
      <xdr:colOff>3166533</xdr:colOff>
      <xdr:row>7</xdr:row>
      <xdr:rowOff>2713760</xdr:rowOff>
    </xdr:to>
    <xdr:pic>
      <xdr:nvPicPr>
        <xdr:cNvPr id="6" name="Imagen 5">
          <a:extLst>
            <a:ext uri="{FF2B5EF4-FFF2-40B4-BE49-F238E27FC236}">
              <a16:creationId xmlns:a16="http://schemas.microsoft.com/office/drawing/2014/main" id="{42E8FC9E-7D2F-835B-686E-564C9BB576BB}"/>
            </a:ext>
          </a:extLst>
        </xdr:cNvPr>
        <xdr:cNvPicPr>
          <a:picLocks noChangeAspect="1"/>
        </xdr:cNvPicPr>
      </xdr:nvPicPr>
      <xdr:blipFill>
        <a:blip xmlns:r="http://schemas.openxmlformats.org/officeDocument/2006/relationships" r:embed="rId3"/>
        <a:stretch>
          <a:fillRect/>
        </a:stretch>
      </xdr:blipFill>
      <xdr:spPr>
        <a:xfrm>
          <a:off x="16747066" y="16262887"/>
          <a:ext cx="2429934" cy="1826340"/>
        </a:xfrm>
        <a:prstGeom prst="rect">
          <a:avLst/>
        </a:prstGeom>
      </xdr:spPr>
    </xdr:pic>
    <xdr:clientData/>
  </xdr:twoCellAnchor>
  <xdr:twoCellAnchor editAs="oneCell">
    <xdr:from>
      <xdr:col>14</xdr:col>
      <xdr:colOff>891268</xdr:colOff>
      <xdr:row>7</xdr:row>
      <xdr:rowOff>2675467</xdr:rowOff>
    </xdr:from>
    <xdr:to>
      <xdr:col>14</xdr:col>
      <xdr:colOff>3166289</xdr:colOff>
      <xdr:row>7</xdr:row>
      <xdr:rowOff>4535998</xdr:rowOff>
    </xdr:to>
    <xdr:pic>
      <xdr:nvPicPr>
        <xdr:cNvPr id="7" name="Imagen 6">
          <a:extLst>
            <a:ext uri="{FF2B5EF4-FFF2-40B4-BE49-F238E27FC236}">
              <a16:creationId xmlns:a16="http://schemas.microsoft.com/office/drawing/2014/main" id="{FD62935D-B099-D466-776A-EE653DD513F7}"/>
            </a:ext>
          </a:extLst>
        </xdr:cNvPr>
        <xdr:cNvPicPr>
          <a:picLocks noChangeAspect="1"/>
        </xdr:cNvPicPr>
      </xdr:nvPicPr>
      <xdr:blipFill>
        <a:blip xmlns:r="http://schemas.openxmlformats.org/officeDocument/2006/relationships" r:embed="rId4"/>
        <a:stretch>
          <a:fillRect/>
        </a:stretch>
      </xdr:blipFill>
      <xdr:spPr>
        <a:xfrm>
          <a:off x="16901735" y="18050934"/>
          <a:ext cx="2275021" cy="1860531"/>
        </a:xfrm>
        <a:prstGeom prst="rect">
          <a:avLst/>
        </a:prstGeom>
      </xdr:spPr>
    </xdr:pic>
    <xdr:clientData/>
  </xdr:twoCellAnchor>
  <xdr:twoCellAnchor editAs="oneCell">
    <xdr:from>
      <xdr:col>14</xdr:col>
      <xdr:colOff>390525</xdr:colOff>
      <xdr:row>9</xdr:row>
      <xdr:rowOff>1022639</xdr:rowOff>
    </xdr:from>
    <xdr:to>
      <xdr:col>14</xdr:col>
      <xdr:colOff>2971800</xdr:colOff>
      <xdr:row>9</xdr:row>
      <xdr:rowOff>3118139</xdr:rowOff>
    </xdr:to>
    <xdr:pic>
      <xdr:nvPicPr>
        <xdr:cNvPr id="9" name="Imagen 8">
          <a:extLst>
            <a:ext uri="{FF2B5EF4-FFF2-40B4-BE49-F238E27FC236}">
              <a16:creationId xmlns:a16="http://schemas.microsoft.com/office/drawing/2014/main" id="{75CAF50E-2EC6-2C27-B67B-F5A9A975B12D}"/>
            </a:ext>
            <a:ext uri="{147F2762-F138-4A5C-976F-8EAC2B608ADB}">
              <a16:predDERef xmlns:a16="http://schemas.microsoft.com/office/drawing/2014/main" pred="{FD62935D-B099-D466-776A-EE653DD513F7}"/>
            </a:ext>
          </a:extLst>
        </xdr:cNvPr>
        <xdr:cNvPicPr>
          <a:picLocks noChangeAspect="1"/>
        </xdr:cNvPicPr>
      </xdr:nvPicPr>
      <xdr:blipFill>
        <a:blip xmlns:r="http://schemas.openxmlformats.org/officeDocument/2006/relationships" r:embed="rId5"/>
        <a:stretch>
          <a:fillRect/>
        </a:stretch>
      </xdr:blipFill>
      <xdr:spPr>
        <a:xfrm>
          <a:off x="14366298" y="25969480"/>
          <a:ext cx="2581275" cy="2095500"/>
        </a:xfrm>
        <a:prstGeom prst="rect">
          <a:avLst/>
        </a:prstGeom>
      </xdr:spPr>
    </xdr:pic>
    <xdr:clientData/>
  </xdr:twoCellAnchor>
  <xdr:twoCellAnchor editAs="oneCell">
    <xdr:from>
      <xdr:col>14</xdr:col>
      <xdr:colOff>142598</xdr:colOff>
      <xdr:row>10</xdr:row>
      <xdr:rowOff>829731</xdr:rowOff>
    </xdr:from>
    <xdr:to>
      <xdr:col>14</xdr:col>
      <xdr:colOff>3339084</xdr:colOff>
      <xdr:row>10</xdr:row>
      <xdr:rowOff>3073399</xdr:rowOff>
    </xdr:to>
    <xdr:pic>
      <xdr:nvPicPr>
        <xdr:cNvPr id="14" name="Imagen 13">
          <a:extLst>
            <a:ext uri="{FF2B5EF4-FFF2-40B4-BE49-F238E27FC236}">
              <a16:creationId xmlns:a16="http://schemas.microsoft.com/office/drawing/2014/main" id="{AA31CEDE-4ABB-7B94-CC90-DEE0990A4A54}"/>
            </a:ext>
            <a:ext uri="{147F2762-F138-4A5C-976F-8EAC2B608ADB}">
              <a16:predDERef xmlns:a16="http://schemas.microsoft.com/office/drawing/2014/main" pred="{75CAF50E-2EC6-2C27-B67B-F5A9A975B12D}"/>
            </a:ext>
          </a:extLst>
        </xdr:cNvPr>
        <xdr:cNvPicPr>
          <a:picLocks noChangeAspect="1"/>
        </xdr:cNvPicPr>
      </xdr:nvPicPr>
      <xdr:blipFill>
        <a:blip xmlns:r="http://schemas.openxmlformats.org/officeDocument/2006/relationships" r:embed="rId6"/>
        <a:stretch>
          <a:fillRect/>
        </a:stretch>
      </xdr:blipFill>
      <xdr:spPr>
        <a:xfrm>
          <a:off x="14106248" y="28356981"/>
          <a:ext cx="3196486" cy="2243668"/>
        </a:xfrm>
        <a:prstGeom prst="rect">
          <a:avLst/>
        </a:prstGeom>
      </xdr:spPr>
    </xdr:pic>
    <xdr:clientData/>
  </xdr:twoCellAnchor>
  <xdr:twoCellAnchor editAs="oneCell">
    <xdr:from>
      <xdr:col>14</xdr:col>
      <xdr:colOff>556683</xdr:colOff>
      <xdr:row>13</xdr:row>
      <xdr:rowOff>956294</xdr:rowOff>
    </xdr:from>
    <xdr:to>
      <xdr:col>14</xdr:col>
      <xdr:colOff>3055567</xdr:colOff>
      <xdr:row>13</xdr:row>
      <xdr:rowOff>3471618</xdr:rowOff>
    </xdr:to>
    <xdr:pic>
      <xdr:nvPicPr>
        <xdr:cNvPr id="15" name="Imagen 14">
          <a:extLst>
            <a:ext uri="{FF2B5EF4-FFF2-40B4-BE49-F238E27FC236}">
              <a16:creationId xmlns:a16="http://schemas.microsoft.com/office/drawing/2014/main" id="{6ADA5610-237F-BCA1-B4E2-8D7E41EF4215}"/>
            </a:ext>
            <a:ext uri="{147F2762-F138-4A5C-976F-8EAC2B608ADB}">
              <a16:predDERef xmlns:a16="http://schemas.microsoft.com/office/drawing/2014/main" pred="{AA31CEDE-4ABB-7B94-CC90-DEE0990A4A54}"/>
            </a:ext>
          </a:extLst>
        </xdr:cNvPr>
        <xdr:cNvPicPr>
          <a:picLocks noChangeAspect="1"/>
        </xdr:cNvPicPr>
      </xdr:nvPicPr>
      <xdr:blipFill>
        <a:blip xmlns:r="http://schemas.openxmlformats.org/officeDocument/2006/relationships" r:embed="rId7"/>
        <a:stretch>
          <a:fillRect/>
        </a:stretch>
      </xdr:blipFill>
      <xdr:spPr>
        <a:xfrm>
          <a:off x="14532456" y="41195089"/>
          <a:ext cx="2498884" cy="2515324"/>
        </a:xfrm>
        <a:prstGeom prst="rect">
          <a:avLst/>
        </a:prstGeom>
      </xdr:spPr>
    </xdr:pic>
    <xdr:clientData/>
  </xdr:twoCellAnchor>
  <xdr:twoCellAnchor editAs="oneCell">
    <xdr:from>
      <xdr:col>14</xdr:col>
      <xdr:colOff>415636</xdr:colOff>
      <xdr:row>12</xdr:row>
      <xdr:rowOff>1100879</xdr:rowOff>
    </xdr:from>
    <xdr:to>
      <xdr:col>14</xdr:col>
      <xdr:colOff>3210117</xdr:colOff>
      <xdr:row>12</xdr:row>
      <xdr:rowOff>3961668</xdr:rowOff>
    </xdr:to>
    <xdr:pic>
      <xdr:nvPicPr>
        <xdr:cNvPr id="19" name="Imagen 18">
          <a:extLst>
            <a:ext uri="{FF2B5EF4-FFF2-40B4-BE49-F238E27FC236}">
              <a16:creationId xmlns:a16="http://schemas.microsoft.com/office/drawing/2014/main" id="{3FA7D308-287F-5762-9DA2-A136A1DACDFA}"/>
            </a:ext>
            <a:ext uri="{147F2762-F138-4A5C-976F-8EAC2B608ADB}">
              <a16:predDERef xmlns:a16="http://schemas.microsoft.com/office/drawing/2014/main" pred="{6ADA5610-237F-BCA1-B4E2-8D7E41EF4215}"/>
            </a:ext>
          </a:extLst>
        </xdr:cNvPr>
        <xdr:cNvPicPr>
          <a:picLocks noChangeAspect="1"/>
        </xdr:cNvPicPr>
      </xdr:nvPicPr>
      <xdr:blipFill>
        <a:blip xmlns:r="http://schemas.openxmlformats.org/officeDocument/2006/relationships" r:embed="rId8"/>
        <a:stretch>
          <a:fillRect/>
        </a:stretch>
      </xdr:blipFill>
      <xdr:spPr>
        <a:xfrm>
          <a:off x="14391409" y="37425765"/>
          <a:ext cx="2794481" cy="2860789"/>
        </a:xfrm>
        <a:prstGeom prst="rect">
          <a:avLst/>
        </a:prstGeom>
      </xdr:spPr>
    </xdr:pic>
    <xdr:clientData/>
  </xdr:twoCellAnchor>
  <xdr:twoCellAnchor editAs="oneCell">
    <xdr:from>
      <xdr:col>14</xdr:col>
      <xdr:colOff>784225</xdr:colOff>
      <xdr:row>14</xdr:row>
      <xdr:rowOff>1146845</xdr:rowOff>
    </xdr:from>
    <xdr:to>
      <xdr:col>14</xdr:col>
      <xdr:colOff>2841625</xdr:colOff>
      <xdr:row>14</xdr:row>
      <xdr:rowOff>3697403</xdr:rowOff>
    </xdr:to>
    <xdr:pic>
      <xdr:nvPicPr>
        <xdr:cNvPr id="22" name="Imagen 21">
          <a:extLst>
            <a:ext uri="{FF2B5EF4-FFF2-40B4-BE49-F238E27FC236}">
              <a16:creationId xmlns:a16="http://schemas.microsoft.com/office/drawing/2014/main" id="{41766857-F21C-E5F4-23FA-8A8296725CB3}"/>
            </a:ext>
            <a:ext uri="{147F2762-F138-4A5C-976F-8EAC2B608ADB}">
              <a16:predDERef xmlns:a16="http://schemas.microsoft.com/office/drawing/2014/main" pred="{3FA7D308-287F-5762-9DA2-A136A1DACDFA}"/>
            </a:ext>
          </a:extLst>
        </xdr:cNvPr>
        <xdr:cNvPicPr>
          <a:picLocks noChangeAspect="1"/>
        </xdr:cNvPicPr>
      </xdr:nvPicPr>
      <xdr:blipFill>
        <a:blip xmlns:r="http://schemas.openxmlformats.org/officeDocument/2006/relationships" r:embed="rId9"/>
        <a:stretch>
          <a:fillRect/>
        </a:stretch>
      </xdr:blipFill>
      <xdr:spPr>
        <a:xfrm>
          <a:off x="14759998" y="45005140"/>
          <a:ext cx="2057400" cy="2550558"/>
        </a:xfrm>
        <a:prstGeom prst="rect">
          <a:avLst/>
        </a:prstGeom>
      </xdr:spPr>
    </xdr:pic>
    <xdr:clientData/>
  </xdr:twoCellAnchor>
  <xdr:twoCellAnchor editAs="oneCell">
    <xdr:from>
      <xdr:col>14</xdr:col>
      <xdr:colOff>690034</xdr:colOff>
      <xdr:row>16</xdr:row>
      <xdr:rowOff>771524</xdr:rowOff>
    </xdr:from>
    <xdr:to>
      <xdr:col>14</xdr:col>
      <xdr:colOff>2891367</xdr:colOff>
      <xdr:row>16</xdr:row>
      <xdr:rowOff>3334614</xdr:rowOff>
    </xdr:to>
    <xdr:pic>
      <xdr:nvPicPr>
        <xdr:cNvPr id="23" name="Imagen 22">
          <a:extLst>
            <a:ext uri="{FF2B5EF4-FFF2-40B4-BE49-F238E27FC236}">
              <a16:creationId xmlns:a16="http://schemas.microsoft.com/office/drawing/2014/main" id="{EE56091C-18DE-C9AB-FBB3-14B5E1ECD304}"/>
            </a:ext>
            <a:ext uri="{147F2762-F138-4A5C-976F-8EAC2B608ADB}">
              <a16:predDERef xmlns:a16="http://schemas.microsoft.com/office/drawing/2014/main" pred="{41766857-F21C-E5F4-23FA-8A8296725CB3}"/>
            </a:ext>
          </a:extLst>
        </xdr:cNvPr>
        <xdr:cNvPicPr>
          <a:picLocks noChangeAspect="1"/>
        </xdr:cNvPicPr>
      </xdr:nvPicPr>
      <xdr:blipFill>
        <a:blip xmlns:r="http://schemas.openxmlformats.org/officeDocument/2006/relationships" r:embed="rId10"/>
        <a:stretch>
          <a:fillRect/>
        </a:stretch>
      </xdr:blipFill>
      <xdr:spPr>
        <a:xfrm>
          <a:off x="14653684" y="50082449"/>
          <a:ext cx="2201333" cy="2563090"/>
        </a:xfrm>
        <a:prstGeom prst="rect">
          <a:avLst/>
        </a:prstGeom>
      </xdr:spPr>
    </xdr:pic>
    <xdr:clientData/>
  </xdr:twoCellAnchor>
  <xdr:twoCellAnchor editAs="oneCell">
    <xdr:from>
      <xdr:col>14</xdr:col>
      <xdr:colOff>612775</xdr:colOff>
      <xdr:row>17</xdr:row>
      <xdr:rowOff>916197</xdr:rowOff>
    </xdr:from>
    <xdr:to>
      <xdr:col>14</xdr:col>
      <xdr:colOff>2898774</xdr:colOff>
      <xdr:row>17</xdr:row>
      <xdr:rowOff>3459179</xdr:rowOff>
    </xdr:to>
    <xdr:pic>
      <xdr:nvPicPr>
        <xdr:cNvPr id="26" name="Imagen 25">
          <a:extLst>
            <a:ext uri="{FF2B5EF4-FFF2-40B4-BE49-F238E27FC236}">
              <a16:creationId xmlns:a16="http://schemas.microsoft.com/office/drawing/2014/main" id="{A750ED63-8EB7-950D-00A3-A414EFFE87DC}"/>
            </a:ext>
            <a:ext uri="{147F2762-F138-4A5C-976F-8EAC2B608ADB}">
              <a16:predDERef xmlns:a16="http://schemas.microsoft.com/office/drawing/2014/main" pred="{EE56091C-18DE-C9AB-FBB3-14B5E1ECD304}"/>
            </a:ext>
          </a:extLst>
        </xdr:cNvPr>
        <xdr:cNvPicPr>
          <a:picLocks noChangeAspect="1"/>
        </xdr:cNvPicPr>
      </xdr:nvPicPr>
      <xdr:blipFill>
        <a:blip xmlns:r="http://schemas.openxmlformats.org/officeDocument/2006/relationships" r:embed="rId11"/>
        <a:stretch>
          <a:fillRect/>
        </a:stretch>
      </xdr:blipFill>
      <xdr:spPr>
        <a:xfrm>
          <a:off x="14588548" y="57330174"/>
          <a:ext cx="2285999" cy="2542982"/>
        </a:xfrm>
        <a:prstGeom prst="rect">
          <a:avLst/>
        </a:prstGeom>
      </xdr:spPr>
    </xdr:pic>
    <xdr:clientData/>
  </xdr:twoCellAnchor>
  <xdr:twoCellAnchor editAs="oneCell">
    <xdr:from>
      <xdr:col>14</xdr:col>
      <xdr:colOff>462754</xdr:colOff>
      <xdr:row>8</xdr:row>
      <xdr:rowOff>798293</xdr:rowOff>
    </xdr:from>
    <xdr:to>
      <xdr:col>14</xdr:col>
      <xdr:colOff>3174997</xdr:colOff>
      <xdr:row>8</xdr:row>
      <xdr:rowOff>3075662</xdr:rowOff>
    </xdr:to>
    <xdr:pic>
      <xdr:nvPicPr>
        <xdr:cNvPr id="3" name="Imagen 2">
          <a:extLst>
            <a:ext uri="{FF2B5EF4-FFF2-40B4-BE49-F238E27FC236}">
              <a16:creationId xmlns:a16="http://schemas.microsoft.com/office/drawing/2014/main" id="{F59E1B48-C3B6-4A19-87E5-79AB5BBF5162}"/>
            </a:ext>
            <a:ext uri="{147F2762-F138-4A5C-976F-8EAC2B608ADB}">
              <a16:predDERef xmlns:a16="http://schemas.microsoft.com/office/drawing/2014/main" pred="{A750ED63-8EB7-950D-00A3-A414EFFE87DC}"/>
            </a:ext>
          </a:extLst>
        </xdr:cNvPr>
        <xdr:cNvPicPr>
          <a:picLocks noChangeAspect="1"/>
        </xdr:cNvPicPr>
      </xdr:nvPicPr>
      <xdr:blipFill>
        <a:blip xmlns:r="http://schemas.openxmlformats.org/officeDocument/2006/relationships" r:embed="rId12"/>
        <a:stretch>
          <a:fillRect/>
        </a:stretch>
      </xdr:blipFill>
      <xdr:spPr>
        <a:xfrm>
          <a:off x="14428785" y="22539106"/>
          <a:ext cx="2712243" cy="22773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35</xdr:col>
      <xdr:colOff>137486</xdr:colOff>
      <xdr:row>4</xdr:row>
      <xdr:rowOff>583737</xdr:rowOff>
    </xdr:from>
    <xdr:to>
      <xdr:col>35</xdr:col>
      <xdr:colOff>2150995</xdr:colOff>
      <xdr:row>4</xdr:row>
      <xdr:rowOff>3124201</xdr:rowOff>
    </xdr:to>
    <xdr:pic>
      <xdr:nvPicPr>
        <xdr:cNvPr id="2" name="Imagen 1">
          <a:extLst>
            <a:ext uri="{FF2B5EF4-FFF2-40B4-BE49-F238E27FC236}">
              <a16:creationId xmlns:a16="http://schemas.microsoft.com/office/drawing/2014/main" id="{ADA4C12D-0BA9-9EC4-C858-B608996F3CF6}"/>
            </a:ext>
          </a:extLst>
        </xdr:cNvPr>
        <xdr:cNvPicPr>
          <a:picLocks noChangeAspect="1"/>
        </xdr:cNvPicPr>
      </xdr:nvPicPr>
      <xdr:blipFill>
        <a:blip xmlns:r="http://schemas.openxmlformats.org/officeDocument/2006/relationships" r:embed="rId1"/>
        <a:stretch>
          <a:fillRect/>
        </a:stretch>
      </xdr:blipFill>
      <xdr:spPr>
        <a:xfrm>
          <a:off x="23197511" y="8537112"/>
          <a:ext cx="2013509" cy="2540464"/>
        </a:xfrm>
        <a:prstGeom prst="rect">
          <a:avLst/>
        </a:prstGeom>
      </xdr:spPr>
    </xdr:pic>
    <xdr:clientData/>
  </xdr:twoCellAnchor>
  <xdr:twoCellAnchor editAs="oneCell">
    <xdr:from>
      <xdr:col>35</xdr:col>
      <xdr:colOff>323850</xdr:colOff>
      <xdr:row>2</xdr:row>
      <xdr:rowOff>609599</xdr:rowOff>
    </xdr:from>
    <xdr:to>
      <xdr:col>35</xdr:col>
      <xdr:colOff>1876425</xdr:colOff>
      <xdr:row>2</xdr:row>
      <xdr:rowOff>2808838</xdr:rowOff>
    </xdr:to>
    <xdr:pic>
      <xdr:nvPicPr>
        <xdr:cNvPr id="3" name="Imagen 2" descr="Interfaz de usuario gráfica, Aplicación&#10;&#10;Descripción generada automáticamente">
          <a:extLst>
            <a:ext uri="{FF2B5EF4-FFF2-40B4-BE49-F238E27FC236}">
              <a16:creationId xmlns:a16="http://schemas.microsoft.com/office/drawing/2014/main" id="{313BEC60-687C-3705-B647-F6DFA42AC11A}"/>
            </a:ext>
          </a:extLst>
        </xdr:cNvPr>
        <xdr:cNvPicPr>
          <a:picLocks noChangeAspect="1"/>
        </xdr:cNvPicPr>
      </xdr:nvPicPr>
      <xdr:blipFill rotWithShape="1">
        <a:blip xmlns:r="http://schemas.openxmlformats.org/officeDocument/2006/relationships" r:embed="rId2"/>
        <a:srcRect l="20697" t="10660" r="63240" b="8445"/>
        <a:stretch/>
      </xdr:blipFill>
      <xdr:spPr bwMode="auto">
        <a:xfrm>
          <a:off x="23383875" y="1628774"/>
          <a:ext cx="1552575" cy="219923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35</xdr:col>
      <xdr:colOff>409575</xdr:colOff>
      <xdr:row>3</xdr:row>
      <xdr:rowOff>609600</xdr:rowOff>
    </xdr:from>
    <xdr:to>
      <xdr:col>35</xdr:col>
      <xdr:colOff>1962150</xdr:colOff>
      <xdr:row>3</xdr:row>
      <xdr:rowOff>2770400</xdr:rowOff>
    </xdr:to>
    <xdr:pic>
      <xdr:nvPicPr>
        <xdr:cNvPr id="5" name="Imagen 4" descr="Imagen de la pantalla de un celular con letras&#10;&#10;Descripción generada automáticamente con confianza baja">
          <a:extLst>
            <a:ext uri="{FF2B5EF4-FFF2-40B4-BE49-F238E27FC236}">
              <a16:creationId xmlns:a16="http://schemas.microsoft.com/office/drawing/2014/main" id="{C7A758C7-F16C-4E28-0C92-AA96094B0049}"/>
            </a:ext>
          </a:extLst>
        </xdr:cNvPr>
        <xdr:cNvPicPr>
          <a:picLocks noChangeAspect="1"/>
        </xdr:cNvPicPr>
      </xdr:nvPicPr>
      <xdr:blipFill rotWithShape="1">
        <a:blip xmlns:r="http://schemas.openxmlformats.org/officeDocument/2006/relationships" r:embed="rId3"/>
        <a:srcRect l="15875" t="11288" r="67016" b="4055"/>
        <a:stretch/>
      </xdr:blipFill>
      <xdr:spPr bwMode="auto">
        <a:xfrm>
          <a:off x="23469600" y="5010150"/>
          <a:ext cx="1552575" cy="2160800"/>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2581275</xdr:colOff>
      <xdr:row>13</xdr:row>
      <xdr:rowOff>933450</xdr:rowOff>
    </xdr:from>
    <xdr:to>
      <xdr:col>6</xdr:col>
      <xdr:colOff>6496050</xdr:colOff>
      <xdr:row>13</xdr:row>
      <xdr:rowOff>1882969</xdr:rowOff>
    </xdr:to>
    <xdr:pic>
      <xdr:nvPicPr>
        <xdr:cNvPr id="2" name="Imagen 1">
          <a:extLst>
            <a:ext uri="{FF2B5EF4-FFF2-40B4-BE49-F238E27FC236}">
              <a16:creationId xmlns:a16="http://schemas.microsoft.com/office/drawing/2014/main" id="{D75CD609-5E80-13A8-7925-A5655016C27E}"/>
            </a:ext>
          </a:extLst>
        </xdr:cNvPr>
        <xdr:cNvPicPr>
          <a:picLocks noChangeAspect="1"/>
        </xdr:cNvPicPr>
      </xdr:nvPicPr>
      <xdr:blipFill>
        <a:blip xmlns:r="http://schemas.openxmlformats.org/officeDocument/2006/relationships" r:embed="rId1"/>
        <a:stretch>
          <a:fillRect/>
        </a:stretch>
      </xdr:blipFill>
      <xdr:spPr>
        <a:xfrm>
          <a:off x="8153400" y="3857625"/>
          <a:ext cx="3914775" cy="949519"/>
        </a:xfrm>
        <a:prstGeom prst="rect">
          <a:avLst/>
        </a:prstGeom>
      </xdr:spPr>
    </xdr:pic>
    <xdr:clientData/>
  </xdr:twoCellAnchor>
  <xdr:twoCellAnchor editAs="oneCell">
    <xdr:from>
      <xdr:col>7</xdr:col>
      <xdr:colOff>530430</xdr:colOff>
      <xdr:row>13</xdr:row>
      <xdr:rowOff>1891935</xdr:rowOff>
    </xdr:from>
    <xdr:to>
      <xdr:col>8</xdr:col>
      <xdr:colOff>1301633</xdr:colOff>
      <xdr:row>13</xdr:row>
      <xdr:rowOff>4731292</xdr:rowOff>
    </xdr:to>
    <xdr:pic>
      <xdr:nvPicPr>
        <xdr:cNvPr id="3" name="Imagen 2">
          <a:extLst>
            <a:ext uri="{FF2B5EF4-FFF2-40B4-BE49-F238E27FC236}">
              <a16:creationId xmlns:a16="http://schemas.microsoft.com/office/drawing/2014/main" id="{E029005A-B9F8-A621-5888-6E928D11107D}"/>
            </a:ext>
          </a:extLst>
        </xdr:cNvPr>
        <xdr:cNvPicPr>
          <a:picLocks noChangeAspect="1"/>
        </xdr:cNvPicPr>
      </xdr:nvPicPr>
      <xdr:blipFill>
        <a:blip xmlns:r="http://schemas.openxmlformats.org/officeDocument/2006/relationships" r:embed="rId2"/>
        <a:stretch>
          <a:fillRect/>
        </a:stretch>
      </xdr:blipFill>
      <xdr:spPr>
        <a:xfrm>
          <a:off x="14829136" y="4614964"/>
          <a:ext cx="2777056" cy="2839357"/>
        </a:xfrm>
        <a:prstGeom prst="rect">
          <a:avLst/>
        </a:prstGeom>
      </xdr:spPr>
    </xdr:pic>
    <xdr:clientData/>
  </xdr:twoCellAnchor>
  <xdr:twoCellAnchor editAs="oneCell">
    <xdr:from>
      <xdr:col>8</xdr:col>
      <xdr:colOff>2803001</xdr:colOff>
      <xdr:row>13</xdr:row>
      <xdr:rowOff>1883258</xdr:rowOff>
    </xdr:from>
    <xdr:to>
      <xdr:col>9</xdr:col>
      <xdr:colOff>2756999</xdr:colOff>
      <xdr:row>13</xdr:row>
      <xdr:rowOff>4773291</xdr:rowOff>
    </xdr:to>
    <xdr:pic>
      <xdr:nvPicPr>
        <xdr:cNvPr id="4" name="Imagen 3">
          <a:extLst>
            <a:ext uri="{FF2B5EF4-FFF2-40B4-BE49-F238E27FC236}">
              <a16:creationId xmlns:a16="http://schemas.microsoft.com/office/drawing/2014/main" id="{AD5E1430-FCE4-9FB2-7700-A170F0A3D66C}"/>
            </a:ext>
          </a:extLst>
        </xdr:cNvPr>
        <xdr:cNvPicPr>
          <a:picLocks noChangeAspect="1"/>
        </xdr:cNvPicPr>
      </xdr:nvPicPr>
      <xdr:blipFill>
        <a:blip xmlns:r="http://schemas.openxmlformats.org/officeDocument/2006/relationships" r:embed="rId3"/>
        <a:stretch>
          <a:fillRect/>
        </a:stretch>
      </xdr:blipFill>
      <xdr:spPr>
        <a:xfrm>
          <a:off x="19107560" y="4606287"/>
          <a:ext cx="2856321" cy="28900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gobiernobogota-my.sharepoint.com/personal/marioa_ortiz_gobiernobogota_gov_co/Documents/Documentos/DTIC/Procesos/Mesa%20de%20Ayuda/20241102%20-%20Matriz%20de%20evaluaci&#243;n%20SDG-LP-03-2024.xlsx" TargetMode="External"/><Relationship Id="rId1" Type="http://schemas.openxmlformats.org/officeDocument/2006/relationships/externalLinkPath" Target="https://gobiernobogota-my.sharepoint.com/personal/marioa_ortiz_gobiernobogota_gov_co/Documents/Documentos/DTIC/Procesos/Mesa%20de%20Ayuda/20241102%20-%20Matriz%20de%20evaluaci&#243;n%20SDG-LP-03-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
      <sheetName val="Experiencia"/>
      <sheetName val="RUP y Formatos"/>
      <sheetName val="Resumen"/>
    </sheetNames>
    <sheetDataSet>
      <sheetData sheetId="0">
        <row r="16">
          <cell r="A16" t="str">
            <v>UT INFOHC MESA</v>
          </cell>
        </row>
        <row r="17">
          <cell r="A17" t="str">
            <v>UT SERVICIOS TI 2024</v>
          </cell>
        </row>
        <row r="18">
          <cell r="A18" t="str">
            <v>UT AW TECNOLOGIA 2024</v>
          </cell>
        </row>
      </sheetData>
      <sheetData sheetId="1"/>
      <sheetData sheetId="2"/>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file:///C:\Users\marioa.ortiz\AppData\Forms\AllItems.aspx"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79729-6E35-48E2-9BDB-44974A04BAD8}">
  <sheetPr>
    <tabColor rgb="FFFFFF00"/>
  </sheetPr>
  <dimension ref="A1:L29"/>
  <sheetViews>
    <sheetView workbookViewId="0">
      <selection activeCell="B2" sqref="B2"/>
    </sheetView>
  </sheetViews>
  <sheetFormatPr baseColWidth="10" defaultColWidth="11.453125" defaultRowHeight="14.5"/>
  <cols>
    <col min="1" max="1" width="38" style="3" bestFit="1" customWidth="1"/>
    <col min="2" max="2" width="18.453125" bestFit="1" customWidth="1"/>
    <col min="3" max="3" width="11.1796875" bestFit="1" customWidth="1"/>
    <col min="5" max="5" width="20.7265625" bestFit="1" customWidth="1"/>
    <col min="6" max="6" width="2.26953125" bestFit="1" customWidth="1"/>
    <col min="7" max="7" width="2" bestFit="1" customWidth="1"/>
    <col min="8" max="8" width="1.81640625" bestFit="1" customWidth="1"/>
    <col min="11" max="11" width="2" bestFit="1" customWidth="1"/>
    <col min="12" max="12" width="15.453125" bestFit="1" customWidth="1"/>
  </cols>
  <sheetData>
    <row r="1" spans="1:12">
      <c r="A1" s="104" t="s">
        <v>0</v>
      </c>
      <c r="B1" s="1">
        <v>7982616109</v>
      </c>
      <c r="D1" t="s">
        <v>1</v>
      </c>
      <c r="E1" s="30"/>
      <c r="I1" s="83">
        <v>44631</v>
      </c>
    </row>
    <row r="2" spans="1:12">
      <c r="A2" t="s">
        <v>2</v>
      </c>
      <c r="B2" s="4">
        <f>B1/B5</f>
        <v>6140.4739300000001</v>
      </c>
      <c r="D2" s="4"/>
      <c r="E2" s="4"/>
    </row>
    <row r="3" spans="1:12">
      <c r="A3" s="7">
        <v>0</v>
      </c>
      <c r="B3" s="4">
        <f>B2*A3</f>
        <v>0</v>
      </c>
      <c r="C3" s="4"/>
      <c r="D3" s="4"/>
      <c r="E3" s="4"/>
    </row>
    <row r="4" spans="1:12">
      <c r="A4" s="104" t="s">
        <v>3</v>
      </c>
      <c r="B4" s="84">
        <v>81111800</v>
      </c>
    </row>
    <row r="5" spans="1:12">
      <c r="A5" t="s">
        <v>4</v>
      </c>
      <c r="B5" s="8">
        <v>1300000</v>
      </c>
    </row>
    <row r="6" spans="1:12">
      <c r="A6" t="s">
        <v>5</v>
      </c>
      <c r="B6" s="8">
        <v>1160000</v>
      </c>
    </row>
    <row r="7" spans="1:12">
      <c r="A7" s="2" t="s">
        <v>6</v>
      </c>
      <c r="B7" s="8">
        <v>1000000</v>
      </c>
    </row>
    <row r="8" spans="1:12">
      <c r="A8" t="s">
        <v>7</v>
      </c>
      <c r="B8" s="6">
        <v>908526</v>
      </c>
      <c r="K8" s="15">
        <v>1</v>
      </c>
      <c r="L8" s="31" t="s">
        <v>8</v>
      </c>
    </row>
    <row r="9" spans="1:12">
      <c r="A9" t="s">
        <v>9</v>
      </c>
      <c r="B9" s="6">
        <v>877803</v>
      </c>
      <c r="K9" s="15">
        <v>2</v>
      </c>
      <c r="L9" s="31" t="s">
        <v>10</v>
      </c>
    </row>
    <row r="10" spans="1:12">
      <c r="A10" t="s">
        <v>11</v>
      </c>
      <c r="B10" s="6">
        <v>828116</v>
      </c>
      <c r="K10" s="15">
        <v>3</v>
      </c>
      <c r="L10" s="31" t="s">
        <v>12</v>
      </c>
    </row>
    <row r="11" spans="1:12">
      <c r="A11" t="s">
        <v>13</v>
      </c>
      <c r="B11" s="6">
        <v>781242</v>
      </c>
      <c r="K11" s="15">
        <v>4</v>
      </c>
      <c r="L11" s="31" t="s">
        <v>14</v>
      </c>
    </row>
    <row r="12" spans="1:12">
      <c r="A12" t="s">
        <v>15</v>
      </c>
      <c r="B12" s="6">
        <v>737717</v>
      </c>
      <c r="D12" s="6"/>
      <c r="K12" s="15">
        <v>5</v>
      </c>
      <c r="L12" s="31"/>
    </row>
    <row r="13" spans="1:12">
      <c r="A13" t="s">
        <v>16</v>
      </c>
      <c r="B13" s="6">
        <v>689455</v>
      </c>
      <c r="E13" s="6"/>
    </row>
    <row r="14" spans="1:12">
      <c r="A14"/>
      <c r="B14" s="6"/>
    </row>
    <row r="15" spans="1:12">
      <c r="A15"/>
      <c r="B15" s="6"/>
      <c r="C15" s="17" t="s">
        <v>17</v>
      </c>
      <c r="D15" s="17" t="s">
        <v>18</v>
      </c>
    </row>
    <row r="16" spans="1:12">
      <c r="A16" s="24" t="s">
        <v>19</v>
      </c>
      <c r="B16" s="16">
        <v>1</v>
      </c>
      <c r="C16" s="15"/>
      <c r="D16" s="15"/>
    </row>
    <row r="17" spans="1:6">
      <c r="A17" s="24" t="s">
        <v>20</v>
      </c>
      <c r="B17" s="16">
        <v>2</v>
      </c>
      <c r="C17" s="15"/>
      <c r="D17" s="15"/>
    </row>
    <row r="18" spans="1:6">
      <c r="A18" s="24" t="s">
        <v>21</v>
      </c>
      <c r="B18" s="16">
        <v>3</v>
      </c>
      <c r="C18" s="15"/>
      <c r="D18" s="15"/>
    </row>
    <row r="19" spans="1:6">
      <c r="F19" s="5"/>
    </row>
    <row r="21" spans="1:6">
      <c r="A21" s="25" t="s">
        <v>22</v>
      </c>
      <c r="B21" s="26"/>
      <c r="C21" s="26"/>
      <c r="D21" s="26"/>
    </row>
    <row r="22" spans="1:6">
      <c r="A22" s="27" t="s">
        <v>23</v>
      </c>
      <c r="B22" s="36">
        <f>+B1</f>
        <v>7982616109</v>
      </c>
      <c r="C22" s="28" t="s">
        <v>24</v>
      </c>
      <c r="D22" s="26"/>
    </row>
    <row r="23" spans="1:6">
      <c r="A23" s="27" t="s">
        <v>25</v>
      </c>
      <c r="B23" s="28" t="s">
        <v>26</v>
      </c>
      <c r="C23" s="28" t="s">
        <v>24</v>
      </c>
      <c r="D23" s="26"/>
    </row>
    <row r="24" spans="1:6" ht="21.5">
      <c r="A24" s="27" t="s">
        <v>27</v>
      </c>
      <c r="B24" s="28" t="s">
        <v>28</v>
      </c>
      <c r="C24" s="28" t="s">
        <v>24</v>
      </c>
      <c r="D24" s="26"/>
    </row>
    <row r="25" spans="1:6">
      <c r="A25" s="27" t="s">
        <v>29</v>
      </c>
      <c r="B25" s="28" t="s">
        <v>30</v>
      </c>
      <c r="C25" s="26"/>
      <c r="D25" s="26"/>
    </row>
    <row r="26" spans="1:6" ht="21.5">
      <c r="A26" s="27" t="s">
        <v>31</v>
      </c>
      <c r="B26" s="28" t="s">
        <v>32</v>
      </c>
      <c r="C26" s="26"/>
      <c r="D26" s="26"/>
    </row>
    <row r="27" spans="1:6" ht="21.5">
      <c r="A27" s="27" t="s">
        <v>33</v>
      </c>
      <c r="B27" s="28" t="s">
        <v>34</v>
      </c>
      <c r="C27" s="26" t="s">
        <v>35</v>
      </c>
      <c r="D27" s="29"/>
    </row>
    <row r="28" spans="1:6" s="2" customFormat="1" ht="53.15" customHeight="1">
      <c r="A28" s="85" t="s">
        <v>36</v>
      </c>
      <c r="B28" s="439" t="s">
        <v>37</v>
      </c>
      <c r="C28" s="439"/>
      <c r="D28" s="439"/>
      <c r="E28" s="439"/>
    </row>
    <row r="29" spans="1:6">
      <c r="A29" s="27" t="s">
        <v>38</v>
      </c>
      <c r="B29" s="28" t="s">
        <v>39</v>
      </c>
      <c r="C29" s="26"/>
      <c r="D29" s="26"/>
    </row>
  </sheetData>
  <mergeCells count="1">
    <mergeCell ref="B28:E28"/>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FD556-DCD2-4093-902B-AF0283050388}">
  <sheetPr>
    <tabColor theme="9"/>
  </sheetPr>
  <dimension ref="A1:T36"/>
  <sheetViews>
    <sheetView zoomScale="90" zoomScaleNormal="90" workbookViewId="0">
      <pane xSplit="1" ySplit="3" topLeftCell="B4" activePane="bottomRight" state="frozen"/>
      <selection pane="topRight" activeCell="C1" sqref="C1"/>
      <selection pane="bottomLeft" activeCell="A3" sqref="A3"/>
      <selection pane="bottomRight" activeCell="A4" sqref="A4:A8"/>
    </sheetView>
  </sheetViews>
  <sheetFormatPr baseColWidth="10" defaultColWidth="10.81640625" defaultRowHeight="10.5"/>
  <cols>
    <col min="1" max="1" width="27.453125" style="20" customWidth="1"/>
    <col min="2" max="2" width="28.453125" style="9" customWidth="1"/>
    <col min="3" max="3" width="11.453125" style="9" customWidth="1"/>
    <col min="4" max="4" width="20.1796875" style="9" customWidth="1"/>
    <col min="5" max="5" width="32.453125" style="12" customWidth="1"/>
    <col min="6" max="6" width="11" style="9" customWidth="1"/>
    <col min="7" max="7" width="17.81640625" style="12" customWidth="1"/>
    <col min="8" max="8" width="14.7265625" style="12" customWidth="1"/>
    <col min="9" max="9" width="15.7265625" style="12" customWidth="1"/>
    <col min="10" max="10" width="11" style="13" customWidth="1"/>
    <col min="11" max="11" width="8.453125" style="9" customWidth="1"/>
    <col min="12" max="12" width="10.26953125" style="13" hidden="1" customWidth="1"/>
    <col min="13" max="13" width="10.81640625" style="11" hidden="1" customWidth="1"/>
    <col min="14" max="14" width="10.81640625" style="9" customWidth="1"/>
    <col min="15" max="15" width="53.54296875" style="9" customWidth="1"/>
    <col min="16" max="16" width="13" style="9" customWidth="1"/>
    <col min="17" max="17" width="13.81640625" style="9" customWidth="1"/>
    <col min="18" max="18" width="0.1796875" style="9" hidden="1" customWidth="1"/>
    <col min="19" max="19" width="67.81640625" style="11" customWidth="1"/>
    <col min="20" max="20" width="5.453125" style="11" hidden="1" customWidth="1"/>
    <col min="21" max="16384" width="10.81640625" style="11"/>
  </cols>
  <sheetData>
    <row r="1" spans="1:20" ht="11" thickBot="1">
      <c r="A1" s="82" t="s">
        <v>40</v>
      </c>
      <c r="B1" s="468" t="s">
        <v>41</v>
      </c>
      <c r="C1" s="469"/>
      <c r="D1" s="469"/>
      <c r="E1" s="469"/>
      <c r="F1" s="469"/>
      <c r="G1" s="469"/>
      <c r="H1" s="469"/>
      <c r="I1" s="469"/>
      <c r="J1" s="469"/>
      <c r="K1" s="469"/>
      <c r="L1" s="469"/>
      <c r="M1" s="470"/>
      <c r="N1" s="473" t="s">
        <v>42</v>
      </c>
      <c r="O1" s="456" t="s">
        <v>43</v>
      </c>
      <c r="P1" s="456"/>
      <c r="Q1" s="464" t="s">
        <v>44</v>
      </c>
      <c r="R1" s="465"/>
      <c r="T1" s="11" t="s">
        <v>8</v>
      </c>
    </row>
    <row r="2" spans="1:20" ht="16" customHeight="1" thickBot="1">
      <c r="A2" s="479" t="s">
        <v>40</v>
      </c>
      <c r="B2" s="471" t="s">
        <v>45</v>
      </c>
      <c r="C2" s="472"/>
      <c r="D2" s="472"/>
      <c r="E2" s="472"/>
      <c r="F2" s="472"/>
      <c r="G2" s="472"/>
      <c r="H2" s="472"/>
      <c r="I2" s="472"/>
      <c r="J2" s="471" t="s">
        <v>46</v>
      </c>
      <c r="K2" s="472"/>
      <c r="L2" s="472"/>
      <c r="M2" s="472"/>
      <c r="N2" s="474"/>
      <c r="O2" s="457"/>
      <c r="P2" s="457"/>
      <c r="Q2" s="466"/>
      <c r="R2" s="467"/>
      <c r="T2" s="11" t="s">
        <v>10</v>
      </c>
    </row>
    <row r="3" spans="1:20" s="10" customFormat="1" ht="97.5" customHeight="1" thickBot="1">
      <c r="A3" s="480"/>
      <c r="B3" s="50" t="s">
        <v>47</v>
      </c>
      <c r="C3" s="51" t="s">
        <v>48</v>
      </c>
      <c r="D3" s="51" t="s">
        <v>49</v>
      </c>
      <c r="E3" s="51" t="s">
        <v>50</v>
      </c>
      <c r="F3" s="51" t="s">
        <v>51</v>
      </c>
      <c r="G3" s="51" t="s">
        <v>52</v>
      </c>
      <c r="H3" s="51" t="s">
        <v>53</v>
      </c>
      <c r="I3" s="52" t="s">
        <v>54</v>
      </c>
      <c r="J3" s="53" t="s">
        <v>55</v>
      </c>
      <c r="K3" s="51" t="s">
        <v>56</v>
      </c>
      <c r="L3" s="51" t="s">
        <v>57</v>
      </c>
      <c r="M3" s="59" t="s">
        <v>58</v>
      </c>
      <c r="N3" s="90" t="s">
        <v>59</v>
      </c>
      <c r="O3" s="177" t="s">
        <v>60</v>
      </c>
      <c r="P3" s="177" t="s">
        <v>229</v>
      </c>
      <c r="Q3" s="176" t="s">
        <v>61</v>
      </c>
      <c r="R3" s="67" t="s">
        <v>62</v>
      </c>
      <c r="T3" s="10" t="s">
        <v>12</v>
      </c>
    </row>
    <row r="4" spans="1:20" s="12" customFormat="1" ht="339" customHeight="1" thickBot="1">
      <c r="A4" s="484" t="str">
        <f>Base!A16</f>
        <v>UT INFOHC MESA</v>
      </c>
      <c r="B4" s="54" t="s">
        <v>63</v>
      </c>
      <c r="C4" s="55" t="s">
        <v>64</v>
      </c>
      <c r="D4" s="56" t="s">
        <v>65</v>
      </c>
      <c r="E4" s="57" t="s">
        <v>66</v>
      </c>
      <c r="F4" s="55" t="s">
        <v>67</v>
      </c>
      <c r="G4" s="91">
        <v>11050000000</v>
      </c>
      <c r="H4" s="55" t="s">
        <v>68</v>
      </c>
      <c r="I4" s="58" t="s">
        <v>69</v>
      </c>
      <c r="J4" s="49">
        <v>21216.1</v>
      </c>
      <c r="K4" s="43" t="s">
        <v>70</v>
      </c>
      <c r="L4" s="44"/>
      <c r="M4" s="60"/>
      <c r="N4" s="481">
        <f>+J4+J5+J6+J8</f>
        <v>48095.529999999992</v>
      </c>
      <c r="O4" s="190" t="s">
        <v>401</v>
      </c>
      <c r="P4" s="198" t="s">
        <v>230</v>
      </c>
      <c r="Q4" s="442" t="s">
        <v>8</v>
      </c>
      <c r="R4" s="42"/>
    </row>
    <row r="5" spans="1:20" s="12" customFormat="1" ht="353.15" customHeight="1">
      <c r="A5" s="485"/>
      <c r="B5" s="46" t="s">
        <v>71</v>
      </c>
      <c r="C5" s="40" t="s">
        <v>64</v>
      </c>
      <c r="D5" s="41" t="s">
        <v>72</v>
      </c>
      <c r="E5" s="57" t="s">
        <v>381</v>
      </c>
      <c r="F5" s="40" t="s">
        <v>73</v>
      </c>
      <c r="G5" s="92">
        <v>3307552198</v>
      </c>
      <c r="H5" s="40" t="s">
        <v>74</v>
      </c>
      <c r="I5" s="47" t="s">
        <v>75</v>
      </c>
      <c r="J5" s="48">
        <v>21356.38</v>
      </c>
      <c r="K5" s="40" t="s">
        <v>76</v>
      </c>
      <c r="L5" s="88">
        <v>81111800</v>
      </c>
      <c r="M5" s="61" t="s">
        <v>64</v>
      </c>
      <c r="N5" s="482"/>
      <c r="O5" s="190" t="s">
        <v>402</v>
      </c>
      <c r="P5" s="199" t="s">
        <v>230</v>
      </c>
      <c r="Q5" s="443"/>
      <c r="R5" s="195"/>
    </row>
    <row r="6" spans="1:20" s="12" customFormat="1" ht="133.5" customHeight="1">
      <c r="A6" s="485"/>
      <c r="B6" s="62" t="s">
        <v>77</v>
      </c>
      <c r="C6" s="63" t="s">
        <v>64</v>
      </c>
      <c r="D6" s="64" t="s">
        <v>78</v>
      </c>
      <c r="E6" s="65" t="s">
        <v>79</v>
      </c>
      <c r="F6" s="63" t="s">
        <v>80</v>
      </c>
      <c r="G6" s="93">
        <v>1555555985</v>
      </c>
      <c r="H6" s="63" t="s">
        <v>81</v>
      </c>
      <c r="I6" s="66" t="s">
        <v>82</v>
      </c>
      <c r="J6" s="48">
        <v>1772.1</v>
      </c>
      <c r="K6" s="40" t="s">
        <v>83</v>
      </c>
      <c r="L6" s="88">
        <v>81111800</v>
      </c>
      <c r="M6" s="61" t="s">
        <v>64</v>
      </c>
      <c r="N6" s="483"/>
      <c r="O6" s="413" t="s">
        <v>84</v>
      </c>
      <c r="P6" s="384" t="s">
        <v>230</v>
      </c>
      <c r="Q6" s="443"/>
      <c r="R6" s="196"/>
      <c r="S6" s="197"/>
    </row>
    <row r="7" spans="1:20" s="12" customFormat="1" ht="353.25" customHeight="1">
      <c r="A7" s="485"/>
      <c r="B7" s="376" t="s">
        <v>85</v>
      </c>
      <c r="C7" s="377" t="s">
        <v>64</v>
      </c>
      <c r="D7" s="378" t="s">
        <v>86</v>
      </c>
      <c r="E7" s="379" t="s">
        <v>87</v>
      </c>
      <c r="F7" s="377" t="s">
        <v>88</v>
      </c>
      <c r="G7" s="380">
        <v>1765993386</v>
      </c>
      <c r="H7" s="377" t="s">
        <v>89</v>
      </c>
      <c r="I7" s="381" t="s">
        <v>90</v>
      </c>
      <c r="J7" s="382">
        <v>2169.1</v>
      </c>
      <c r="K7" s="383" t="s">
        <v>91</v>
      </c>
      <c r="L7" s="88">
        <v>81111800</v>
      </c>
      <c r="M7" s="87" t="s">
        <v>64</v>
      </c>
      <c r="N7" s="483"/>
      <c r="O7" s="194" t="s">
        <v>403</v>
      </c>
      <c r="P7" s="200" t="s">
        <v>231</v>
      </c>
      <c r="Q7" s="443"/>
      <c r="R7" s="196"/>
    </row>
    <row r="8" spans="1:20" s="12" customFormat="1" ht="409" customHeight="1" thickBot="1">
      <c r="A8" s="485"/>
      <c r="B8" s="62" t="s">
        <v>92</v>
      </c>
      <c r="C8" s="63" t="s">
        <v>64</v>
      </c>
      <c r="D8" s="64" t="s">
        <v>93</v>
      </c>
      <c r="E8" s="65" t="s">
        <v>94</v>
      </c>
      <c r="F8" s="63" t="s">
        <v>95</v>
      </c>
      <c r="G8" s="89">
        <v>4097678940</v>
      </c>
      <c r="H8" s="63" t="s">
        <v>96</v>
      </c>
      <c r="I8" s="66" t="s">
        <v>97</v>
      </c>
      <c r="J8" s="49">
        <v>3750.95</v>
      </c>
      <c r="K8" s="43" t="s">
        <v>98</v>
      </c>
      <c r="L8" s="43">
        <v>81111800</v>
      </c>
      <c r="M8" s="60" t="s">
        <v>64</v>
      </c>
      <c r="N8" s="482"/>
      <c r="O8" s="191" t="s">
        <v>402</v>
      </c>
      <c r="P8" s="201" t="s">
        <v>230</v>
      </c>
      <c r="Q8" s="444"/>
      <c r="R8" s="45"/>
    </row>
    <row r="9" spans="1:20" s="14" customFormat="1" ht="273.75" customHeight="1" thickBot="1">
      <c r="A9" s="486" t="str">
        <f>+Base!A17</f>
        <v>UT SERVICIOS TI 2024</v>
      </c>
      <c r="B9" s="386" t="s">
        <v>99</v>
      </c>
      <c r="C9" s="106" t="s">
        <v>64</v>
      </c>
      <c r="D9" s="106" t="s">
        <v>100</v>
      </c>
      <c r="E9" s="387" t="s">
        <v>101</v>
      </c>
      <c r="F9" s="388" t="s">
        <v>102</v>
      </c>
      <c r="G9" s="389">
        <v>2941100959</v>
      </c>
      <c r="H9" s="388" t="s">
        <v>103</v>
      </c>
      <c r="I9" s="390" t="s">
        <v>104</v>
      </c>
      <c r="J9" s="391">
        <v>3237.22</v>
      </c>
      <c r="K9" s="106" t="s">
        <v>105</v>
      </c>
      <c r="L9" s="107"/>
      <c r="M9" s="106"/>
      <c r="N9" s="440">
        <f>SUM(J9:J12)</f>
        <v>10670.595000000001</v>
      </c>
      <c r="O9" s="192" t="s">
        <v>400</v>
      </c>
      <c r="P9" s="202" t="s">
        <v>230</v>
      </c>
      <c r="Q9" s="445" t="s">
        <v>8</v>
      </c>
      <c r="R9" s="42"/>
    </row>
    <row r="10" spans="1:20" s="14" customFormat="1" ht="251.25" customHeight="1">
      <c r="A10" s="487"/>
      <c r="B10" s="108" t="s">
        <v>106</v>
      </c>
      <c r="C10" s="109" t="s">
        <v>64</v>
      </c>
      <c r="D10" s="109" t="s">
        <v>107</v>
      </c>
      <c r="E10" s="110" t="s">
        <v>108</v>
      </c>
      <c r="F10" s="109" t="s">
        <v>109</v>
      </c>
      <c r="G10" s="168">
        <v>3738383211.7399998</v>
      </c>
      <c r="H10" s="109" t="s">
        <v>110</v>
      </c>
      <c r="I10" s="114" t="s">
        <v>111</v>
      </c>
      <c r="J10" s="115">
        <f>2129.39*50%</f>
        <v>1064.6949999999999</v>
      </c>
      <c r="K10" s="109" t="s">
        <v>112</v>
      </c>
      <c r="L10" s="111"/>
      <c r="M10" s="109"/>
      <c r="N10" s="441"/>
      <c r="O10" s="192" t="s">
        <v>404</v>
      </c>
      <c r="P10" s="202" t="s">
        <v>230</v>
      </c>
      <c r="Q10" s="446"/>
      <c r="R10" s="105"/>
    </row>
    <row r="11" spans="1:20" s="14" customFormat="1" ht="301" customHeight="1">
      <c r="A11" s="487"/>
      <c r="B11" s="108" t="s">
        <v>113</v>
      </c>
      <c r="C11" s="109" t="s">
        <v>64</v>
      </c>
      <c r="D11" s="109" t="s">
        <v>114</v>
      </c>
      <c r="E11" s="110" t="s">
        <v>115</v>
      </c>
      <c r="F11" s="109" t="s">
        <v>116</v>
      </c>
      <c r="G11" s="167">
        <v>1200662565</v>
      </c>
      <c r="H11" s="110" t="s">
        <v>117</v>
      </c>
      <c r="I11" s="114" t="s">
        <v>118</v>
      </c>
      <c r="J11" s="115">
        <v>1321.55</v>
      </c>
      <c r="K11" s="109" t="s">
        <v>119</v>
      </c>
      <c r="L11" s="111"/>
      <c r="M11" s="109"/>
      <c r="N11" s="441"/>
      <c r="O11" s="192" t="s">
        <v>405</v>
      </c>
      <c r="P11" s="202" t="s">
        <v>230</v>
      </c>
      <c r="Q11" s="446"/>
      <c r="R11" s="105"/>
    </row>
    <row r="12" spans="1:20" s="14" customFormat="1" ht="75" customHeight="1" thickBot="1">
      <c r="A12" s="487"/>
      <c r="B12" s="108" t="s">
        <v>120</v>
      </c>
      <c r="C12" s="109" t="s">
        <v>64</v>
      </c>
      <c r="D12" s="109" t="s">
        <v>121</v>
      </c>
      <c r="E12" s="110" t="s">
        <v>122</v>
      </c>
      <c r="F12" s="109" t="s">
        <v>123</v>
      </c>
      <c r="G12" s="167">
        <v>3943033000</v>
      </c>
      <c r="H12" s="110" t="s">
        <v>124</v>
      </c>
      <c r="I12" s="114" t="s">
        <v>125</v>
      </c>
      <c r="J12" s="115">
        <v>5047.13</v>
      </c>
      <c r="K12" s="109" t="s">
        <v>126</v>
      </c>
      <c r="L12" s="121"/>
      <c r="M12" s="120"/>
      <c r="N12" s="441"/>
      <c r="O12" s="192" t="s">
        <v>406</v>
      </c>
      <c r="P12" s="202" t="s">
        <v>378</v>
      </c>
      <c r="Q12" s="447"/>
      <c r="R12" s="105"/>
    </row>
    <row r="13" spans="1:20" s="14" customFormat="1" ht="324" customHeight="1">
      <c r="A13" s="476" t="str">
        <f>+Base!A18</f>
        <v>UT AW TECNOLOGIA 2024</v>
      </c>
      <c r="B13" s="160" t="s">
        <v>127</v>
      </c>
      <c r="C13" s="116" t="s">
        <v>64</v>
      </c>
      <c r="D13" s="117" t="s">
        <v>128</v>
      </c>
      <c r="E13" s="118" t="s">
        <v>129</v>
      </c>
      <c r="F13" s="116" t="s">
        <v>130</v>
      </c>
      <c r="G13" s="119">
        <f>12366390476.87*50%</f>
        <v>6183195238.4350004</v>
      </c>
      <c r="H13" s="116" t="s">
        <v>131</v>
      </c>
      <c r="I13" s="158" t="s">
        <v>132</v>
      </c>
      <c r="J13" s="156">
        <f>14087.88*50%</f>
        <v>7043.94</v>
      </c>
      <c r="K13" s="154" t="s">
        <v>133</v>
      </c>
      <c r="L13" s="150"/>
      <c r="M13" s="148"/>
      <c r="N13" s="453">
        <f>+SUM(J13:J18)</f>
        <v>21280.92</v>
      </c>
      <c r="O13" s="192" t="s">
        <v>407</v>
      </c>
      <c r="P13" s="202" t="s">
        <v>230</v>
      </c>
      <c r="Q13" s="445" t="s">
        <v>8</v>
      </c>
      <c r="R13" s="105"/>
    </row>
    <row r="14" spans="1:20" s="14" customFormat="1" ht="285" customHeight="1">
      <c r="A14" s="477"/>
      <c r="B14" s="152" t="s">
        <v>127</v>
      </c>
      <c r="C14" s="40" t="s">
        <v>64</v>
      </c>
      <c r="D14" s="41" t="s">
        <v>134</v>
      </c>
      <c r="E14" s="18" t="s">
        <v>129</v>
      </c>
      <c r="F14" s="40" t="s">
        <v>130</v>
      </c>
      <c r="G14" s="92">
        <f>8635983767*50%</f>
        <v>4317991883.5</v>
      </c>
      <c r="H14" s="40" t="s">
        <v>131</v>
      </c>
      <c r="I14" s="159" t="s">
        <v>132</v>
      </c>
      <c r="J14" s="157">
        <f>9505.48*50%</f>
        <v>4752.74</v>
      </c>
      <c r="K14" s="155" t="s">
        <v>135</v>
      </c>
      <c r="L14" s="151"/>
      <c r="M14" s="147"/>
      <c r="N14" s="454"/>
      <c r="O14" s="192" t="s">
        <v>407</v>
      </c>
      <c r="P14" s="202" t="s">
        <v>230</v>
      </c>
      <c r="Q14" s="446"/>
      <c r="R14" s="105"/>
    </row>
    <row r="15" spans="1:20" s="14" customFormat="1" ht="306.75" customHeight="1">
      <c r="A15" s="477"/>
      <c r="B15" s="152" t="s">
        <v>127</v>
      </c>
      <c r="C15" s="40" t="s">
        <v>64</v>
      </c>
      <c r="D15" s="41" t="s">
        <v>136</v>
      </c>
      <c r="E15" s="18" t="s">
        <v>129</v>
      </c>
      <c r="F15" s="40" t="s">
        <v>137</v>
      </c>
      <c r="G15" s="93">
        <f>4556526971*50%</f>
        <v>2278263485.5</v>
      </c>
      <c r="H15" s="40" t="s">
        <v>131</v>
      </c>
      <c r="I15" s="159" t="s">
        <v>132</v>
      </c>
      <c r="J15" s="157">
        <f>5502.28*50%</f>
        <v>2751.14</v>
      </c>
      <c r="K15" s="155" t="s">
        <v>138</v>
      </c>
      <c r="L15" s="151"/>
      <c r="M15" s="147"/>
      <c r="N15" s="454"/>
      <c r="O15" s="192" t="s">
        <v>408</v>
      </c>
      <c r="P15" s="202" t="s">
        <v>230</v>
      </c>
      <c r="Q15" s="446"/>
      <c r="R15" s="105"/>
    </row>
    <row r="16" spans="1:20" s="14" customFormat="1" ht="389.25" customHeight="1">
      <c r="A16" s="477"/>
      <c r="B16" s="368" t="s">
        <v>139</v>
      </c>
      <c r="C16" s="369" t="s">
        <v>64</v>
      </c>
      <c r="D16" s="370" t="s">
        <v>140</v>
      </c>
      <c r="E16" s="371" t="s">
        <v>422</v>
      </c>
      <c r="F16" s="369" t="s">
        <v>141</v>
      </c>
      <c r="G16" s="372">
        <v>3475270050</v>
      </c>
      <c r="H16" s="369" t="s">
        <v>142</v>
      </c>
      <c r="I16" s="373" t="s">
        <v>143</v>
      </c>
      <c r="J16" s="374">
        <v>2995.92</v>
      </c>
      <c r="K16" s="375" t="s">
        <v>144</v>
      </c>
      <c r="L16" s="151"/>
      <c r="M16" s="147"/>
      <c r="N16" s="454"/>
      <c r="O16" s="392" t="s">
        <v>409</v>
      </c>
      <c r="P16" s="193" t="s">
        <v>232</v>
      </c>
      <c r="Q16" s="446"/>
      <c r="R16" s="105"/>
    </row>
    <row r="17" spans="1:18" s="14" customFormat="1" ht="276.75" customHeight="1">
      <c r="A17" s="477"/>
      <c r="B17" s="175" t="s">
        <v>145</v>
      </c>
      <c r="C17" s="81" t="s">
        <v>64</v>
      </c>
      <c r="D17" s="170" t="s">
        <v>146</v>
      </c>
      <c r="E17" s="68" t="s">
        <v>147</v>
      </c>
      <c r="F17" s="81" t="s">
        <v>148</v>
      </c>
      <c r="G17" s="171">
        <v>4163950700</v>
      </c>
      <c r="H17" s="81" t="s">
        <v>149</v>
      </c>
      <c r="I17" s="172" t="s">
        <v>150</v>
      </c>
      <c r="J17" s="173">
        <v>3589.61</v>
      </c>
      <c r="K17" s="174" t="s">
        <v>151</v>
      </c>
      <c r="L17" s="152"/>
      <c r="M17" s="147"/>
      <c r="N17" s="454"/>
      <c r="O17" s="192" t="s">
        <v>410</v>
      </c>
      <c r="P17" s="202" t="s">
        <v>230</v>
      </c>
      <c r="Q17" s="446"/>
      <c r="R17" s="105"/>
    </row>
    <row r="18" spans="1:18" s="14" customFormat="1" ht="281.25" customHeight="1">
      <c r="A18" s="477"/>
      <c r="B18" s="169" t="s">
        <v>152</v>
      </c>
      <c r="C18" s="81" t="s">
        <v>64</v>
      </c>
      <c r="D18" s="170" t="s">
        <v>153</v>
      </c>
      <c r="E18" s="68" t="s">
        <v>154</v>
      </c>
      <c r="F18" s="81" t="s">
        <v>155</v>
      </c>
      <c r="G18" s="171">
        <v>171189450</v>
      </c>
      <c r="H18" s="81" t="s">
        <v>156</v>
      </c>
      <c r="I18" s="172" t="s">
        <v>157</v>
      </c>
      <c r="J18" s="173">
        <v>147.57</v>
      </c>
      <c r="K18" s="174" t="s">
        <v>158</v>
      </c>
      <c r="L18" s="152"/>
      <c r="M18" s="147"/>
      <c r="N18" s="454"/>
      <c r="O18" s="192" t="s">
        <v>411</v>
      </c>
      <c r="P18" s="202" t="s">
        <v>230</v>
      </c>
      <c r="Q18" s="446"/>
      <c r="R18" s="105"/>
    </row>
    <row r="19" spans="1:18" s="14" customFormat="1" ht="387.75" customHeight="1" thickBot="1">
      <c r="A19" s="478"/>
      <c r="B19" s="359" t="s">
        <v>159</v>
      </c>
      <c r="C19" s="360" t="s">
        <v>64</v>
      </c>
      <c r="D19" s="361" t="s">
        <v>160</v>
      </c>
      <c r="E19" s="362" t="s">
        <v>161</v>
      </c>
      <c r="F19" s="360" t="s">
        <v>162</v>
      </c>
      <c r="G19" s="363">
        <v>434733978</v>
      </c>
      <c r="H19" s="364" t="s">
        <v>163</v>
      </c>
      <c r="I19" s="365"/>
      <c r="J19" s="366" t="s">
        <v>164</v>
      </c>
      <c r="K19" s="367" t="s">
        <v>165</v>
      </c>
      <c r="L19" s="153"/>
      <c r="M19" s="149"/>
      <c r="N19" s="455"/>
      <c r="O19" s="393" t="s">
        <v>412</v>
      </c>
      <c r="P19" s="193" t="s">
        <v>231</v>
      </c>
      <c r="Q19" s="447"/>
      <c r="R19" s="105"/>
    </row>
    <row r="21" spans="1:18" ht="76" customHeight="1">
      <c r="A21" s="178"/>
      <c r="B21" s="475"/>
      <c r="C21" s="475"/>
      <c r="D21" s="475"/>
      <c r="E21" s="475"/>
    </row>
    <row r="22" spans="1:18" ht="101.15" customHeight="1">
      <c r="A22" s="178"/>
      <c r="B22" s="475"/>
      <c r="C22" s="475"/>
      <c r="D22" s="475"/>
      <c r="E22" s="475"/>
      <c r="G22" s="38"/>
    </row>
    <row r="23" spans="1:18" ht="101.15" customHeight="1">
      <c r="A23" s="178"/>
      <c r="B23" s="13"/>
      <c r="C23" s="13"/>
      <c r="D23" s="13"/>
      <c r="E23" s="13"/>
      <c r="G23" s="38"/>
    </row>
    <row r="24" spans="1:18">
      <c r="A24" s="20" t="s">
        <v>166</v>
      </c>
      <c r="G24" s="38"/>
      <c r="J24" s="39"/>
    </row>
    <row r="25" spans="1:18">
      <c r="G25" s="38"/>
      <c r="H25" s="37"/>
    </row>
    <row r="26" spans="1:18">
      <c r="B26" s="9" t="s">
        <v>167</v>
      </c>
      <c r="C26" s="69" t="s">
        <v>168</v>
      </c>
    </row>
    <row r="27" spans="1:18" ht="50.5" customHeight="1">
      <c r="A27" s="71">
        <v>1</v>
      </c>
      <c r="B27" s="461" t="s">
        <v>169</v>
      </c>
      <c r="C27" s="462"/>
      <c r="D27" s="462"/>
      <c r="E27" s="462"/>
      <c r="F27" s="462"/>
      <c r="G27" s="462"/>
      <c r="H27" s="463"/>
    </row>
    <row r="28" spans="1:18" ht="35.5" customHeight="1">
      <c r="A28" s="86">
        <v>3</v>
      </c>
      <c r="B28" s="451" t="s">
        <v>170</v>
      </c>
      <c r="C28" s="451"/>
      <c r="D28" s="451"/>
      <c r="E28" s="451"/>
      <c r="F28" s="451"/>
      <c r="G28" s="451"/>
      <c r="H28" s="452"/>
    </row>
    <row r="29" spans="1:18">
      <c r="B29" s="70"/>
    </row>
    <row r="30" spans="1:18">
      <c r="A30" s="458"/>
      <c r="B30" s="72"/>
      <c r="C30" s="73"/>
      <c r="D30" s="73"/>
      <c r="E30" s="74"/>
      <c r="F30" s="73"/>
      <c r="G30" s="74"/>
      <c r="H30" s="75"/>
    </row>
    <row r="31" spans="1:18">
      <c r="A31" s="459"/>
      <c r="C31" s="76"/>
      <c r="D31" s="76"/>
      <c r="E31" s="76"/>
      <c r="F31" s="76"/>
      <c r="G31" s="76"/>
      <c r="H31" s="77"/>
    </row>
    <row r="32" spans="1:18">
      <c r="A32" s="459"/>
      <c r="C32" s="76"/>
      <c r="H32" s="77"/>
      <c r="O32" s="9" t="s">
        <v>171</v>
      </c>
    </row>
    <row r="33" spans="1:15">
      <c r="A33" s="459"/>
      <c r="C33" s="78"/>
      <c r="H33" s="77"/>
      <c r="O33" s="9" t="s">
        <v>172</v>
      </c>
    </row>
    <row r="34" spans="1:15">
      <c r="A34" s="459"/>
      <c r="C34" s="79"/>
      <c r="H34" s="77"/>
    </row>
    <row r="35" spans="1:15">
      <c r="A35" s="460"/>
      <c r="B35" s="449"/>
      <c r="C35" s="449"/>
      <c r="D35" s="449"/>
      <c r="E35" s="449"/>
      <c r="F35" s="449"/>
      <c r="G35" s="449"/>
      <c r="H35" s="450"/>
    </row>
    <row r="36" spans="1:15">
      <c r="B36" s="448"/>
      <c r="C36" s="448"/>
      <c r="D36" s="448"/>
      <c r="E36" s="448"/>
      <c r="F36" s="448"/>
      <c r="G36" s="448"/>
    </row>
  </sheetData>
  <mergeCells count="24">
    <mergeCell ref="P1:P2"/>
    <mergeCell ref="A30:A35"/>
    <mergeCell ref="B27:H27"/>
    <mergeCell ref="Q1:R2"/>
    <mergeCell ref="B1:M1"/>
    <mergeCell ref="J2:M2"/>
    <mergeCell ref="B2:I2"/>
    <mergeCell ref="N1:N2"/>
    <mergeCell ref="B21:E21"/>
    <mergeCell ref="O1:O2"/>
    <mergeCell ref="B22:E22"/>
    <mergeCell ref="A13:A19"/>
    <mergeCell ref="A2:A3"/>
    <mergeCell ref="N4:N8"/>
    <mergeCell ref="A4:A8"/>
    <mergeCell ref="A9:A12"/>
    <mergeCell ref="N9:N12"/>
    <mergeCell ref="Q4:Q8"/>
    <mergeCell ref="Q9:Q12"/>
    <mergeCell ref="Q13:Q19"/>
    <mergeCell ref="B36:G36"/>
    <mergeCell ref="B35:H35"/>
    <mergeCell ref="B28:H28"/>
    <mergeCell ref="N13:N19"/>
  </mergeCells>
  <hyperlinks>
    <hyperlink ref="C26" r:id="rId1" xr:uid="{EC0A9A96-8ECE-4A0D-B9C5-CE9CA15A1D93}"/>
  </hyperlinks>
  <pageMargins left="0.7" right="0.7" top="0.75" bottom="0.75" header="0.3" footer="0.3"/>
  <pageSetup paperSize="9" orientation="portrait"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2756BA5C-4D70-45EE-BFD9-DE16A0C32924}">
          <x14:formula1>
            <xm:f>Base!$L$8:$L$12</xm:f>
          </x14:formula1>
          <xm:sqref>Q4 Q9 Q13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4B20E-154D-4907-9668-A4AD2BD7E034}">
  <sheetPr>
    <tabColor rgb="FFFFC000"/>
  </sheetPr>
  <dimension ref="A1:AJ11"/>
  <sheetViews>
    <sheetView zoomScale="70" zoomScaleNormal="70" workbookViewId="0">
      <pane xSplit="1" ySplit="2" topLeftCell="R3" activePane="bottomRight" state="frozen"/>
      <selection pane="topRight" activeCell="B1" sqref="B1"/>
      <selection pane="bottomLeft" activeCell="A3" sqref="A3"/>
      <selection pane="bottomRight" activeCell="AL5" sqref="AL5"/>
    </sheetView>
  </sheetViews>
  <sheetFormatPr baseColWidth="10" defaultColWidth="21.453125" defaultRowHeight="10.5"/>
  <cols>
    <col min="1" max="1" width="27.7265625" style="14" bestFit="1" customWidth="1"/>
    <col min="2" max="2" width="12.7265625" style="14" customWidth="1"/>
    <col min="3" max="3" width="14.453125" style="14" customWidth="1"/>
    <col min="4" max="4" width="11" style="21" customWidth="1"/>
    <col min="5" max="5" width="15.453125" style="21" customWidth="1"/>
    <col min="6" max="6" width="8.1796875" style="21" customWidth="1"/>
    <col min="7" max="7" width="26.81640625" style="14" customWidth="1"/>
    <col min="8" max="8" width="33.453125" style="21" hidden="1" customWidth="1"/>
    <col min="9" max="9" width="13.81640625" style="21" hidden="1" customWidth="1"/>
    <col min="10" max="10" width="13.7265625" style="21" hidden="1" customWidth="1"/>
    <col min="11" max="11" width="8.1796875" style="21" hidden="1" customWidth="1"/>
    <col min="12" max="12" width="9.453125" style="21" hidden="1" customWidth="1"/>
    <col min="13" max="13" width="18.7265625" style="21" customWidth="1"/>
    <col min="14" max="14" width="9.453125" style="21" customWidth="1"/>
    <col min="15" max="17" width="17.1796875" style="21" customWidth="1"/>
    <col min="18" max="18" width="39.453125" style="21" customWidth="1"/>
    <col min="19" max="19" width="20.7265625" style="14" customWidth="1"/>
    <col min="20" max="20" width="8.26953125" style="14" customWidth="1"/>
    <col min="21" max="21" width="19.453125" style="14" customWidth="1"/>
    <col min="22" max="22" width="21.453125" style="14" customWidth="1"/>
    <col min="23" max="23" width="8" style="14" customWidth="1"/>
    <col min="24" max="24" width="20.26953125" style="14" bestFit="1" customWidth="1"/>
    <col min="25" max="25" width="15.26953125" style="14" hidden="1" customWidth="1"/>
    <col min="26" max="26" width="7.1796875" style="14" hidden="1" customWidth="1"/>
    <col min="27" max="27" width="18.7265625" style="14" hidden="1" customWidth="1"/>
    <col min="28" max="28" width="42.1796875" style="22" hidden="1" customWidth="1"/>
    <col min="29" max="29" width="6.81640625" style="21" hidden="1" customWidth="1"/>
    <col min="30" max="30" width="11.453125" style="21" hidden="1" customWidth="1"/>
    <col min="31" max="31" width="14.453125" style="21" hidden="1" customWidth="1"/>
    <col min="32" max="32" width="0" style="21" hidden="1" customWidth="1"/>
    <col min="33" max="33" width="8.26953125" style="21" hidden="1" customWidth="1"/>
    <col min="34" max="34" width="31.1796875" style="21" hidden="1" customWidth="1"/>
    <col min="35" max="35" width="12.453125" style="21" bestFit="1" customWidth="1"/>
    <col min="36" max="36" width="39.453125" style="14" customWidth="1"/>
    <col min="37" max="37" width="3" style="14" bestFit="1" customWidth="1"/>
    <col min="38" max="16384" width="21.453125" style="14"/>
  </cols>
  <sheetData>
    <row r="1" spans="1:36" ht="32.25" customHeight="1" thickBot="1">
      <c r="A1" s="495" t="s">
        <v>173</v>
      </c>
      <c r="B1" s="497" t="s">
        <v>174</v>
      </c>
      <c r="C1" s="498"/>
      <c r="D1" s="498"/>
      <c r="E1" s="498"/>
      <c r="F1" s="498"/>
      <c r="G1" s="499"/>
      <c r="H1" s="488" t="s">
        <v>175</v>
      </c>
      <c r="I1" s="494"/>
      <c r="J1" s="494"/>
      <c r="K1" s="494"/>
      <c r="L1" s="489"/>
      <c r="M1" s="488" t="s">
        <v>176</v>
      </c>
      <c r="N1" s="494"/>
      <c r="O1" s="489"/>
      <c r="P1" s="497" t="s">
        <v>414</v>
      </c>
      <c r="Q1" s="498"/>
      <c r="R1" s="499"/>
      <c r="S1" s="488" t="s">
        <v>177</v>
      </c>
      <c r="T1" s="494"/>
      <c r="U1" s="489"/>
      <c r="V1" s="488" t="s">
        <v>178</v>
      </c>
      <c r="W1" s="494"/>
      <c r="X1" s="489"/>
      <c r="Y1" s="488" t="s">
        <v>179</v>
      </c>
      <c r="Z1" s="494"/>
      <c r="AA1" s="489"/>
      <c r="AB1" s="490" t="s">
        <v>180</v>
      </c>
      <c r="AC1" s="491"/>
      <c r="AD1" s="492"/>
      <c r="AE1" s="493"/>
      <c r="AF1" s="488" t="s">
        <v>181</v>
      </c>
      <c r="AG1" s="494"/>
      <c r="AH1" s="489"/>
      <c r="AI1" s="488" t="s">
        <v>44</v>
      </c>
      <c r="AJ1" s="489"/>
    </row>
    <row r="2" spans="1:36" s="21" customFormat="1" ht="48.65" customHeight="1" thickBot="1">
      <c r="A2" s="496"/>
      <c r="B2" s="97" t="s">
        <v>182</v>
      </c>
      <c r="C2" s="98" t="s">
        <v>183</v>
      </c>
      <c r="D2" s="98" t="s">
        <v>184</v>
      </c>
      <c r="E2" s="98" t="s">
        <v>185</v>
      </c>
      <c r="F2" s="99" t="s">
        <v>186</v>
      </c>
      <c r="G2" s="100" t="s">
        <v>62</v>
      </c>
      <c r="H2" s="97" t="s">
        <v>182</v>
      </c>
      <c r="I2" s="98" t="s">
        <v>187</v>
      </c>
      <c r="J2" s="98" t="s">
        <v>188</v>
      </c>
      <c r="K2" s="99" t="s">
        <v>186</v>
      </c>
      <c r="L2" s="100" t="s">
        <v>62</v>
      </c>
      <c r="M2" s="97" t="s">
        <v>182</v>
      </c>
      <c r="N2" s="99" t="s">
        <v>186</v>
      </c>
      <c r="O2" s="101" t="s">
        <v>62</v>
      </c>
      <c r="P2" s="94" t="s">
        <v>189</v>
      </c>
      <c r="Q2" s="95" t="s">
        <v>186</v>
      </c>
      <c r="R2" s="96" t="s">
        <v>62</v>
      </c>
      <c r="S2" s="97" t="s">
        <v>182</v>
      </c>
      <c r="T2" s="99" t="s">
        <v>186</v>
      </c>
      <c r="U2" s="100" t="s">
        <v>62</v>
      </c>
      <c r="V2" s="97" t="s">
        <v>182</v>
      </c>
      <c r="W2" s="102" t="s">
        <v>186</v>
      </c>
      <c r="X2" s="100" t="s">
        <v>62</v>
      </c>
      <c r="Y2" s="97" t="s">
        <v>182</v>
      </c>
      <c r="Z2" s="102" t="s">
        <v>190</v>
      </c>
      <c r="AA2" s="100" t="s">
        <v>62</v>
      </c>
      <c r="AB2" s="97" t="s">
        <v>182</v>
      </c>
      <c r="AC2" s="102" t="s">
        <v>191</v>
      </c>
      <c r="AD2" s="103" t="s">
        <v>192</v>
      </c>
      <c r="AE2" s="100" t="s">
        <v>62</v>
      </c>
      <c r="AF2" s="97" t="s">
        <v>182</v>
      </c>
      <c r="AG2" s="102" t="s">
        <v>191</v>
      </c>
      <c r="AH2" s="100" t="s">
        <v>62</v>
      </c>
      <c r="AI2" s="97" t="s">
        <v>61</v>
      </c>
      <c r="AJ2" s="100" t="s">
        <v>62</v>
      </c>
    </row>
    <row r="3" spans="1:36" ht="266.25" customHeight="1" thickBot="1">
      <c r="A3" s="136" t="str">
        <f>Experiencia!A4</f>
        <v>UT INFOHC MESA</v>
      </c>
      <c r="B3" s="132" t="s">
        <v>193</v>
      </c>
      <c r="C3" s="122" t="s">
        <v>194</v>
      </c>
      <c r="D3" s="123" t="s">
        <v>8</v>
      </c>
      <c r="E3" s="123" t="s">
        <v>64</v>
      </c>
      <c r="F3" s="124" t="s">
        <v>64</v>
      </c>
      <c r="G3" s="134" t="s">
        <v>186</v>
      </c>
      <c r="H3" s="135"/>
      <c r="I3" s="125"/>
      <c r="J3" s="123"/>
      <c r="K3" s="124"/>
      <c r="L3" s="123"/>
      <c r="M3" s="123" t="s">
        <v>195</v>
      </c>
      <c r="N3" s="124" t="s">
        <v>64</v>
      </c>
      <c r="O3" s="134" t="s">
        <v>196</v>
      </c>
      <c r="P3" s="135" t="s">
        <v>197</v>
      </c>
      <c r="Q3" s="145" t="s">
        <v>198</v>
      </c>
      <c r="R3" s="143" t="s">
        <v>199</v>
      </c>
      <c r="S3" s="132" t="s">
        <v>200</v>
      </c>
      <c r="T3" s="124" t="s">
        <v>64</v>
      </c>
      <c r="U3" s="134" t="s">
        <v>190</v>
      </c>
      <c r="V3" s="132" t="s">
        <v>201</v>
      </c>
      <c r="W3" s="124" t="s">
        <v>64</v>
      </c>
      <c r="X3" s="134" t="s">
        <v>190</v>
      </c>
      <c r="Y3" s="132"/>
      <c r="Z3" s="124"/>
      <c r="AA3" s="123"/>
      <c r="AB3" s="126"/>
      <c r="AC3" s="124"/>
      <c r="AD3" s="123"/>
      <c r="AE3" s="123"/>
      <c r="AF3" s="123"/>
      <c r="AG3" s="124"/>
      <c r="AH3" s="123"/>
      <c r="AI3" s="127" t="s">
        <v>8</v>
      </c>
      <c r="AJ3" s="189" t="s">
        <v>413</v>
      </c>
    </row>
    <row r="4" spans="1:36" ht="279.75" customHeight="1" thickBot="1">
      <c r="A4" s="137" t="str">
        <f>Experiencia!A9</f>
        <v>UT SERVICIOS TI 2024</v>
      </c>
      <c r="B4" s="138" t="s">
        <v>202</v>
      </c>
      <c r="C4" s="139" t="s">
        <v>203</v>
      </c>
      <c r="D4" s="113" t="s">
        <v>64</v>
      </c>
      <c r="E4" s="113" t="s">
        <v>64</v>
      </c>
      <c r="F4" s="124" t="s">
        <v>64</v>
      </c>
      <c r="G4" s="140" t="s">
        <v>204</v>
      </c>
      <c r="H4" s="112"/>
      <c r="I4" s="141"/>
      <c r="J4" s="113"/>
      <c r="K4" s="113"/>
      <c r="L4" s="113"/>
      <c r="M4" s="113" t="s">
        <v>205</v>
      </c>
      <c r="N4" s="128" t="s">
        <v>64</v>
      </c>
      <c r="O4" s="140" t="s">
        <v>206</v>
      </c>
      <c r="P4" s="112" t="s">
        <v>207</v>
      </c>
      <c r="Q4" s="146" t="s">
        <v>198</v>
      </c>
      <c r="R4" s="144" t="s">
        <v>208</v>
      </c>
      <c r="S4" s="142" t="s">
        <v>209</v>
      </c>
      <c r="T4" s="128" t="s">
        <v>64</v>
      </c>
      <c r="U4" s="140" t="s">
        <v>190</v>
      </c>
      <c r="V4" s="142" t="s">
        <v>210</v>
      </c>
      <c r="W4" s="128" t="s">
        <v>64</v>
      </c>
      <c r="X4" s="140" t="s">
        <v>190</v>
      </c>
      <c r="Y4" s="133"/>
      <c r="Z4" s="128"/>
      <c r="AA4" s="130"/>
      <c r="AB4" s="131"/>
      <c r="AC4" s="128"/>
      <c r="AD4" s="130"/>
      <c r="AE4" s="130"/>
      <c r="AF4" s="130"/>
      <c r="AG4" s="128"/>
      <c r="AH4" s="130"/>
      <c r="AI4" s="129" t="s">
        <v>8</v>
      </c>
      <c r="AJ4" s="189" t="s">
        <v>415</v>
      </c>
    </row>
    <row r="5" spans="1:36" ht="348" customHeight="1" thickBot="1">
      <c r="A5" s="179" t="str">
        <f>+Experiencia!A13</f>
        <v>UT AW TECNOLOGIA 2024</v>
      </c>
      <c r="B5" s="180" t="s">
        <v>211</v>
      </c>
      <c r="C5" s="181" t="s">
        <v>212</v>
      </c>
      <c r="D5" s="182" t="s">
        <v>8</v>
      </c>
      <c r="E5" s="182" t="s">
        <v>64</v>
      </c>
      <c r="F5" s="182" t="s">
        <v>64</v>
      </c>
      <c r="G5" s="183" t="s">
        <v>186</v>
      </c>
      <c r="H5" s="184"/>
      <c r="I5" s="185"/>
      <c r="J5" s="182"/>
      <c r="K5" s="182"/>
      <c r="L5" s="182"/>
      <c r="M5" s="182" t="s">
        <v>213</v>
      </c>
      <c r="N5" s="182" t="s">
        <v>64</v>
      </c>
      <c r="O5" s="183" t="s">
        <v>214</v>
      </c>
      <c r="P5" s="186" t="s">
        <v>215</v>
      </c>
      <c r="Q5" s="394" t="s">
        <v>379</v>
      </c>
      <c r="R5" s="385" t="s">
        <v>395</v>
      </c>
      <c r="S5" s="180" t="s">
        <v>216</v>
      </c>
      <c r="T5" s="187" t="s">
        <v>64</v>
      </c>
      <c r="U5" s="183" t="s">
        <v>190</v>
      </c>
      <c r="V5" s="180" t="s">
        <v>217</v>
      </c>
      <c r="W5" s="187" t="s">
        <v>64</v>
      </c>
      <c r="X5" s="183" t="s">
        <v>190</v>
      </c>
      <c r="Y5" s="180"/>
      <c r="Z5" s="182"/>
      <c r="AA5" s="182"/>
      <c r="AB5" s="188"/>
      <c r="AC5" s="182"/>
      <c r="AD5" s="182"/>
      <c r="AE5" s="182"/>
      <c r="AF5" s="182"/>
      <c r="AG5" s="182"/>
      <c r="AH5" s="182"/>
      <c r="AI5" s="187" t="s">
        <v>10</v>
      </c>
      <c r="AJ5" s="189" t="s">
        <v>416</v>
      </c>
    </row>
    <row r="7" spans="1:36">
      <c r="C7" s="69"/>
      <c r="H7" s="21" t="s">
        <v>218</v>
      </c>
    </row>
    <row r="8" spans="1:36">
      <c r="B8" s="80"/>
      <c r="H8" s="80" t="s">
        <v>219</v>
      </c>
    </row>
    <row r="9" spans="1:36">
      <c r="B9" s="80"/>
      <c r="H9" s="80" t="s">
        <v>220</v>
      </c>
    </row>
    <row r="10" spans="1:36">
      <c r="B10" s="80"/>
      <c r="H10" s="80" t="s">
        <v>221</v>
      </c>
    </row>
    <row r="11" spans="1:36">
      <c r="H11" s="80" t="s">
        <v>222</v>
      </c>
    </row>
  </sheetData>
  <mergeCells count="11">
    <mergeCell ref="AI1:AJ1"/>
    <mergeCell ref="AB1:AE1"/>
    <mergeCell ref="AF1:AH1"/>
    <mergeCell ref="A1:A2"/>
    <mergeCell ref="H1:L1"/>
    <mergeCell ref="B1:G1"/>
    <mergeCell ref="S1:U1"/>
    <mergeCell ref="V1:X1"/>
    <mergeCell ref="Y1:AA1"/>
    <mergeCell ref="M1:O1"/>
    <mergeCell ref="P1:R1"/>
  </mergeCells>
  <dataValidations disablePrompts="1" count="1">
    <dataValidation type="list" allowBlank="1" showInputMessage="1" showErrorMessage="1" sqref="AC3:AD5 AG3:AG5" xr:uid="{0CB98D94-E3E7-4680-8062-BBC15B6A781C}">
      <formula1>$AK$1:$AK$2</formula1>
    </dataValidation>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EC117-77F0-4138-9C8D-E1858B6499DA}">
  <sheetPr>
    <tabColor rgb="FF00B0F0"/>
  </sheetPr>
  <dimension ref="B1:AN166"/>
  <sheetViews>
    <sheetView zoomScale="90" zoomScaleNormal="90" workbookViewId="0">
      <pane xSplit="4" ySplit="10" topLeftCell="E11" activePane="bottomRight" state="frozen"/>
      <selection pane="topRight" activeCell="D1" sqref="D1"/>
      <selection pane="bottomLeft" activeCell="A11" sqref="A11"/>
      <selection pane="bottomRight" activeCell="H5" sqref="H5"/>
    </sheetView>
  </sheetViews>
  <sheetFormatPr baseColWidth="10" defaultColWidth="12.54296875" defaultRowHeight="10.5"/>
  <cols>
    <col min="1" max="1" width="4" style="11" customWidth="1"/>
    <col min="2" max="2" width="47.26953125" style="12" customWidth="1"/>
    <col min="3" max="3" width="21.1796875" style="11" bestFit="1" customWidth="1"/>
    <col min="4" max="4" width="8.453125" style="11" customWidth="1"/>
    <col min="5" max="5" width="21.26953125" style="9" customWidth="1"/>
    <col min="6" max="6" width="20.453125" style="9" bestFit="1" customWidth="1"/>
    <col min="7" max="7" width="17.7265625" style="9" bestFit="1" customWidth="1"/>
    <col min="8" max="8" width="14.1796875" style="9" bestFit="1" customWidth="1"/>
    <col min="9" max="9" width="14.1796875" style="12" bestFit="1" customWidth="1"/>
    <col min="10" max="10" width="15.453125" style="11" bestFit="1" customWidth="1"/>
    <col min="11" max="12" width="13.81640625" style="11" bestFit="1" customWidth="1"/>
    <col min="13" max="13" width="15.1796875" style="12" bestFit="1" customWidth="1"/>
    <col min="14" max="15" width="13.81640625" style="12" bestFit="1" customWidth="1"/>
    <col min="16" max="16" width="15.54296875" style="12" bestFit="1" customWidth="1"/>
    <col min="17" max="17" width="14.1796875" style="11" bestFit="1" customWidth="1"/>
    <col min="18" max="18" width="13.26953125" style="11" bestFit="1" customWidth="1"/>
    <col min="19" max="20" width="14.1796875" style="11" bestFit="1" customWidth="1"/>
    <col min="21" max="21" width="13.26953125" style="12" bestFit="1" customWidth="1"/>
    <col min="22" max="22" width="15.453125" style="12" bestFit="1" customWidth="1"/>
    <col min="23" max="23" width="13.81640625" style="12" bestFit="1" customWidth="1"/>
    <col min="24" max="24" width="13" style="12" bestFit="1" customWidth="1"/>
    <col min="25" max="25" width="15.1796875" style="11" bestFit="1" customWidth="1"/>
    <col min="26" max="26" width="13.81640625" style="11" bestFit="1" customWidth="1"/>
    <col min="27" max="27" width="13" style="11" bestFit="1" customWidth="1"/>
    <col min="28" max="28" width="13.81640625" style="11" bestFit="1" customWidth="1"/>
    <col min="29" max="30" width="13.26953125" style="12" customWidth="1"/>
    <col min="31" max="31" width="14.1796875" style="12" customWidth="1"/>
    <col min="32" max="32" width="13.26953125" style="12" customWidth="1"/>
    <col min="33" max="33" width="13.26953125" style="11" customWidth="1"/>
    <col min="34" max="34" width="15.453125" style="11" customWidth="1"/>
    <col min="35" max="36" width="13" style="11" customWidth="1"/>
    <col min="37" max="37" width="15.1796875" style="11" customWidth="1"/>
    <col min="38" max="39" width="13" style="11" customWidth="1"/>
    <col min="40" max="40" width="13.81640625" style="11" customWidth="1"/>
    <col min="41" max="16384" width="12.54296875" style="11"/>
  </cols>
  <sheetData>
    <row r="1" spans="2:40" ht="11" thickBot="1"/>
    <row r="2" spans="2:40" ht="12" customHeight="1" thickBot="1">
      <c r="B2" s="500" t="s">
        <v>354</v>
      </c>
      <c r="C2" s="511"/>
      <c r="D2" s="511"/>
      <c r="E2" s="501"/>
      <c r="G2" s="500" t="s">
        <v>353</v>
      </c>
      <c r="H2" s="501"/>
      <c r="I2" s="322"/>
      <c r="J2" s="12"/>
      <c r="M2" s="11"/>
      <c r="Q2" s="12"/>
      <c r="U2" s="11"/>
      <c r="Y2" s="12"/>
      <c r="AC2" s="11"/>
      <c r="AG2" s="12"/>
    </row>
    <row r="3" spans="2:40" ht="15.75" customHeight="1" thickBot="1">
      <c r="B3" s="422" t="s">
        <v>233</v>
      </c>
      <c r="C3" s="423" t="s">
        <v>352</v>
      </c>
      <c r="D3" s="425" t="s">
        <v>351</v>
      </c>
      <c r="E3" s="424" t="s">
        <v>43</v>
      </c>
      <c r="G3" s="321">
        <v>4286.96</v>
      </c>
      <c r="H3" s="320" t="s">
        <v>350</v>
      </c>
      <c r="I3" s="9"/>
      <c r="J3" s="12"/>
      <c r="M3" s="11"/>
      <c r="Q3" s="12"/>
      <c r="U3" s="11"/>
      <c r="Y3" s="12"/>
      <c r="AC3" s="11"/>
      <c r="AG3" s="12"/>
    </row>
    <row r="4" spans="2:40" ht="23.25" customHeight="1" thickBot="1">
      <c r="B4" s="416" t="s">
        <v>383</v>
      </c>
      <c r="C4" s="414"/>
      <c r="D4" s="426"/>
      <c r="E4" s="417" t="s">
        <v>397</v>
      </c>
      <c r="F4" s="395"/>
      <c r="G4" s="396"/>
      <c r="H4" s="11"/>
      <c r="I4" s="11"/>
      <c r="J4" s="12"/>
      <c r="M4" s="11"/>
      <c r="Q4" s="12"/>
      <c r="U4" s="11"/>
      <c r="Y4" s="12"/>
      <c r="AC4" s="11"/>
      <c r="AG4" s="12"/>
    </row>
    <row r="5" spans="2:40" ht="23.25" customHeight="1" thickBot="1">
      <c r="B5" s="418" t="str">
        <f>+[1]Base!A17</f>
        <v>UT SERVICIOS TI 2024</v>
      </c>
      <c r="C5" s="430">
        <v>7876797225</v>
      </c>
      <c r="D5" s="415">
        <f>50*C5/H5</f>
        <v>50</v>
      </c>
      <c r="E5" s="412"/>
      <c r="G5" s="318" t="s">
        <v>349</v>
      </c>
      <c r="H5" s="428">
        <f>+C5</f>
        <v>7876797225</v>
      </c>
      <c r="I5" s="319"/>
      <c r="J5" s="316"/>
      <c r="M5" s="11"/>
      <c r="Q5" s="12"/>
      <c r="U5" s="11"/>
      <c r="Y5" s="12"/>
      <c r="AC5" s="11"/>
      <c r="AG5" s="12"/>
    </row>
    <row r="6" spans="2:40" ht="23.25" customHeight="1" thickBot="1">
      <c r="B6" s="419" t="str">
        <f>+[1]Base!A18</f>
        <v>UT AW TECNOLOGIA 2024</v>
      </c>
      <c r="C6" s="420"/>
      <c r="D6" s="421"/>
      <c r="E6" s="427" t="s">
        <v>397</v>
      </c>
      <c r="G6" s="318" t="s">
        <v>348</v>
      </c>
      <c r="H6" s="429">
        <f>+H5/2</f>
        <v>3938398612.5</v>
      </c>
      <c r="I6" s="317"/>
      <c r="J6" s="316"/>
      <c r="M6" s="11"/>
      <c r="Q6" s="12"/>
      <c r="U6" s="11"/>
      <c r="Y6" s="12"/>
      <c r="AC6" s="11"/>
      <c r="AG6" s="12"/>
    </row>
    <row r="8" spans="2:40" ht="11" thickBot="1">
      <c r="B8" s="205"/>
      <c r="C8" s="205"/>
      <c r="D8" s="205"/>
      <c r="E8" s="205"/>
      <c r="F8" s="205"/>
      <c r="G8" s="205"/>
      <c r="H8" s="205"/>
      <c r="I8" s="205"/>
      <c r="J8" s="205"/>
      <c r="K8" s="205"/>
      <c r="L8" s="205"/>
      <c r="M8" s="205"/>
      <c r="N8" s="205"/>
      <c r="O8" s="205"/>
      <c r="P8" s="205"/>
      <c r="Q8" s="205"/>
      <c r="R8" s="205"/>
      <c r="S8" s="205"/>
    </row>
    <row r="9" spans="2:40" ht="34" customHeight="1">
      <c r="B9" s="502" t="s">
        <v>347</v>
      </c>
      <c r="C9" s="503"/>
      <c r="D9" s="504"/>
      <c r="E9" s="505" t="str">
        <f>+B4</f>
        <v xml:space="preserve">UT INFO HC MESA </v>
      </c>
      <c r="F9" s="506"/>
      <c r="G9" s="506"/>
      <c r="H9" s="506"/>
      <c r="I9" s="506"/>
      <c r="J9" s="506"/>
      <c r="K9" s="506"/>
      <c r="L9" s="506"/>
      <c r="M9" s="506"/>
      <c r="N9" s="506"/>
      <c r="O9" s="506"/>
      <c r="P9" s="507"/>
      <c r="Q9" s="505" t="str">
        <f>+B5</f>
        <v>UT SERVICIOS TI 2024</v>
      </c>
      <c r="R9" s="503"/>
      <c r="S9" s="503"/>
      <c r="T9" s="503"/>
      <c r="U9" s="503"/>
      <c r="V9" s="503"/>
      <c r="W9" s="503"/>
      <c r="X9" s="503"/>
      <c r="Y9" s="503"/>
      <c r="Z9" s="503"/>
      <c r="AA9" s="503"/>
      <c r="AB9" s="504"/>
      <c r="AC9" s="505" t="str">
        <f>+B6</f>
        <v>UT AW TECNOLOGIA 2024</v>
      </c>
      <c r="AD9" s="503"/>
      <c r="AE9" s="503"/>
      <c r="AF9" s="503"/>
      <c r="AG9" s="503"/>
      <c r="AH9" s="503"/>
      <c r="AI9" s="503"/>
      <c r="AJ9" s="503"/>
      <c r="AK9" s="503"/>
      <c r="AL9" s="503"/>
      <c r="AM9" s="503"/>
      <c r="AN9" s="504"/>
    </row>
    <row r="10" spans="2:40" ht="20.25" customHeight="1" thickBot="1">
      <c r="B10" s="315" t="s">
        <v>346</v>
      </c>
      <c r="C10" s="314"/>
      <c r="D10" s="313" t="s">
        <v>345</v>
      </c>
      <c r="E10" s="508" t="s">
        <v>344</v>
      </c>
      <c r="F10" s="509"/>
      <c r="G10" s="510"/>
      <c r="H10" s="508" t="s">
        <v>343</v>
      </c>
      <c r="I10" s="509"/>
      <c r="J10" s="510"/>
      <c r="K10" s="508" t="s">
        <v>342</v>
      </c>
      <c r="L10" s="509"/>
      <c r="M10" s="510"/>
      <c r="N10" s="508" t="s">
        <v>341</v>
      </c>
      <c r="O10" s="509"/>
      <c r="P10" s="510"/>
      <c r="Q10" s="526" t="s">
        <v>344</v>
      </c>
      <c r="R10" s="527"/>
      <c r="S10" s="528"/>
      <c r="T10" s="526" t="s">
        <v>343</v>
      </c>
      <c r="U10" s="527"/>
      <c r="V10" s="528"/>
      <c r="W10" s="526" t="s">
        <v>342</v>
      </c>
      <c r="X10" s="527"/>
      <c r="Y10" s="528"/>
      <c r="Z10" s="526" t="s">
        <v>341</v>
      </c>
      <c r="AA10" s="527"/>
      <c r="AB10" s="528"/>
      <c r="AC10" s="526" t="s">
        <v>344</v>
      </c>
      <c r="AD10" s="527"/>
      <c r="AE10" s="528"/>
      <c r="AF10" s="526" t="s">
        <v>343</v>
      </c>
      <c r="AG10" s="527"/>
      <c r="AH10" s="528"/>
      <c r="AI10" s="526" t="s">
        <v>342</v>
      </c>
      <c r="AJ10" s="527"/>
      <c r="AK10" s="528"/>
      <c r="AL10" s="526" t="s">
        <v>341</v>
      </c>
      <c r="AM10" s="527"/>
      <c r="AN10" s="528"/>
    </row>
    <row r="11" spans="2:40" ht="24.75" customHeight="1">
      <c r="B11" s="513" t="s">
        <v>340</v>
      </c>
      <c r="C11" s="514"/>
      <c r="D11" s="514"/>
      <c r="E11" s="312" t="s">
        <v>339</v>
      </c>
      <c r="F11" s="311" t="s">
        <v>338</v>
      </c>
      <c r="G11" s="311" t="s">
        <v>337</v>
      </c>
      <c r="H11" s="311" t="s">
        <v>339</v>
      </c>
      <c r="I11" s="311" t="s">
        <v>338</v>
      </c>
      <c r="J11" s="311" t="s">
        <v>337</v>
      </c>
      <c r="K11" s="311" t="s">
        <v>339</v>
      </c>
      <c r="L11" s="311" t="s">
        <v>338</v>
      </c>
      <c r="M11" s="311" t="s">
        <v>337</v>
      </c>
      <c r="N11" s="311" t="s">
        <v>339</v>
      </c>
      <c r="O11" s="311" t="s">
        <v>338</v>
      </c>
      <c r="P11" s="310" t="s">
        <v>337</v>
      </c>
      <c r="Q11" s="312" t="s">
        <v>339</v>
      </c>
      <c r="R11" s="311" t="s">
        <v>338</v>
      </c>
      <c r="S11" s="311" t="s">
        <v>337</v>
      </c>
      <c r="T11" s="311" t="s">
        <v>339</v>
      </c>
      <c r="U11" s="311" t="s">
        <v>338</v>
      </c>
      <c r="V11" s="311" t="s">
        <v>337</v>
      </c>
      <c r="W11" s="311" t="s">
        <v>339</v>
      </c>
      <c r="X11" s="311" t="s">
        <v>338</v>
      </c>
      <c r="Y11" s="311" t="s">
        <v>337</v>
      </c>
      <c r="Z11" s="311" t="s">
        <v>339</v>
      </c>
      <c r="AA11" s="311" t="s">
        <v>338</v>
      </c>
      <c r="AB11" s="310" t="s">
        <v>337</v>
      </c>
      <c r="AC11" s="312" t="s">
        <v>339</v>
      </c>
      <c r="AD11" s="311" t="s">
        <v>338</v>
      </c>
      <c r="AE11" s="311" t="s">
        <v>337</v>
      </c>
      <c r="AF11" s="311" t="s">
        <v>339</v>
      </c>
      <c r="AG11" s="311" t="s">
        <v>338</v>
      </c>
      <c r="AH11" s="311" t="s">
        <v>337</v>
      </c>
      <c r="AI11" s="311" t="s">
        <v>339</v>
      </c>
      <c r="AJ11" s="311" t="s">
        <v>338</v>
      </c>
      <c r="AK11" s="311" t="s">
        <v>337</v>
      </c>
      <c r="AL11" s="311" t="s">
        <v>339</v>
      </c>
      <c r="AM11" s="311" t="s">
        <v>338</v>
      </c>
      <c r="AN11" s="310" t="s">
        <v>337</v>
      </c>
    </row>
    <row r="12" spans="2:40" ht="19.899999999999999" customHeight="1">
      <c r="B12" s="282" t="s">
        <v>336</v>
      </c>
      <c r="C12" s="283" t="s">
        <v>234</v>
      </c>
      <c r="D12" s="309">
        <v>1</v>
      </c>
      <c r="E12" s="307">
        <v>33121872</v>
      </c>
      <c r="F12" s="270">
        <v>6293155.6799999997</v>
      </c>
      <c r="G12" s="270">
        <v>39415027.68</v>
      </c>
      <c r="H12" s="270">
        <v>196069711</v>
      </c>
      <c r="I12" s="270">
        <v>37253245.090000004</v>
      </c>
      <c r="J12" s="270">
        <v>233322956.09</v>
      </c>
      <c r="K12" s="269">
        <v>213502795</v>
      </c>
      <c r="L12" s="269">
        <v>40565531.049999997</v>
      </c>
      <c r="M12" s="269">
        <v>254068326.05000001</v>
      </c>
      <c r="N12" s="269">
        <v>72279846</v>
      </c>
      <c r="O12" s="269">
        <v>13733170.74</v>
      </c>
      <c r="P12" s="268">
        <v>86013016.739999995</v>
      </c>
      <c r="Q12" s="308">
        <v>16392100</v>
      </c>
      <c r="R12" s="276">
        <v>3114499</v>
      </c>
      <c r="S12" s="276">
        <v>39013198</v>
      </c>
      <c r="T12" s="276">
        <v>16392100</v>
      </c>
      <c r="U12" s="276">
        <v>3114499</v>
      </c>
      <c r="V12" s="276">
        <v>234079190</v>
      </c>
      <c r="W12" s="275">
        <v>17913287</v>
      </c>
      <c r="X12" s="275">
        <v>3403525</v>
      </c>
      <c r="Y12" s="275">
        <v>255801739</v>
      </c>
      <c r="Z12" s="275">
        <v>19575640</v>
      </c>
      <c r="AA12" s="275">
        <v>3719372</v>
      </c>
      <c r="AB12" s="274">
        <v>93180047</v>
      </c>
      <c r="AC12" s="307">
        <v>16448740</v>
      </c>
      <c r="AD12" s="270">
        <v>3125261</v>
      </c>
      <c r="AE12" s="270">
        <v>39148001</v>
      </c>
      <c r="AF12" s="270">
        <v>16448740</v>
      </c>
      <c r="AG12" s="270">
        <v>3125261</v>
      </c>
      <c r="AH12" s="270">
        <v>234888007</v>
      </c>
      <c r="AI12" s="269">
        <v>17975183</v>
      </c>
      <c r="AJ12" s="269">
        <v>3415285</v>
      </c>
      <c r="AK12" s="269">
        <v>256685614</v>
      </c>
      <c r="AL12" s="269">
        <v>18960223</v>
      </c>
      <c r="AM12" s="269">
        <v>3602442</v>
      </c>
      <c r="AN12" s="268">
        <v>90250662</v>
      </c>
    </row>
    <row r="13" spans="2:40" ht="19.899999999999999" customHeight="1">
      <c r="B13" s="282" t="s">
        <v>335</v>
      </c>
      <c r="C13" s="283" t="s">
        <v>234</v>
      </c>
      <c r="D13" s="309">
        <v>12</v>
      </c>
      <c r="E13" s="307">
        <v>136734117</v>
      </c>
      <c r="F13" s="270">
        <v>25979482.23</v>
      </c>
      <c r="G13" s="270">
        <v>162713599.22999999</v>
      </c>
      <c r="H13" s="270">
        <v>809417375</v>
      </c>
      <c r="I13" s="270">
        <v>153789301.25</v>
      </c>
      <c r="J13" s="270">
        <v>963206676.25</v>
      </c>
      <c r="K13" s="269">
        <v>881384847</v>
      </c>
      <c r="L13" s="269">
        <v>167463120.93000001</v>
      </c>
      <c r="M13" s="269">
        <v>1048847967.9299999</v>
      </c>
      <c r="N13" s="269">
        <v>298386541</v>
      </c>
      <c r="O13" s="269">
        <v>56693442.789999999</v>
      </c>
      <c r="P13" s="268">
        <v>355079983.79000002</v>
      </c>
      <c r="Q13" s="308">
        <v>5639172</v>
      </c>
      <c r="R13" s="276">
        <v>1071443</v>
      </c>
      <c r="S13" s="276">
        <v>161054762</v>
      </c>
      <c r="T13" s="276">
        <v>5639172</v>
      </c>
      <c r="U13" s="276">
        <v>1071443</v>
      </c>
      <c r="V13" s="276">
        <v>966328571</v>
      </c>
      <c r="W13" s="275">
        <v>6162488</v>
      </c>
      <c r="X13" s="275">
        <v>1170873</v>
      </c>
      <c r="Y13" s="275">
        <v>1056003862</v>
      </c>
      <c r="Z13" s="275">
        <v>6734366</v>
      </c>
      <c r="AA13" s="275">
        <v>1279530</v>
      </c>
      <c r="AB13" s="274">
        <v>384667007</v>
      </c>
      <c r="AC13" s="307">
        <v>67903870</v>
      </c>
      <c r="AD13" s="270">
        <v>12901735</v>
      </c>
      <c r="AE13" s="270">
        <v>161611211</v>
      </c>
      <c r="AF13" s="270">
        <v>67903870</v>
      </c>
      <c r="AG13" s="270">
        <v>12901735</v>
      </c>
      <c r="AH13" s="270">
        <v>969667264</v>
      </c>
      <c r="AI13" s="269">
        <v>74205349</v>
      </c>
      <c r="AJ13" s="269">
        <v>14099016</v>
      </c>
      <c r="AK13" s="269">
        <v>1059652386</v>
      </c>
      <c r="AL13" s="269">
        <v>78271802</v>
      </c>
      <c r="AM13" s="269">
        <v>14871642</v>
      </c>
      <c r="AN13" s="268">
        <v>372573779</v>
      </c>
    </row>
    <row r="14" spans="2:40" ht="19.899999999999999" customHeight="1">
      <c r="B14" s="282" t="s">
        <v>334</v>
      </c>
      <c r="C14" s="283" t="s">
        <v>234</v>
      </c>
      <c r="D14" s="309">
        <v>1</v>
      </c>
      <c r="E14" s="307">
        <v>20908752</v>
      </c>
      <c r="F14" s="270">
        <v>3972662.88</v>
      </c>
      <c r="G14" s="270">
        <v>24881414.879999999</v>
      </c>
      <c r="H14" s="270">
        <v>123772380</v>
      </c>
      <c r="I14" s="270">
        <v>23516752.199999999</v>
      </c>
      <c r="J14" s="270">
        <v>147289132.19999999</v>
      </c>
      <c r="K14" s="269">
        <v>134777314</v>
      </c>
      <c r="L14" s="269">
        <v>25607689.66</v>
      </c>
      <c r="M14" s="269">
        <v>160385003.66</v>
      </c>
      <c r="N14" s="269">
        <v>45627897</v>
      </c>
      <c r="O14" s="269">
        <v>8669300.4299999997</v>
      </c>
      <c r="P14" s="268">
        <v>54297197.43</v>
      </c>
      <c r="Q14" s="308">
        <v>10347795</v>
      </c>
      <c r="R14" s="276">
        <v>1966081</v>
      </c>
      <c r="S14" s="276">
        <v>24627753</v>
      </c>
      <c r="T14" s="276">
        <v>10347795</v>
      </c>
      <c r="U14" s="276">
        <v>1966081</v>
      </c>
      <c r="V14" s="276">
        <v>147766517</v>
      </c>
      <c r="W14" s="275">
        <v>11308071</v>
      </c>
      <c r="X14" s="275">
        <v>2148533</v>
      </c>
      <c r="Y14" s="275">
        <v>161479250</v>
      </c>
      <c r="Z14" s="275">
        <v>12357460</v>
      </c>
      <c r="AA14" s="275">
        <v>2347917</v>
      </c>
      <c r="AB14" s="274">
        <v>58821508</v>
      </c>
      <c r="AC14" s="307">
        <v>10383530</v>
      </c>
      <c r="AD14" s="270">
        <v>1972871</v>
      </c>
      <c r="AE14" s="270">
        <v>24712801</v>
      </c>
      <c r="AF14" s="270">
        <v>10383530</v>
      </c>
      <c r="AG14" s="270">
        <v>1972871</v>
      </c>
      <c r="AH14" s="270">
        <v>148276808</v>
      </c>
      <c r="AI14" s="269">
        <v>11347122</v>
      </c>
      <c r="AJ14" s="269">
        <v>2155953</v>
      </c>
      <c r="AK14" s="269">
        <v>162036896</v>
      </c>
      <c r="AL14" s="269">
        <v>11968944</v>
      </c>
      <c r="AM14" s="269">
        <v>2274099</v>
      </c>
      <c r="AN14" s="268">
        <v>56972173</v>
      </c>
    </row>
    <row r="15" spans="2:40" ht="19.899999999999999" customHeight="1">
      <c r="B15" s="282" t="s">
        <v>333</v>
      </c>
      <c r="C15" s="283" t="s">
        <v>234</v>
      </c>
      <c r="D15" s="309">
        <v>1</v>
      </c>
      <c r="E15" s="307">
        <v>34634909</v>
      </c>
      <c r="F15" s="270">
        <v>6580632.71</v>
      </c>
      <c r="G15" s="270">
        <v>41215541.710000001</v>
      </c>
      <c r="H15" s="270">
        <v>205026352</v>
      </c>
      <c r="I15" s="270">
        <v>38955006.880000003</v>
      </c>
      <c r="J15" s="270">
        <v>243981358.88</v>
      </c>
      <c r="K15" s="269">
        <v>223255796</v>
      </c>
      <c r="L15" s="269">
        <v>42418601.240000002</v>
      </c>
      <c r="M15" s="269">
        <v>265674397.24000001</v>
      </c>
      <c r="N15" s="269">
        <v>75581654</v>
      </c>
      <c r="O15" s="269">
        <v>14360514.26</v>
      </c>
      <c r="P15" s="268">
        <v>89942168.260000005</v>
      </c>
      <c r="Q15" s="308">
        <v>17140906</v>
      </c>
      <c r="R15" s="276">
        <v>3256772</v>
      </c>
      <c r="S15" s="276">
        <v>40795356</v>
      </c>
      <c r="T15" s="276">
        <v>17140906</v>
      </c>
      <c r="U15" s="276">
        <v>3256772</v>
      </c>
      <c r="V15" s="276">
        <v>244772139</v>
      </c>
      <c r="W15" s="275">
        <v>18731582</v>
      </c>
      <c r="X15" s="275">
        <v>3559001</v>
      </c>
      <c r="Y15" s="275">
        <v>267486993</v>
      </c>
      <c r="Z15" s="275">
        <v>20469873</v>
      </c>
      <c r="AA15" s="275">
        <v>3889276</v>
      </c>
      <c r="AB15" s="274">
        <v>97436595</v>
      </c>
      <c r="AC15" s="307">
        <v>17200130</v>
      </c>
      <c r="AD15" s="270">
        <v>3268025</v>
      </c>
      <c r="AE15" s="270">
        <v>40936309</v>
      </c>
      <c r="AF15" s="270">
        <v>17200130</v>
      </c>
      <c r="AG15" s="270">
        <v>3268025</v>
      </c>
      <c r="AH15" s="270">
        <v>245617856</v>
      </c>
      <c r="AI15" s="269">
        <v>18796302</v>
      </c>
      <c r="AJ15" s="269">
        <v>3571297</v>
      </c>
      <c r="AK15" s="269">
        <v>268411193</v>
      </c>
      <c r="AL15" s="269">
        <v>19826339</v>
      </c>
      <c r="AM15" s="269">
        <v>3767004</v>
      </c>
      <c r="AN15" s="268">
        <v>94373376</v>
      </c>
    </row>
    <row r="16" spans="2:40" ht="19.899999999999999" customHeight="1">
      <c r="B16" s="282" t="s">
        <v>332</v>
      </c>
      <c r="C16" s="283" t="s">
        <v>234</v>
      </c>
      <c r="D16" s="309">
        <v>1</v>
      </c>
      <c r="E16" s="307">
        <v>37436258</v>
      </c>
      <c r="F16" s="270">
        <v>7112889.0199999996</v>
      </c>
      <c r="G16" s="270">
        <v>44549147.020000003</v>
      </c>
      <c r="H16" s="270">
        <v>221609344</v>
      </c>
      <c r="I16" s="270">
        <v>42105775.359999999</v>
      </c>
      <c r="J16" s="270">
        <v>263715119.36000001</v>
      </c>
      <c r="K16" s="269">
        <v>234483606</v>
      </c>
      <c r="L16" s="269">
        <v>44551885.140000001</v>
      </c>
      <c r="M16" s="269">
        <v>279035491.13999999</v>
      </c>
      <c r="N16" s="269">
        <v>81694868</v>
      </c>
      <c r="O16" s="269">
        <v>15522024.92</v>
      </c>
      <c r="P16" s="268">
        <v>97216892.920000002</v>
      </c>
      <c r="Q16" s="308">
        <v>18527301</v>
      </c>
      <c r="R16" s="276">
        <v>3520187</v>
      </c>
      <c r="S16" s="276">
        <v>44094977</v>
      </c>
      <c r="T16" s="276">
        <v>18527301</v>
      </c>
      <c r="U16" s="276">
        <v>3520187</v>
      </c>
      <c r="V16" s="276">
        <v>264569859</v>
      </c>
      <c r="W16" s="275">
        <v>20246635</v>
      </c>
      <c r="X16" s="275">
        <v>3846861</v>
      </c>
      <c r="Y16" s="275">
        <v>289121942</v>
      </c>
      <c r="Z16" s="275">
        <v>22125522</v>
      </c>
      <c r="AA16" s="275">
        <v>4203849</v>
      </c>
      <c r="AB16" s="274">
        <v>105317486</v>
      </c>
      <c r="AC16" s="307">
        <v>18591300</v>
      </c>
      <c r="AD16" s="270">
        <v>3532347</v>
      </c>
      <c r="AE16" s="270">
        <v>44247294</v>
      </c>
      <c r="AF16" s="270">
        <v>18591300</v>
      </c>
      <c r="AG16" s="270">
        <v>3532347</v>
      </c>
      <c r="AH16" s="270">
        <v>265483764</v>
      </c>
      <c r="AI16" s="269">
        <v>20316573</v>
      </c>
      <c r="AJ16" s="269">
        <v>3860149</v>
      </c>
      <c r="AK16" s="269">
        <v>290120657</v>
      </c>
      <c r="AL16" s="269">
        <v>21429921</v>
      </c>
      <c r="AM16" s="269">
        <v>4071685</v>
      </c>
      <c r="AN16" s="268">
        <v>102006423</v>
      </c>
    </row>
    <row r="17" spans="2:40" ht="19.899999999999999" customHeight="1">
      <c r="B17" s="282" t="s">
        <v>331</v>
      </c>
      <c r="C17" s="283" t="s">
        <v>234</v>
      </c>
      <c r="D17" s="309">
        <v>3</v>
      </c>
      <c r="E17" s="307">
        <v>142255521</v>
      </c>
      <c r="F17" s="270">
        <v>27028548.989999998</v>
      </c>
      <c r="G17" s="270">
        <v>169284069.99000001</v>
      </c>
      <c r="H17" s="270">
        <v>140350354</v>
      </c>
      <c r="I17" s="270">
        <v>26666567.260000002</v>
      </c>
      <c r="J17" s="270">
        <v>167016921.25999999</v>
      </c>
      <c r="K17" s="269">
        <v>148503924</v>
      </c>
      <c r="L17" s="269">
        <v>28215745.559999999</v>
      </c>
      <c r="M17" s="269">
        <v>176719669.56</v>
      </c>
      <c r="N17" s="269">
        <v>155217783</v>
      </c>
      <c r="O17" s="269">
        <v>29491378.77</v>
      </c>
      <c r="P17" s="268">
        <v>184709161.77000001</v>
      </c>
      <c r="Q17" s="308">
        <v>139938314</v>
      </c>
      <c r="R17" s="276">
        <v>26588280</v>
      </c>
      <c r="S17" s="276">
        <v>166526594</v>
      </c>
      <c r="T17" s="276">
        <v>139938314</v>
      </c>
      <c r="U17" s="276">
        <v>26588280</v>
      </c>
      <c r="V17" s="276">
        <v>166526594</v>
      </c>
      <c r="W17" s="275">
        <v>152924589</v>
      </c>
      <c r="X17" s="275">
        <v>29055672</v>
      </c>
      <c r="Y17" s="275">
        <v>181980261</v>
      </c>
      <c r="Z17" s="275">
        <v>167115991</v>
      </c>
      <c r="AA17" s="275">
        <v>31752038</v>
      </c>
      <c r="AB17" s="274">
        <v>198868030</v>
      </c>
      <c r="AC17" s="307">
        <v>48832400</v>
      </c>
      <c r="AD17" s="270">
        <v>9278156</v>
      </c>
      <c r="AE17" s="270">
        <v>174331668</v>
      </c>
      <c r="AF17" s="270">
        <v>48832400</v>
      </c>
      <c r="AG17" s="270">
        <v>9278156</v>
      </c>
      <c r="AH17" s="270">
        <v>174331668</v>
      </c>
      <c r="AI17" s="269">
        <v>50922427</v>
      </c>
      <c r="AJ17" s="269">
        <v>9675261</v>
      </c>
      <c r="AK17" s="269">
        <v>181793063</v>
      </c>
      <c r="AL17" s="269">
        <v>53468548</v>
      </c>
      <c r="AM17" s="269">
        <v>10159024</v>
      </c>
      <c r="AN17" s="268">
        <v>190882717</v>
      </c>
    </row>
    <row r="18" spans="2:40" ht="19.899999999999999" customHeight="1">
      <c r="B18" s="306"/>
      <c r="C18" s="305"/>
      <c r="D18" s="304"/>
      <c r="E18" s="298"/>
      <c r="F18" s="271"/>
      <c r="G18" s="296">
        <f>SUM(G12:G17)</f>
        <v>482058800.50999999</v>
      </c>
      <c r="H18" s="297"/>
      <c r="I18" s="297"/>
      <c r="J18" s="296">
        <f>SUM(J12:J17)</f>
        <v>2018532164.0400002</v>
      </c>
      <c r="K18" s="295"/>
      <c r="L18" s="295"/>
      <c r="M18" s="295">
        <f>SUM(M12:M17)</f>
        <v>2184730855.5799999</v>
      </c>
      <c r="N18" s="295"/>
      <c r="O18" s="295"/>
      <c r="P18" s="294">
        <f>SUM(P12:P17)</f>
        <v>867258420.90999997</v>
      </c>
      <c r="Q18" s="303"/>
      <c r="R18" s="277"/>
      <c r="S18" s="301">
        <f>SUM(S12:S17)</f>
        <v>476112640</v>
      </c>
      <c r="T18" s="302"/>
      <c r="U18" s="302"/>
      <c r="V18" s="301">
        <f>SUM(V12:V17)</f>
        <v>2024042870</v>
      </c>
      <c r="W18" s="300"/>
      <c r="X18" s="300"/>
      <c r="Y18" s="300">
        <f>SUM(Y12:Y17)</f>
        <v>2211874047</v>
      </c>
      <c r="Z18" s="300"/>
      <c r="AA18" s="300"/>
      <c r="AB18" s="299">
        <f>SUM(AB12:AB17)</f>
        <v>938290673</v>
      </c>
      <c r="AC18" s="298"/>
      <c r="AD18" s="271"/>
      <c r="AE18" s="296">
        <f>SUM(AE12:AE17)</f>
        <v>484987284</v>
      </c>
      <c r="AF18" s="297"/>
      <c r="AG18" s="297"/>
      <c r="AH18" s="296">
        <f>SUM(AH12:AH17)</f>
        <v>2038265367</v>
      </c>
      <c r="AI18" s="295"/>
      <c r="AJ18" s="295"/>
      <c r="AK18" s="295">
        <f>SUM(AK12:AK17)</f>
        <v>2218699809</v>
      </c>
      <c r="AL18" s="295"/>
      <c r="AM18" s="295"/>
      <c r="AN18" s="294">
        <f>SUM(AN12:AN17)</f>
        <v>907059130</v>
      </c>
    </row>
    <row r="19" spans="2:40" ht="14.5" customHeight="1" thickBot="1">
      <c r="B19" s="515" t="s">
        <v>330</v>
      </c>
      <c r="C19" s="516"/>
      <c r="D19" s="516"/>
      <c r="E19" s="293"/>
      <c r="F19" s="292"/>
      <c r="G19" s="292"/>
      <c r="H19" s="292"/>
      <c r="I19" s="292"/>
      <c r="J19" s="290"/>
      <c r="K19" s="291"/>
      <c r="L19" s="291"/>
      <c r="M19" s="290"/>
      <c r="N19" s="290"/>
      <c r="O19" s="290"/>
      <c r="P19" s="289"/>
      <c r="Q19" s="293"/>
      <c r="R19" s="292"/>
      <c r="S19" s="292"/>
      <c r="T19" s="292"/>
      <c r="U19" s="292"/>
      <c r="V19" s="290"/>
      <c r="W19" s="291"/>
      <c r="X19" s="291"/>
      <c r="Y19" s="290"/>
      <c r="Z19" s="290"/>
      <c r="AA19" s="290"/>
      <c r="AB19" s="289"/>
      <c r="AC19" s="293"/>
      <c r="AD19" s="292"/>
      <c r="AE19" s="292"/>
      <c r="AF19" s="292"/>
      <c r="AG19" s="292"/>
      <c r="AH19" s="290"/>
      <c r="AI19" s="291"/>
      <c r="AJ19" s="291"/>
      <c r="AK19" s="290"/>
      <c r="AL19" s="290"/>
      <c r="AM19" s="290"/>
      <c r="AN19" s="289"/>
    </row>
    <row r="20" spans="2:40" ht="19.899999999999999" customHeight="1">
      <c r="B20" s="288" t="s">
        <v>329</v>
      </c>
      <c r="C20" s="287" t="s">
        <v>234</v>
      </c>
      <c r="D20" s="286">
        <v>25</v>
      </c>
      <c r="E20" s="284">
        <v>103372062</v>
      </c>
      <c r="F20" s="270">
        <v>19640691.780000001</v>
      </c>
      <c r="G20" s="270">
        <v>123012753.78</v>
      </c>
      <c r="H20" s="270">
        <v>100987766</v>
      </c>
      <c r="I20" s="270">
        <v>19187675.539999999</v>
      </c>
      <c r="J20" s="270">
        <v>120175441.54000001</v>
      </c>
      <c r="K20" s="269">
        <v>107912556</v>
      </c>
      <c r="L20" s="269">
        <v>20503385.640000001</v>
      </c>
      <c r="M20" s="269">
        <v>128415941.64</v>
      </c>
      <c r="N20" s="269" t="s">
        <v>324</v>
      </c>
      <c r="O20" s="269" t="s">
        <v>324</v>
      </c>
      <c r="P20" s="268" t="s">
        <v>323</v>
      </c>
      <c r="Q20" s="285">
        <v>4236559</v>
      </c>
      <c r="R20" s="276">
        <v>804946</v>
      </c>
      <c r="S20" s="276">
        <v>126037638</v>
      </c>
      <c r="T20" s="276">
        <v>4236559</v>
      </c>
      <c r="U20" s="276">
        <v>804946</v>
      </c>
      <c r="V20" s="276">
        <v>126037638</v>
      </c>
      <c r="W20" s="275">
        <v>4629712</v>
      </c>
      <c r="X20" s="275">
        <v>879645</v>
      </c>
      <c r="Y20" s="275">
        <v>137733931</v>
      </c>
      <c r="Z20" s="275"/>
      <c r="AA20" s="275"/>
      <c r="AB20" s="274"/>
      <c r="AC20" s="284">
        <v>4245200</v>
      </c>
      <c r="AD20" s="270">
        <v>806588</v>
      </c>
      <c r="AE20" s="270">
        <v>126294700</v>
      </c>
      <c r="AF20" s="270">
        <v>4245200</v>
      </c>
      <c r="AG20" s="270">
        <v>806588</v>
      </c>
      <c r="AH20" s="270">
        <v>126294700</v>
      </c>
      <c r="AI20" s="269">
        <v>4453215</v>
      </c>
      <c r="AJ20" s="269">
        <v>846111</v>
      </c>
      <c r="AK20" s="269">
        <v>132483140</v>
      </c>
      <c r="AL20" s="269"/>
      <c r="AM20" s="269"/>
      <c r="AN20" s="268"/>
    </row>
    <row r="21" spans="2:40" ht="19.899999999999999" customHeight="1">
      <c r="B21" s="282" t="s">
        <v>328</v>
      </c>
      <c r="C21" s="283" t="s">
        <v>234</v>
      </c>
      <c r="D21" s="280">
        <v>9</v>
      </c>
      <c r="E21" s="284">
        <v>31152728</v>
      </c>
      <c r="F21" s="270">
        <v>5919018.3200000003</v>
      </c>
      <c r="G21" s="270">
        <v>37071746.32</v>
      </c>
      <c r="H21" s="270">
        <v>30434184</v>
      </c>
      <c r="I21" s="270">
        <v>5782494.96</v>
      </c>
      <c r="J21" s="270">
        <v>36216678.960000001</v>
      </c>
      <c r="K21" s="269">
        <v>32521074</v>
      </c>
      <c r="L21" s="269">
        <v>6179004.0599999996</v>
      </c>
      <c r="M21" s="269">
        <v>38700078.060000002</v>
      </c>
      <c r="N21" s="269" t="s">
        <v>324</v>
      </c>
      <c r="O21" s="269" t="s">
        <v>324</v>
      </c>
      <c r="P21" s="268" t="s">
        <v>323</v>
      </c>
      <c r="Q21" s="285">
        <v>3546530</v>
      </c>
      <c r="R21" s="276">
        <v>673841</v>
      </c>
      <c r="S21" s="276">
        <v>37983341</v>
      </c>
      <c r="T21" s="276">
        <v>3546530</v>
      </c>
      <c r="U21" s="276">
        <v>673841</v>
      </c>
      <c r="V21" s="276">
        <v>37983341</v>
      </c>
      <c r="W21" s="275">
        <v>3875648</v>
      </c>
      <c r="X21" s="275">
        <v>736373</v>
      </c>
      <c r="Y21" s="275">
        <v>41508195</v>
      </c>
      <c r="Z21" s="275"/>
      <c r="AA21" s="275"/>
      <c r="AB21" s="274"/>
      <c r="AC21" s="284">
        <v>3553800</v>
      </c>
      <c r="AD21" s="270">
        <v>675222</v>
      </c>
      <c r="AE21" s="270">
        <v>38061198</v>
      </c>
      <c r="AF21" s="270">
        <v>3553800</v>
      </c>
      <c r="AG21" s="270">
        <v>675222</v>
      </c>
      <c r="AH21" s="270">
        <v>38061198</v>
      </c>
      <c r="AI21" s="269">
        <v>3727936</v>
      </c>
      <c r="AJ21" s="269">
        <v>708308</v>
      </c>
      <c r="AK21" s="269">
        <v>39926197</v>
      </c>
      <c r="AL21" s="269"/>
      <c r="AM21" s="269"/>
      <c r="AN21" s="268"/>
    </row>
    <row r="22" spans="2:40" ht="19.899999999999999" customHeight="1">
      <c r="B22" s="282" t="s">
        <v>327</v>
      </c>
      <c r="C22" s="283" t="s">
        <v>234</v>
      </c>
      <c r="D22" s="280">
        <v>1</v>
      </c>
      <c r="E22" s="273">
        <v>12820667</v>
      </c>
      <c r="F22" s="220">
        <v>2435926.73</v>
      </c>
      <c r="G22" s="220">
        <v>15256593.73</v>
      </c>
      <c r="H22" s="272">
        <v>12524956</v>
      </c>
      <c r="I22" s="271">
        <v>2379741.64</v>
      </c>
      <c r="J22" s="270">
        <v>14904697.640000001</v>
      </c>
      <c r="K22" s="269">
        <v>13383799</v>
      </c>
      <c r="L22" s="269">
        <v>2542921.81</v>
      </c>
      <c r="M22" s="269">
        <v>15926720.810000001</v>
      </c>
      <c r="N22" s="269" t="s">
        <v>324</v>
      </c>
      <c r="O22" s="269" t="s">
        <v>324</v>
      </c>
      <c r="P22" s="268" t="s">
        <v>323</v>
      </c>
      <c r="Q22" s="279">
        <v>13135927</v>
      </c>
      <c r="R22" s="223">
        <v>2495826</v>
      </c>
      <c r="S22" s="223">
        <v>15631753</v>
      </c>
      <c r="T22" s="278">
        <v>13135927</v>
      </c>
      <c r="U22" s="277">
        <v>2495826</v>
      </c>
      <c r="V22" s="276">
        <v>15631753</v>
      </c>
      <c r="W22" s="275">
        <v>14354941</v>
      </c>
      <c r="X22" s="275">
        <v>2727439</v>
      </c>
      <c r="Y22" s="275">
        <v>17082380</v>
      </c>
      <c r="Z22" s="275"/>
      <c r="AA22" s="275"/>
      <c r="AB22" s="274"/>
      <c r="AC22" s="273">
        <v>13162700</v>
      </c>
      <c r="AD22" s="220">
        <v>2500913</v>
      </c>
      <c r="AE22" s="220">
        <v>15663613</v>
      </c>
      <c r="AF22" s="272">
        <v>13162700</v>
      </c>
      <c r="AG22" s="271">
        <v>2500913</v>
      </c>
      <c r="AH22" s="270">
        <v>15663613</v>
      </c>
      <c r="AI22" s="269">
        <v>13807672</v>
      </c>
      <c r="AJ22" s="269">
        <v>2623458</v>
      </c>
      <c r="AK22" s="269">
        <v>16431130</v>
      </c>
      <c r="AL22" s="269"/>
      <c r="AM22" s="269"/>
      <c r="AN22" s="268"/>
    </row>
    <row r="23" spans="2:40" ht="19.899999999999999" customHeight="1">
      <c r="B23" s="282" t="s">
        <v>326</v>
      </c>
      <c r="C23" s="283" t="s">
        <v>234</v>
      </c>
      <c r="D23" s="280">
        <v>3000</v>
      </c>
      <c r="E23" s="273">
        <v>183835485</v>
      </c>
      <c r="F23" s="220">
        <v>34928742.149999999</v>
      </c>
      <c r="G23" s="220">
        <v>218764227.15000001</v>
      </c>
      <c r="H23" s="272">
        <v>179595285</v>
      </c>
      <c r="I23" s="271">
        <v>34123104.149999999</v>
      </c>
      <c r="J23" s="270">
        <v>213718389.15000001</v>
      </c>
      <c r="K23" s="269">
        <v>191910238</v>
      </c>
      <c r="L23" s="269">
        <v>36462945.219999999</v>
      </c>
      <c r="M23" s="269">
        <v>228373183.22</v>
      </c>
      <c r="N23" s="269" t="s">
        <v>324</v>
      </c>
      <c r="O23" s="269" t="s">
        <v>324</v>
      </c>
      <c r="P23" s="268" t="s">
        <v>323</v>
      </c>
      <c r="Q23" s="279">
        <v>62785</v>
      </c>
      <c r="R23" s="223">
        <v>11929</v>
      </c>
      <c r="S23" s="223">
        <v>224143640</v>
      </c>
      <c r="T23" s="278">
        <v>62785</v>
      </c>
      <c r="U23" s="277">
        <v>11929</v>
      </c>
      <c r="V23" s="276">
        <v>224143640</v>
      </c>
      <c r="W23" s="275">
        <v>68612</v>
      </c>
      <c r="X23" s="275">
        <v>13036</v>
      </c>
      <c r="Y23" s="275">
        <v>244944170</v>
      </c>
      <c r="Z23" s="275"/>
      <c r="AA23" s="275"/>
      <c r="AB23" s="274"/>
      <c r="AC23" s="273">
        <v>62900</v>
      </c>
      <c r="AD23" s="220">
        <v>11951</v>
      </c>
      <c r="AE23" s="220">
        <v>224553000</v>
      </c>
      <c r="AF23" s="272">
        <v>62900</v>
      </c>
      <c r="AG23" s="271">
        <v>11951</v>
      </c>
      <c r="AH23" s="270">
        <v>224553000</v>
      </c>
      <c r="AI23" s="269">
        <v>65982</v>
      </c>
      <c r="AJ23" s="269">
        <v>12537</v>
      </c>
      <c r="AK23" s="269">
        <v>235556097</v>
      </c>
      <c r="AL23" s="269"/>
      <c r="AM23" s="269"/>
      <c r="AN23" s="268"/>
    </row>
    <row r="24" spans="2:40" ht="19.899999999999999" customHeight="1">
      <c r="B24" s="282" t="s">
        <v>325</v>
      </c>
      <c r="C24" s="281" t="s">
        <v>234</v>
      </c>
      <c r="D24" s="280">
        <v>1000</v>
      </c>
      <c r="E24" s="273">
        <v>85320261</v>
      </c>
      <c r="F24" s="220">
        <v>16210849.59</v>
      </c>
      <c r="G24" s="220">
        <v>101531110.59</v>
      </c>
      <c r="H24" s="272">
        <v>84177604</v>
      </c>
      <c r="I24" s="271">
        <v>15993744.76</v>
      </c>
      <c r="J24" s="270">
        <v>100171348.76000001</v>
      </c>
      <c r="K24" s="269">
        <v>89067851</v>
      </c>
      <c r="L24" s="269">
        <v>16922891.690000001</v>
      </c>
      <c r="M24" s="269">
        <v>105990742.69</v>
      </c>
      <c r="N24" s="269" t="s">
        <v>324</v>
      </c>
      <c r="O24" s="269" t="s">
        <v>324</v>
      </c>
      <c r="P24" s="268" t="s">
        <v>323</v>
      </c>
      <c r="Q24" s="279">
        <v>87418</v>
      </c>
      <c r="R24" s="223">
        <v>16609</v>
      </c>
      <c r="S24" s="223">
        <v>104027761</v>
      </c>
      <c r="T24" s="278">
        <v>87418</v>
      </c>
      <c r="U24" s="277">
        <v>16609</v>
      </c>
      <c r="V24" s="276">
        <v>104027761</v>
      </c>
      <c r="W24" s="275">
        <v>95531</v>
      </c>
      <c r="X24" s="275">
        <v>18151</v>
      </c>
      <c r="Y24" s="275">
        <v>113681537</v>
      </c>
      <c r="Z24" s="275"/>
      <c r="AA24" s="275"/>
      <c r="AB24" s="274"/>
      <c r="AC24" s="273">
        <v>87600</v>
      </c>
      <c r="AD24" s="220">
        <v>16644</v>
      </c>
      <c r="AE24" s="220">
        <v>104244000</v>
      </c>
      <c r="AF24" s="272">
        <v>87600</v>
      </c>
      <c r="AG24" s="271">
        <v>16644</v>
      </c>
      <c r="AH24" s="270">
        <v>104244000</v>
      </c>
      <c r="AI24" s="269">
        <v>91892</v>
      </c>
      <c r="AJ24" s="269">
        <v>17460</v>
      </c>
      <c r="AK24" s="269">
        <v>109351956</v>
      </c>
      <c r="AL24" s="269"/>
      <c r="AM24" s="269"/>
      <c r="AN24" s="268"/>
    </row>
    <row r="25" spans="2:40" ht="19.899999999999999" customHeight="1" thickBot="1">
      <c r="B25" s="241"/>
      <c r="C25" s="267"/>
      <c r="D25" s="266"/>
      <c r="E25" s="256"/>
      <c r="F25" s="255"/>
      <c r="G25" s="254">
        <f>SUM(G20:G24)</f>
        <v>495636431.57000005</v>
      </c>
      <c r="H25" s="253"/>
      <c r="I25" s="252"/>
      <c r="J25" s="251">
        <f>SUM(J20:J24)</f>
        <v>485186556.04999995</v>
      </c>
      <c r="K25" s="250"/>
      <c r="L25" s="250"/>
      <c r="M25" s="250">
        <f>SUM(M20:M24)</f>
        <v>517406666.42000002</v>
      </c>
      <c r="N25" s="249"/>
      <c r="O25" s="249"/>
      <c r="P25" s="248"/>
      <c r="Q25" s="265"/>
      <c r="R25" s="264"/>
      <c r="S25" s="263">
        <f>SUM(S20:S24)</f>
        <v>507824133</v>
      </c>
      <c r="T25" s="262"/>
      <c r="U25" s="261"/>
      <c r="V25" s="260">
        <f>SUM(V20:V24)</f>
        <v>507824133</v>
      </c>
      <c r="W25" s="259"/>
      <c r="X25" s="259"/>
      <c r="Y25" s="259">
        <f>SUM(Y20:Y24)</f>
        <v>554950213</v>
      </c>
      <c r="Z25" s="258"/>
      <c r="AA25" s="258"/>
      <c r="AB25" s="257"/>
      <c r="AC25" s="256"/>
      <c r="AD25" s="255"/>
      <c r="AE25" s="254">
        <f>SUM(AE20:AE24)</f>
        <v>508816511</v>
      </c>
      <c r="AF25" s="253"/>
      <c r="AG25" s="252"/>
      <c r="AH25" s="251">
        <f>SUM(AH20:AH24)</f>
        <v>508816511</v>
      </c>
      <c r="AI25" s="250"/>
      <c r="AJ25" s="250"/>
      <c r="AK25" s="250">
        <f>SUM(AK20:AK24)</f>
        <v>533748520</v>
      </c>
      <c r="AL25" s="249"/>
      <c r="AM25" s="249"/>
      <c r="AN25" s="248"/>
    </row>
    <row r="26" spans="2:40" s="9" customFormat="1" ht="21.65" customHeight="1" thickBot="1">
      <c r="B26" s="247" t="s">
        <v>322</v>
      </c>
      <c r="C26" s="244"/>
      <c r="D26" s="246"/>
      <c r="E26" s="245"/>
      <c r="F26" s="244"/>
      <c r="G26" s="244"/>
      <c r="H26" s="244"/>
      <c r="I26" s="244"/>
      <c r="J26" s="244"/>
      <c r="K26" s="244"/>
      <c r="L26" s="244"/>
      <c r="M26" s="244"/>
      <c r="N26" s="244"/>
      <c r="O26" s="244"/>
      <c r="P26" s="244"/>
      <c r="Q26" s="245"/>
      <c r="R26" s="244"/>
      <c r="S26" s="244"/>
      <c r="T26" s="244"/>
      <c r="U26" s="244"/>
      <c r="V26" s="244"/>
      <c r="W26" s="244"/>
      <c r="X26" s="244"/>
      <c r="Y26" s="244"/>
      <c r="Z26" s="244"/>
      <c r="AA26" s="244"/>
      <c r="AB26" s="244"/>
      <c r="AC26" s="245"/>
      <c r="AD26" s="244"/>
      <c r="AE26" s="244"/>
      <c r="AF26" s="244"/>
      <c r="AG26" s="244"/>
      <c r="AH26" s="244"/>
      <c r="AI26" s="244"/>
      <c r="AJ26" s="244"/>
      <c r="AK26" s="244"/>
      <c r="AL26" s="244"/>
      <c r="AM26" s="244"/>
      <c r="AN26" s="244"/>
    </row>
    <row r="27" spans="2:40" s="9" customFormat="1" ht="21.65" customHeight="1">
      <c r="B27" s="243"/>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row>
    <row r="28" spans="2:40" ht="15.75" customHeight="1" thickBot="1">
      <c r="C28" s="206"/>
      <c r="D28" s="206"/>
      <c r="E28" s="206"/>
      <c r="F28" s="206"/>
      <c r="G28" s="206"/>
      <c r="H28" s="206"/>
      <c r="I28" s="206"/>
      <c r="J28" s="205"/>
      <c r="K28" s="205"/>
      <c r="L28" s="205"/>
      <c r="M28" s="205"/>
      <c r="N28" s="205"/>
      <c r="O28" s="205"/>
      <c r="P28" s="205"/>
      <c r="Q28" s="206"/>
      <c r="R28" s="206"/>
      <c r="S28" s="206"/>
      <c r="T28" s="206"/>
      <c r="U28" s="206"/>
      <c r="V28" s="205"/>
      <c r="W28" s="205"/>
      <c r="X28" s="205"/>
      <c r="Y28" s="205"/>
      <c r="Z28" s="205"/>
      <c r="AA28" s="205"/>
      <c r="AB28" s="205"/>
      <c r="AC28" s="206"/>
      <c r="AD28" s="206"/>
      <c r="AE28" s="206"/>
      <c r="AF28" s="206"/>
      <c r="AG28" s="206"/>
      <c r="AH28" s="205"/>
      <c r="AI28" s="205"/>
      <c r="AJ28" s="205"/>
      <c r="AK28" s="205"/>
      <c r="AL28" s="205"/>
      <c r="AM28" s="205"/>
      <c r="AN28" s="205"/>
    </row>
    <row r="29" spans="2:40">
      <c r="B29" s="517" t="s">
        <v>321</v>
      </c>
      <c r="C29" s="518"/>
      <c r="D29" s="519"/>
      <c r="E29" s="239"/>
      <c r="F29" s="238"/>
      <c r="G29" s="238"/>
      <c r="H29" s="238"/>
      <c r="I29" s="238"/>
      <c r="J29" s="238"/>
      <c r="K29" s="238"/>
      <c r="L29" s="238"/>
      <c r="M29" s="238"/>
      <c r="N29" s="238"/>
      <c r="O29" s="238"/>
      <c r="P29" s="237"/>
      <c r="Q29" s="239"/>
      <c r="R29" s="238"/>
      <c r="S29" s="238"/>
      <c r="T29" s="238"/>
      <c r="U29" s="238"/>
      <c r="V29" s="238"/>
      <c r="W29" s="238"/>
      <c r="X29" s="238"/>
      <c r="Y29" s="238"/>
      <c r="Z29" s="238"/>
      <c r="AA29" s="238"/>
      <c r="AB29" s="237"/>
      <c r="AC29" s="239"/>
      <c r="AD29" s="238"/>
      <c r="AE29" s="238"/>
      <c r="AF29" s="238"/>
      <c r="AG29" s="238"/>
      <c r="AH29" s="238"/>
      <c r="AI29" s="238"/>
      <c r="AJ29" s="238"/>
      <c r="AK29" s="238"/>
      <c r="AL29" s="238"/>
      <c r="AM29" s="238"/>
      <c r="AN29" s="237"/>
    </row>
    <row r="30" spans="2:40" ht="15" thickBot="1">
      <c r="B30" s="241" t="s">
        <v>320</v>
      </c>
      <c r="C30" s="217" t="s">
        <v>234</v>
      </c>
      <c r="D30" s="240">
        <v>1</v>
      </c>
      <c r="E30" s="212">
        <v>337456</v>
      </c>
      <c r="F30" s="211">
        <v>64116.639999999999</v>
      </c>
      <c r="G30" s="211">
        <v>401572.64</v>
      </c>
      <c r="H30" s="211">
        <v>331482</v>
      </c>
      <c r="I30" s="211">
        <v>62981.58</v>
      </c>
      <c r="J30" s="211">
        <v>394463.58</v>
      </c>
      <c r="K30" s="211">
        <v>367911</v>
      </c>
      <c r="L30" s="211">
        <v>69903.09</v>
      </c>
      <c r="M30" s="211">
        <v>437814.09</v>
      </c>
      <c r="N30" s="211">
        <v>407082</v>
      </c>
      <c r="O30" s="211">
        <v>77345.58</v>
      </c>
      <c r="P30" s="210">
        <v>484427.58</v>
      </c>
      <c r="Q30" s="215">
        <v>344900</v>
      </c>
      <c r="R30" s="214">
        <v>65531</v>
      </c>
      <c r="S30" s="214">
        <v>410431</v>
      </c>
      <c r="T30" s="214">
        <v>344900</v>
      </c>
      <c r="U30" s="214">
        <v>65531</v>
      </c>
      <c r="V30" s="214">
        <v>410431</v>
      </c>
      <c r="W30" s="214">
        <v>376906.72</v>
      </c>
      <c r="X30" s="214">
        <v>71612.28</v>
      </c>
      <c r="Y30" s="214">
        <v>448519</v>
      </c>
      <c r="Z30" s="214">
        <v>411883.66</v>
      </c>
      <c r="AA30" s="214">
        <v>78257.899999999994</v>
      </c>
      <c r="AB30" s="213">
        <v>490141.56</v>
      </c>
      <c r="AC30" s="212">
        <v>346061</v>
      </c>
      <c r="AD30" s="211">
        <v>65752</v>
      </c>
      <c r="AE30" s="211">
        <v>411813</v>
      </c>
      <c r="AF30" s="211">
        <v>346061</v>
      </c>
      <c r="AG30" s="211">
        <v>65752</v>
      </c>
      <c r="AH30" s="211">
        <v>411813</v>
      </c>
      <c r="AI30" s="211">
        <v>378175</v>
      </c>
      <c r="AJ30" s="211">
        <v>71853</v>
      </c>
      <c r="AK30" s="211">
        <v>450029</v>
      </c>
      <c r="AL30" s="211">
        <v>413270</v>
      </c>
      <c r="AM30" s="211">
        <v>78521</v>
      </c>
      <c r="AN30" s="210">
        <v>491791</v>
      </c>
    </row>
    <row r="31" spans="2:40" ht="15.75" customHeight="1" thickBot="1">
      <c r="C31" s="206"/>
      <c r="D31" s="206"/>
      <c r="E31" s="206"/>
      <c r="F31" s="206"/>
      <c r="G31" s="206"/>
      <c r="H31" s="209"/>
      <c r="I31" s="206"/>
      <c r="J31" s="205"/>
      <c r="K31" s="205"/>
      <c r="L31" s="209"/>
      <c r="M31" s="205"/>
      <c r="N31" s="205"/>
      <c r="O31" s="205"/>
      <c r="P31" s="209"/>
      <c r="Q31" s="206"/>
      <c r="R31" s="206"/>
      <c r="S31" s="206"/>
      <c r="T31" s="209"/>
      <c r="U31" s="206"/>
      <c r="V31" s="205"/>
      <c r="W31" s="205"/>
      <c r="X31" s="209"/>
      <c r="Y31" s="205"/>
      <c r="Z31" s="205"/>
      <c r="AA31" s="205"/>
      <c r="AB31" s="209"/>
      <c r="AC31" s="206"/>
      <c r="AD31" s="206"/>
      <c r="AE31" s="206"/>
      <c r="AF31" s="209"/>
      <c r="AG31" s="206"/>
      <c r="AH31" s="205"/>
      <c r="AI31" s="205"/>
      <c r="AJ31" s="209"/>
      <c r="AK31" s="205"/>
      <c r="AL31" s="205"/>
      <c r="AM31" s="205"/>
      <c r="AN31" s="209"/>
    </row>
    <row r="32" spans="2:40" ht="15.75" customHeight="1">
      <c r="B32" s="520" t="s">
        <v>319</v>
      </c>
      <c r="C32" s="521"/>
      <c r="D32" s="521"/>
      <c r="E32" s="239"/>
      <c r="F32" s="238"/>
      <c r="G32" s="238"/>
      <c r="H32" s="238"/>
      <c r="I32" s="238"/>
      <c r="J32" s="238"/>
      <c r="K32" s="238"/>
      <c r="L32" s="238"/>
      <c r="M32" s="238"/>
      <c r="N32" s="238"/>
      <c r="O32" s="238"/>
      <c r="P32" s="237"/>
      <c r="Q32" s="239"/>
      <c r="R32" s="238"/>
      <c r="S32" s="238"/>
      <c r="T32" s="238"/>
      <c r="U32" s="238"/>
      <c r="V32" s="238"/>
      <c r="W32" s="238"/>
      <c r="X32" s="238"/>
      <c r="Y32" s="238"/>
      <c r="Z32" s="238"/>
      <c r="AA32" s="238"/>
      <c r="AB32" s="237"/>
      <c r="AC32" s="239"/>
      <c r="AD32" s="238"/>
      <c r="AE32" s="238"/>
      <c r="AF32" s="238"/>
      <c r="AG32" s="238"/>
      <c r="AH32" s="238"/>
      <c r="AI32" s="238"/>
      <c r="AJ32" s="238"/>
      <c r="AK32" s="238"/>
      <c r="AL32" s="238"/>
      <c r="AM32" s="238"/>
      <c r="AN32" s="237"/>
    </row>
    <row r="33" spans="2:40" ht="43.5">
      <c r="B33" s="227" t="s">
        <v>318</v>
      </c>
      <c r="C33" s="226" t="s">
        <v>234</v>
      </c>
      <c r="D33" s="225">
        <v>1</v>
      </c>
      <c r="E33" s="221">
        <v>897260</v>
      </c>
      <c r="F33" s="220">
        <v>170479.4</v>
      </c>
      <c r="G33" s="220">
        <v>1067739.3999999999</v>
      </c>
      <c r="H33" s="220">
        <v>897260</v>
      </c>
      <c r="I33" s="220">
        <v>170479.4</v>
      </c>
      <c r="J33" s="220">
        <v>1067739.3999999999</v>
      </c>
      <c r="K33" s="220">
        <v>977461</v>
      </c>
      <c r="L33" s="220">
        <v>185717.59</v>
      </c>
      <c r="M33" s="220">
        <v>1163178.5900000001</v>
      </c>
      <c r="N33" s="220">
        <v>1072580</v>
      </c>
      <c r="O33" s="220">
        <v>203790.2</v>
      </c>
      <c r="P33" s="219">
        <v>1276370.2</v>
      </c>
      <c r="Q33" s="224">
        <v>889174</v>
      </c>
      <c r="R33" s="223">
        <v>168943</v>
      </c>
      <c r="S33" s="223">
        <v>1058117</v>
      </c>
      <c r="T33" s="223">
        <v>889174</v>
      </c>
      <c r="U33" s="223">
        <v>168943</v>
      </c>
      <c r="V33" s="223">
        <v>1058117</v>
      </c>
      <c r="W33" s="223">
        <v>931854</v>
      </c>
      <c r="X33" s="223">
        <v>177052</v>
      </c>
      <c r="Y33" s="223">
        <v>1108906</v>
      </c>
      <c r="Z33" s="223">
        <v>976583</v>
      </c>
      <c r="AA33" s="223">
        <v>185551</v>
      </c>
      <c r="AB33" s="222">
        <v>1162134</v>
      </c>
      <c r="AC33" s="221">
        <v>913848</v>
      </c>
      <c r="AD33" s="220">
        <v>173631</v>
      </c>
      <c r="AE33" s="220">
        <v>1087479</v>
      </c>
      <c r="AF33" s="220">
        <v>913848</v>
      </c>
      <c r="AG33" s="220">
        <v>173631</v>
      </c>
      <c r="AH33" s="220">
        <v>1087479</v>
      </c>
      <c r="AI33" s="220">
        <v>998653</v>
      </c>
      <c r="AJ33" s="220">
        <v>189744</v>
      </c>
      <c r="AK33" s="220">
        <v>1188397</v>
      </c>
      <c r="AL33" s="220">
        <v>1091328</v>
      </c>
      <c r="AM33" s="220">
        <v>207352</v>
      </c>
      <c r="AN33" s="219">
        <v>1298680</v>
      </c>
    </row>
    <row r="34" spans="2:40" ht="43.5">
      <c r="B34" s="227" t="s">
        <v>317</v>
      </c>
      <c r="C34" s="226" t="s">
        <v>234</v>
      </c>
      <c r="D34" s="225">
        <v>1</v>
      </c>
      <c r="E34" s="221">
        <v>1037403</v>
      </c>
      <c r="F34" s="220">
        <v>197106.57</v>
      </c>
      <c r="G34" s="220">
        <v>1234509.57</v>
      </c>
      <c r="H34" s="220">
        <v>1037403</v>
      </c>
      <c r="I34" s="220">
        <v>197106.57</v>
      </c>
      <c r="J34" s="220">
        <v>1234509.57</v>
      </c>
      <c r="K34" s="220">
        <v>1130130</v>
      </c>
      <c r="L34" s="220">
        <v>214724.7</v>
      </c>
      <c r="M34" s="220">
        <v>1344854.7</v>
      </c>
      <c r="N34" s="220">
        <v>1230957</v>
      </c>
      <c r="O34" s="220">
        <v>233881.83</v>
      </c>
      <c r="P34" s="219">
        <v>1464838.83</v>
      </c>
      <c r="Q34" s="224">
        <v>1028054</v>
      </c>
      <c r="R34" s="223">
        <v>195330</v>
      </c>
      <c r="S34" s="223">
        <v>1223384</v>
      </c>
      <c r="T34" s="223">
        <v>1028054</v>
      </c>
      <c r="U34" s="223">
        <v>195330</v>
      </c>
      <c r="V34" s="223">
        <v>1223384</v>
      </c>
      <c r="W34" s="223">
        <v>1077401</v>
      </c>
      <c r="X34" s="223">
        <v>204706</v>
      </c>
      <c r="Y34" s="223">
        <v>1282107</v>
      </c>
      <c r="Z34" s="223">
        <v>1129116</v>
      </c>
      <c r="AA34" s="223">
        <v>214532</v>
      </c>
      <c r="AB34" s="222">
        <v>1343648</v>
      </c>
      <c r="AC34" s="221">
        <v>1056582</v>
      </c>
      <c r="AD34" s="220">
        <v>200751</v>
      </c>
      <c r="AE34" s="220">
        <v>1257332</v>
      </c>
      <c r="AF34" s="220">
        <v>1056582</v>
      </c>
      <c r="AG34" s="220">
        <v>200751</v>
      </c>
      <c r="AH34" s="220">
        <v>1257332</v>
      </c>
      <c r="AI34" s="220">
        <v>1154632</v>
      </c>
      <c r="AJ34" s="220">
        <v>219380</v>
      </c>
      <c r="AK34" s="220">
        <v>1374013</v>
      </c>
      <c r="AL34" s="220">
        <v>1261782</v>
      </c>
      <c r="AM34" s="220">
        <v>239739</v>
      </c>
      <c r="AN34" s="219">
        <v>1501521</v>
      </c>
    </row>
    <row r="35" spans="2:40" ht="29">
      <c r="B35" s="227" t="s">
        <v>316</v>
      </c>
      <c r="C35" s="226" t="s">
        <v>306</v>
      </c>
      <c r="D35" s="225">
        <v>1</v>
      </c>
      <c r="E35" s="221">
        <v>606458</v>
      </c>
      <c r="F35" s="220">
        <v>115227.02</v>
      </c>
      <c r="G35" s="220">
        <v>721685.02</v>
      </c>
      <c r="H35" s="220">
        <v>606458</v>
      </c>
      <c r="I35" s="220">
        <v>115227.02</v>
      </c>
      <c r="J35" s="220">
        <v>721685.02</v>
      </c>
      <c r="K35" s="220">
        <v>660666</v>
      </c>
      <c r="L35" s="220">
        <v>125526.54</v>
      </c>
      <c r="M35" s="220">
        <v>786192.54</v>
      </c>
      <c r="N35" s="220">
        <v>719608</v>
      </c>
      <c r="O35" s="220">
        <v>136725.51999999999</v>
      </c>
      <c r="P35" s="219">
        <v>856333.52</v>
      </c>
      <c r="Q35" s="224">
        <v>600993</v>
      </c>
      <c r="R35" s="223">
        <v>114189</v>
      </c>
      <c r="S35" s="223">
        <v>715181</v>
      </c>
      <c r="T35" s="223">
        <v>600993</v>
      </c>
      <c r="U35" s="223">
        <v>114189</v>
      </c>
      <c r="V35" s="223">
        <v>715181</v>
      </c>
      <c r="W35" s="223">
        <v>629840</v>
      </c>
      <c r="X35" s="223">
        <v>119670</v>
      </c>
      <c r="Y35" s="223">
        <v>749510</v>
      </c>
      <c r="Z35" s="223">
        <v>660073</v>
      </c>
      <c r="AA35" s="223">
        <v>125414</v>
      </c>
      <c r="AB35" s="222">
        <v>785486</v>
      </c>
      <c r="AC35" s="221">
        <v>617670</v>
      </c>
      <c r="AD35" s="220">
        <v>117357</v>
      </c>
      <c r="AE35" s="220">
        <v>735027</v>
      </c>
      <c r="AF35" s="220">
        <v>617670</v>
      </c>
      <c r="AG35" s="220">
        <v>117357</v>
      </c>
      <c r="AH35" s="220">
        <v>735027</v>
      </c>
      <c r="AI35" s="220">
        <v>674989</v>
      </c>
      <c r="AJ35" s="220">
        <v>128248</v>
      </c>
      <c r="AK35" s="220">
        <v>803237</v>
      </c>
      <c r="AL35" s="220">
        <v>737628</v>
      </c>
      <c r="AM35" s="220">
        <v>140149</v>
      </c>
      <c r="AN35" s="219">
        <v>877778</v>
      </c>
    </row>
    <row r="36" spans="2:40" ht="15" thickBot="1">
      <c r="B36" s="218" t="s">
        <v>315</v>
      </c>
      <c r="C36" s="217" t="s">
        <v>306</v>
      </c>
      <c r="D36" s="216">
        <v>1</v>
      </c>
      <c r="E36" s="212">
        <v>481504</v>
      </c>
      <c r="F36" s="211">
        <v>91485.759999999995</v>
      </c>
      <c r="G36" s="211">
        <v>572989.76</v>
      </c>
      <c r="H36" s="211">
        <v>481504</v>
      </c>
      <c r="I36" s="211">
        <v>91485.759999999995</v>
      </c>
      <c r="J36" s="211">
        <v>572989.76</v>
      </c>
      <c r="K36" s="211">
        <v>524543</v>
      </c>
      <c r="L36" s="211">
        <v>99663.17</v>
      </c>
      <c r="M36" s="211">
        <v>624206.17000000004</v>
      </c>
      <c r="N36" s="211">
        <v>571341</v>
      </c>
      <c r="O36" s="211">
        <v>108554.79</v>
      </c>
      <c r="P36" s="210">
        <v>679895.79</v>
      </c>
      <c r="Q36" s="215">
        <v>477165</v>
      </c>
      <c r="R36" s="214">
        <v>90661</v>
      </c>
      <c r="S36" s="214">
        <v>567826</v>
      </c>
      <c r="T36" s="214">
        <v>477165</v>
      </c>
      <c r="U36" s="214">
        <v>90661</v>
      </c>
      <c r="V36" s="214">
        <v>567826</v>
      </c>
      <c r="W36" s="214">
        <v>500069</v>
      </c>
      <c r="X36" s="214">
        <v>95013</v>
      </c>
      <c r="Y36" s="214">
        <v>595082</v>
      </c>
      <c r="Z36" s="214">
        <v>524072</v>
      </c>
      <c r="AA36" s="214">
        <v>99574</v>
      </c>
      <c r="AB36" s="213">
        <v>623646</v>
      </c>
      <c r="AC36" s="212">
        <v>490406</v>
      </c>
      <c r="AD36" s="211">
        <v>93177</v>
      </c>
      <c r="AE36" s="211">
        <v>583583</v>
      </c>
      <c r="AF36" s="211">
        <v>490406</v>
      </c>
      <c r="AG36" s="211">
        <v>93177</v>
      </c>
      <c r="AH36" s="211">
        <v>583583</v>
      </c>
      <c r="AI36" s="211">
        <v>535915</v>
      </c>
      <c r="AJ36" s="211">
        <v>101824</v>
      </c>
      <c r="AK36" s="211">
        <v>637739</v>
      </c>
      <c r="AL36" s="211">
        <v>585648</v>
      </c>
      <c r="AM36" s="211">
        <v>111273</v>
      </c>
      <c r="AN36" s="210">
        <v>696921</v>
      </c>
    </row>
    <row r="37" spans="2:40" ht="15" thickBot="1">
      <c r="B37" s="208"/>
      <c r="C37" s="207"/>
      <c r="D37" s="207"/>
      <c r="E37" s="206"/>
      <c r="F37" s="206"/>
      <c r="G37" s="206"/>
      <c r="H37" s="209"/>
      <c r="I37" s="206"/>
      <c r="J37" s="205"/>
      <c r="K37" s="205"/>
      <c r="L37" s="209"/>
      <c r="M37" s="205"/>
      <c r="N37" s="205"/>
      <c r="O37" s="205"/>
      <c r="P37" s="209"/>
      <c r="Q37" s="206"/>
      <c r="R37" s="206"/>
      <c r="S37" s="206"/>
      <c r="T37" s="209"/>
      <c r="U37" s="206"/>
      <c r="V37" s="205"/>
      <c r="W37" s="205"/>
      <c r="X37" s="209"/>
      <c r="Y37" s="205"/>
      <c r="Z37" s="205"/>
      <c r="AA37" s="205"/>
      <c r="AB37" s="209"/>
      <c r="AC37" s="206"/>
      <c r="AD37" s="206"/>
      <c r="AE37" s="206"/>
      <c r="AF37" s="209"/>
      <c r="AG37" s="206"/>
      <c r="AH37" s="205"/>
      <c r="AI37" s="205"/>
      <c r="AJ37" s="209"/>
      <c r="AK37" s="205"/>
      <c r="AL37" s="205"/>
      <c r="AM37" s="205"/>
      <c r="AN37" s="209"/>
    </row>
    <row r="38" spans="2:40" ht="15" customHeight="1">
      <c r="B38" s="522" t="s">
        <v>314</v>
      </c>
      <c r="C38" s="523"/>
      <c r="D38" s="523"/>
      <c r="E38" s="239"/>
      <c r="F38" s="238"/>
      <c r="G38" s="238"/>
      <c r="H38" s="238"/>
      <c r="I38" s="238"/>
      <c r="J38" s="238"/>
      <c r="K38" s="238"/>
      <c r="L38" s="238"/>
      <c r="M38" s="238"/>
      <c r="N38" s="238"/>
      <c r="O38" s="238"/>
      <c r="P38" s="237"/>
      <c r="Q38" s="239"/>
      <c r="R38" s="238"/>
      <c r="S38" s="238"/>
      <c r="T38" s="238"/>
      <c r="U38" s="238"/>
      <c r="V38" s="238"/>
      <c r="W38" s="238"/>
      <c r="X38" s="238"/>
      <c r="Y38" s="238"/>
      <c r="Z38" s="238"/>
      <c r="AA38" s="238"/>
      <c r="AB38" s="237"/>
      <c r="AC38" s="239"/>
      <c r="AD38" s="238"/>
      <c r="AE38" s="238"/>
      <c r="AF38" s="238"/>
      <c r="AG38" s="238"/>
      <c r="AH38" s="238"/>
      <c r="AI38" s="238"/>
      <c r="AJ38" s="238"/>
      <c r="AK38" s="238"/>
      <c r="AL38" s="238"/>
      <c r="AM38" s="238"/>
      <c r="AN38" s="237"/>
    </row>
    <row r="39" spans="2:40" ht="43.5">
      <c r="B39" s="227" t="s">
        <v>313</v>
      </c>
      <c r="C39" s="226" t="s">
        <v>234</v>
      </c>
      <c r="D39" s="225">
        <v>1</v>
      </c>
      <c r="E39" s="221">
        <v>638051</v>
      </c>
      <c r="F39" s="220">
        <v>121229.69</v>
      </c>
      <c r="G39" s="220">
        <v>759280.69</v>
      </c>
      <c r="H39" s="220">
        <v>638051</v>
      </c>
      <c r="I39" s="220">
        <v>121229.69</v>
      </c>
      <c r="J39" s="220">
        <v>759280.69</v>
      </c>
      <c r="K39" s="220">
        <v>695083</v>
      </c>
      <c r="L39" s="220">
        <v>132065.76999999999</v>
      </c>
      <c r="M39" s="220">
        <v>827148.77</v>
      </c>
      <c r="N39" s="220">
        <v>757096</v>
      </c>
      <c r="O39" s="220">
        <v>143848.24</v>
      </c>
      <c r="P39" s="219">
        <v>900944.24</v>
      </c>
      <c r="Q39" s="224">
        <v>611441</v>
      </c>
      <c r="R39" s="223">
        <v>116174</v>
      </c>
      <c r="S39" s="223">
        <v>727615</v>
      </c>
      <c r="T39" s="223">
        <v>611441</v>
      </c>
      <c r="U39" s="223">
        <v>116174</v>
      </c>
      <c r="V39" s="223">
        <v>727615</v>
      </c>
      <c r="W39" s="223">
        <v>640790</v>
      </c>
      <c r="X39" s="223">
        <v>121750</v>
      </c>
      <c r="Y39" s="223">
        <v>762540</v>
      </c>
      <c r="Z39" s="223">
        <v>671548</v>
      </c>
      <c r="AA39" s="223">
        <v>127594</v>
      </c>
      <c r="AB39" s="222">
        <v>799142</v>
      </c>
      <c r="AC39" s="221">
        <v>649847</v>
      </c>
      <c r="AD39" s="220">
        <v>123471</v>
      </c>
      <c r="AE39" s="220">
        <v>773318</v>
      </c>
      <c r="AF39" s="220">
        <v>649847</v>
      </c>
      <c r="AG39" s="220">
        <v>123471</v>
      </c>
      <c r="AH39" s="220">
        <v>773318</v>
      </c>
      <c r="AI39" s="220">
        <v>710153</v>
      </c>
      <c r="AJ39" s="220">
        <v>134929</v>
      </c>
      <c r="AK39" s="220">
        <v>845082</v>
      </c>
      <c r="AL39" s="220">
        <v>776055</v>
      </c>
      <c r="AM39" s="220">
        <v>147451</v>
      </c>
      <c r="AN39" s="219">
        <v>923506</v>
      </c>
    </row>
    <row r="40" spans="2:40" ht="43.5">
      <c r="B40" s="227" t="s">
        <v>312</v>
      </c>
      <c r="C40" s="226" t="s">
        <v>234</v>
      </c>
      <c r="D40" s="225">
        <v>1</v>
      </c>
      <c r="E40" s="221">
        <v>621448</v>
      </c>
      <c r="F40" s="220">
        <v>118075.12</v>
      </c>
      <c r="G40" s="220">
        <v>739523.12</v>
      </c>
      <c r="H40" s="220">
        <v>621448</v>
      </c>
      <c r="I40" s="220">
        <v>118075.12</v>
      </c>
      <c r="J40" s="220">
        <v>739523.12</v>
      </c>
      <c r="K40" s="220">
        <v>676996</v>
      </c>
      <c r="L40" s="220">
        <v>128629.24</v>
      </c>
      <c r="M40" s="220">
        <v>805625.24</v>
      </c>
      <c r="N40" s="220">
        <v>737395</v>
      </c>
      <c r="O40" s="220">
        <v>140105.04999999999</v>
      </c>
      <c r="P40" s="219">
        <v>877500.05</v>
      </c>
      <c r="Q40" s="224">
        <v>595531</v>
      </c>
      <c r="R40" s="223">
        <v>113151</v>
      </c>
      <c r="S40" s="223">
        <v>708681</v>
      </c>
      <c r="T40" s="223">
        <v>595531</v>
      </c>
      <c r="U40" s="223">
        <v>113151</v>
      </c>
      <c r="V40" s="223">
        <v>708681</v>
      </c>
      <c r="W40" s="223">
        <v>624116</v>
      </c>
      <c r="X40" s="223">
        <v>118582</v>
      </c>
      <c r="Y40" s="223">
        <v>742698</v>
      </c>
      <c r="Z40" s="223">
        <v>654074</v>
      </c>
      <c r="AA40" s="223">
        <v>124274</v>
      </c>
      <c r="AB40" s="222">
        <v>778348</v>
      </c>
      <c r="AC40" s="221">
        <v>632937</v>
      </c>
      <c r="AD40" s="220">
        <v>120258</v>
      </c>
      <c r="AE40" s="220">
        <v>753195</v>
      </c>
      <c r="AF40" s="220">
        <v>632937</v>
      </c>
      <c r="AG40" s="220">
        <v>120258</v>
      </c>
      <c r="AH40" s="220">
        <v>753195</v>
      </c>
      <c r="AI40" s="220">
        <v>691674</v>
      </c>
      <c r="AJ40" s="220">
        <v>131418</v>
      </c>
      <c r="AK40" s="220">
        <v>823092</v>
      </c>
      <c r="AL40" s="220">
        <v>755861</v>
      </c>
      <c r="AM40" s="220">
        <v>143614</v>
      </c>
      <c r="AN40" s="219">
        <v>899475</v>
      </c>
    </row>
    <row r="41" spans="2:40" ht="58">
      <c r="B41" s="227" t="s">
        <v>311</v>
      </c>
      <c r="C41" s="226" t="s">
        <v>234</v>
      </c>
      <c r="D41" s="225">
        <v>1</v>
      </c>
      <c r="E41" s="221">
        <v>991090</v>
      </c>
      <c r="F41" s="220">
        <v>188307.1</v>
      </c>
      <c r="G41" s="220">
        <v>1179397.1000000001</v>
      </c>
      <c r="H41" s="220">
        <v>991090</v>
      </c>
      <c r="I41" s="220">
        <v>188307.1</v>
      </c>
      <c r="J41" s="220">
        <v>1179397.1000000001</v>
      </c>
      <c r="K41" s="220">
        <v>1079678</v>
      </c>
      <c r="L41" s="220">
        <v>205138.82</v>
      </c>
      <c r="M41" s="220">
        <v>1284816.82</v>
      </c>
      <c r="N41" s="220">
        <v>1176003</v>
      </c>
      <c r="O41" s="220">
        <v>223440.57</v>
      </c>
      <c r="P41" s="219">
        <v>1399443.57</v>
      </c>
      <c r="Q41" s="224">
        <v>949756</v>
      </c>
      <c r="R41" s="223">
        <v>180454</v>
      </c>
      <c r="S41" s="223">
        <v>1130210</v>
      </c>
      <c r="T41" s="223">
        <v>949756</v>
      </c>
      <c r="U41" s="223">
        <v>180454</v>
      </c>
      <c r="V41" s="223">
        <v>1130210</v>
      </c>
      <c r="W41" s="223">
        <v>995344</v>
      </c>
      <c r="X41" s="223">
        <v>189115</v>
      </c>
      <c r="Y41" s="223">
        <v>1184460</v>
      </c>
      <c r="Z41" s="223">
        <v>1043121</v>
      </c>
      <c r="AA41" s="223">
        <v>198193</v>
      </c>
      <c r="AB41" s="222">
        <v>1241314</v>
      </c>
      <c r="AC41" s="221">
        <v>1009412</v>
      </c>
      <c r="AD41" s="220">
        <v>191788</v>
      </c>
      <c r="AE41" s="220">
        <v>1201201</v>
      </c>
      <c r="AF41" s="220">
        <v>1009412</v>
      </c>
      <c r="AG41" s="220">
        <v>191788</v>
      </c>
      <c r="AH41" s="220">
        <v>1201201</v>
      </c>
      <c r="AI41" s="220">
        <v>1103086</v>
      </c>
      <c r="AJ41" s="220">
        <v>209586</v>
      </c>
      <c r="AK41" s="220">
        <v>1312672</v>
      </c>
      <c r="AL41" s="220">
        <v>1205452</v>
      </c>
      <c r="AM41" s="220">
        <v>229036</v>
      </c>
      <c r="AN41" s="219">
        <v>1434488</v>
      </c>
    </row>
    <row r="42" spans="2:40" ht="14.5">
      <c r="B42" s="227" t="s">
        <v>310</v>
      </c>
      <c r="C42" s="226" t="s">
        <v>234</v>
      </c>
      <c r="D42" s="225">
        <v>1</v>
      </c>
      <c r="E42" s="221">
        <v>33177</v>
      </c>
      <c r="F42" s="220">
        <v>6303.63</v>
      </c>
      <c r="G42" s="220">
        <v>39480.629999999997</v>
      </c>
      <c r="H42" s="220">
        <v>33177</v>
      </c>
      <c r="I42" s="220">
        <v>6303.63</v>
      </c>
      <c r="J42" s="220">
        <v>39480.629999999997</v>
      </c>
      <c r="K42" s="220">
        <v>36142</v>
      </c>
      <c r="L42" s="220">
        <v>6866.98</v>
      </c>
      <c r="M42" s="220">
        <v>43008.98</v>
      </c>
      <c r="N42" s="220">
        <v>39367</v>
      </c>
      <c r="O42" s="220">
        <v>7479.73</v>
      </c>
      <c r="P42" s="219">
        <v>46846.73</v>
      </c>
      <c r="Q42" s="224">
        <v>31793</v>
      </c>
      <c r="R42" s="223">
        <v>6041</v>
      </c>
      <c r="S42" s="223">
        <v>37834</v>
      </c>
      <c r="T42" s="223">
        <v>31793</v>
      </c>
      <c r="U42" s="223">
        <v>6041</v>
      </c>
      <c r="V42" s="223">
        <v>37834</v>
      </c>
      <c r="W42" s="223">
        <v>33319</v>
      </c>
      <c r="X42" s="223">
        <v>6331</v>
      </c>
      <c r="Y42" s="223">
        <v>39650</v>
      </c>
      <c r="Z42" s="223">
        <v>34918</v>
      </c>
      <c r="AA42" s="223">
        <v>6635</v>
      </c>
      <c r="AB42" s="222">
        <v>41553</v>
      </c>
      <c r="AC42" s="221">
        <v>33790</v>
      </c>
      <c r="AD42" s="220">
        <v>6420</v>
      </c>
      <c r="AE42" s="220">
        <v>40210</v>
      </c>
      <c r="AF42" s="220">
        <v>33790</v>
      </c>
      <c r="AG42" s="220">
        <v>6420</v>
      </c>
      <c r="AH42" s="220">
        <v>40210</v>
      </c>
      <c r="AI42" s="220">
        <v>36926</v>
      </c>
      <c r="AJ42" s="220">
        <v>7016</v>
      </c>
      <c r="AK42" s="220">
        <v>43942</v>
      </c>
      <c r="AL42" s="220">
        <v>40353</v>
      </c>
      <c r="AM42" s="220">
        <v>7667</v>
      </c>
      <c r="AN42" s="219">
        <v>48019</v>
      </c>
    </row>
    <row r="43" spans="2:40" ht="14.5">
      <c r="B43" s="227" t="s">
        <v>309</v>
      </c>
      <c r="C43" s="226" t="s">
        <v>234</v>
      </c>
      <c r="D43" s="225">
        <v>1</v>
      </c>
      <c r="E43" s="221">
        <v>13492</v>
      </c>
      <c r="F43" s="220">
        <v>2563.48</v>
      </c>
      <c r="G43" s="220">
        <v>16055.48</v>
      </c>
      <c r="H43" s="220">
        <v>13492</v>
      </c>
      <c r="I43" s="220">
        <v>2563.48</v>
      </c>
      <c r="J43" s="220">
        <v>16055.48</v>
      </c>
      <c r="K43" s="220">
        <v>14698</v>
      </c>
      <c r="L43" s="220">
        <v>2792.62</v>
      </c>
      <c r="M43" s="220">
        <v>17490.62</v>
      </c>
      <c r="N43" s="220">
        <v>16009</v>
      </c>
      <c r="O43" s="220">
        <v>3041.71</v>
      </c>
      <c r="P43" s="219">
        <v>19050.71</v>
      </c>
      <c r="Q43" s="224">
        <v>12929</v>
      </c>
      <c r="R43" s="223">
        <v>2456</v>
      </c>
      <c r="S43" s="223">
        <v>15385</v>
      </c>
      <c r="T43" s="223">
        <v>12929</v>
      </c>
      <c r="U43" s="223">
        <v>2456</v>
      </c>
      <c r="V43" s="223">
        <v>15385</v>
      </c>
      <c r="W43" s="223">
        <v>13550</v>
      </c>
      <c r="X43" s="223">
        <v>2574</v>
      </c>
      <c r="Y43" s="223">
        <v>16124</v>
      </c>
      <c r="Z43" s="223">
        <v>14200</v>
      </c>
      <c r="AA43" s="223">
        <v>2698</v>
      </c>
      <c r="AB43" s="222">
        <v>16898</v>
      </c>
      <c r="AC43" s="221">
        <v>13741</v>
      </c>
      <c r="AD43" s="220">
        <v>2611</v>
      </c>
      <c r="AE43" s="220">
        <v>16352</v>
      </c>
      <c r="AF43" s="220">
        <v>13741</v>
      </c>
      <c r="AG43" s="220">
        <v>2611</v>
      </c>
      <c r="AH43" s="220">
        <v>16352</v>
      </c>
      <c r="AI43" s="220">
        <v>15016</v>
      </c>
      <c r="AJ43" s="220">
        <v>2853</v>
      </c>
      <c r="AK43" s="220">
        <v>17869</v>
      </c>
      <c r="AL43" s="220">
        <v>16410</v>
      </c>
      <c r="AM43" s="220">
        <v>3118</v>
      </c>
      <c r="AN43" s="219">
        <v>19528</v>
      </c>
    </row>
    <row r="44" spans="2:40" ht="29">
      <c r="B44" s="227" t="s">
        <v>308</v>
      </c>
      <c r="C44" s="226" t="s">
        <v>234</v>
      </c>
      <c r="D44" s="225">
        <v>1</v>
      </c>
      <c r="E44" s="221">
        <v>19956</v>
      </c>
      <c r="F44" s="220">
        <v>3791.64</v>
      </c>
      <c r="G44" s="220">
        <v>23747.64</v>
      </c>
      <c r="H44" s="220">
        <v>19956</v>
      </c>
      <c r="I44" s="220">
        <v>3791.64</v>
      </c>
      <c r="J44" s="220">
        <v>23747.64</v>
      </c>
      <c r="K44" s="220">
        <v>21739</v>
      </c>
      <c r="L44" s="220">
        <v>4130.41</v>
      </c>
      <c r="M44" s="220">
        <v>25869.41</v>
      </c>
      <c r="N44" s="220">
        <v>23679</v>
      </c>
      <c r="O44" s="220">
        <v>4499.01</v>
      </c>
      <c r="P44" s="219">
        <v>28178.01</v>
      </c>
      <c r="Q44" s="224">
        <v>19123</v>
      </c>
      <c r="R44" s="223">
        <v>3633</v>
      </c>
      <c r="S44" s="223">
        <v>22757</v>
      </c>
      <c r="T44" s="223">
        <v>19123</v>
      </c>
      <c r="U44" s="223">
        <v>3633</v>
      </c>
      <c r="V44" s="223">
        <v>22757</v>
      </c>
      <c r="W44" s="223">
        <v>20041</v>
      </c>
      <c r="X44" s="223">
        <v>3808</v>
      </c>
      <c r="Y44" s="223">
        <v>23849</v>
      </c>
      <c r="Z44" s="223">
        <v>21003</v>
      </c>
      <c r="AA44" s="223">
        <v>3991</v>
      </c>
      <c r="AB44" s="222">
        <v>24994</v>
      </c>
      <c r="AC44" s="221">
        <v>20325</v>
      </c>
      <c r="AD44" s="220">
        <v>3862</v>
      </c>
      <c r="AE44" s="220">
        <v>24186</v>
      </c>
      <c r="AF44" s="220">
        <v>20325</v>
      </c>
      <c r="AG44" s="220">
        <v>3862</v>
      </c>
      <c r="AH44" s="220">
        <v>24186</v>
      </c>
      <c r="AI44" s="220">
        <v>22211</v>
      </c>
      <c r="AJ44" s="220">
        <v>4220</v>
      </c>
      <c r="AK44" s="220">
        <v>26431</v>
      </c>
      <c r="AL44" s="220">
        <v>24272</v>
      </c>
      <c r="AM44" s="220">
        <v>4612</v>
      </c>
      <c r="AN44" s="219">
        <v>28884</v>
      </c>
    </row>
    <row r="45" spans="2:40" ht="14.5">
      <c r="B45" s="227" t="s">
        <v>307</v>
      </c>
      <c r="C45" s="226" t="s">
        <v>306</v>
      </c>
      <c r="D45" s="225">
        <v>1</v>
      </c>
      <c r="E45" s="221">
        <v>13532</v>
      </c>
      <c r="F45" s="220">
        <v>2571.08</v>
      </c>
      <c r="G45" s="220">
        <v>16103.08</v>
      </c>
      <c r="H45" s="220">
        <v>13532</v>
      </c>
      <c r="I45" s="220">
        <v>2571.08</v>
      </c>
      <c r="J45" s="220">
        <v>16103.08</v>
      </c>
      <c r="K45" s="220">
        <v>14742</v>
      </c>
      <c r="L45" s="220">
        <v>2800.98</v>
      </c>
      <c r="M45" s="220">
        <v>17542.98</v>
      </c>
      <c r="N45" s="220">
        <v>16057</v>
      </c>
      <c r="O45" s="220">
        <v>3050.83</v>
      </c>
      <c r="P45" s="219">
        <v>19107.830000000002</v>
      </c>
      <c r="Q45" s="224">
        <v>12968</v>
      </c>
      <c r="R45" s="223">
        <v>2464</v>
      </c>
      <c r="S45" s="223">
        <v>15431</v>
      </c>
      <c r="T45" s="223">
        <v>12968</v>
      </c>
      <c r="U45" s="223">
        <v>2464</v>
      </c>
      <c r="V45" s="223">
        <v>15431</v>
      </c>
      <c r="W45" s="223">
        <v>13590</v>
      </c>
      <c r="X45" s="223">
        <v>2582</v>
      </c>
      <c r="Y45" s="223">
        <v>16172</v>
      </c>
      <c r="Z45" s="223">
        <v>14242</v>
      </c>
      <c r="AA45" s="223">
        <v>2706</v>
      </c>
      <c r="AB45" s="222">
        <v>16948</v>
      </c>
      <c r="AC45" s="221">
        <v>13782</v>
      </c>
      <c r="AD45" s="220">
        <v>2619</v>
      </c>
      <c r="AE45" s="220">
        <v>16401</v>
      </c>
      <c r="AF45" s="220">
        <v>13782</v>
      </c>
      <c r="AG45" s="220">
        <v>2619</v>
      </c>
      <c r="AH45" s="220">
        <v>16401</v>
      </c>
      <c r="AI45" s="220">
        <v>15061</v>
      </c>
      <c r="AJ45" s="220">
        <v>2862</v>
      </c>
      <c r="AK45" s="220">
        <v>17923</v>
      </c>
      <c r="AL45" s="220">
        <v>16459</v>
      </c>
      <c r="AM45" s="220">
        <v>3127</v>
      </c>
      <c r="AN45" s="219">
        <v>19586</v>
      </c>
    </row>
    <row r="46" spans="2:40" ht="29">
      <c r="B46" s="227" t="s">
        <v>305</v>
      </c>
      <c r="C46" s="226" t="s">
        <v>234</v>
      </c>
      <c r="D46" s="225">
        <v>1</v>
      </c>
      <c r="E46" s="221">
        <v>1268534</v>
      </c>
      <c r="F46" s="220">
        <v>241021.46</v>
      </c>
      <c r="G46" s="220">
        <v>1509555.46</v>
      </c>
      <c r="H46" s="220">
        <v>1268534</v>
      </c>
      <c r="I46" s="220">
        <v>241021.46</v>
      </c>
      <c r="J46" s="220">
        <v>1509555.46</v>
      </c>
      <c r="K46" s="220">
        <v>1381922</v>
      </c>
      <c r="L46" s="220">
        <v>262565.18</v>
      </c>
      <c r="M46" s="220">
        <v>1644487.18</v>
      </c>
      <c r="N46" s="220">
        <v>1505212</v>
      </c>
      <c r="O46" s="220">
        <v>285990.28000000003</v>
      </c>
      <c r="P46" s="219">
        <v>1791202.28</v>
      </c>
      <c r="Q46" s="224">
        <v>1215630</v>
      </c>
      <c r="R46" s="223">
        <v>230970</v>
      </c>
      <c r="S46" s="223">
        <v>1446600</v>
      </c>
      <c r="T46" s="223">
        <v>1215630</v>
      </c>
      <c r="U46" s="223">
        <v>230970</v>
      </c>
      <c r="V46" s="223">
        <v>1446600</v>
      </c>
      <c r="W46" s="223">
        <v>1273980</v>
      </c>
      <c r="X46" s="223">
        <v>242056</v>
      </c>
      <c r="Y46" s="223">
        <v>1516036</v>
      </c>
      <c r="Z46" s="223">
        <v>1335131</v>
      </c>
      <c r="AA46" s="223">
        <v>253675</v>
      </c>
      <c r="AB46" s="222">
        <v>1588806</v>
      </c>
      <c r="AC46" s="221">
        <v>1291986</v>
      </c>
      <c r="AD46" s="220">
        <v>245477</v>
      </c>
      <c r="AE46" s="220">
        <v>1537464</v>
      </c>
      <c r="AF46" s="220">
        <v>1291986</v>
      </c>
      <c r="AG46" s="220">
        <v>245477</v>
      </c>
      <c r="AH46" s="220">
        <v>1537464</v>
      </c>
      <c r="AI46" s="220">
        <v>1411883</v>
      </c>
      <c r="AJ46" s="220">
        <v>268258</v>
      </c>
      <c r="AK46" s="220">
        <v>1680140</v>
      </c>
      <c r="AL46" s="220">
        <v>1542905</v>
      </c>
      <c r="AM46" s="220">
        <v>293152</v>
      </c>
      <c r="AN46" s="219">
        <v>1836057</v>
      </c>
    </row>
    <row r="47" spans="2:40" ht="29">
      <c r="B47" s="227" t="s">
        <v>304</v>
      </c>
      <c r="C47" s="226" t="s">
        <v>234</v>
      </c>
      <c r="D47" s="225">
        <v>1</v>
      </c>
      <c r="E47" s="221">
        <v>24686</v>
      </c>
      <c r="F47" s="220">
        <v>4690.34</v>
      </c>
      <c r="G47" s="220">
        <v>29376.34</v>
      </c>
      <c r="H47" s="220">
        <v>24686</v>
      </c>
      <c r="I47" s="220">
        <v>4690.34</v>
      </c>
      <c r="J47" s="220">
        <v>29376.34</v>
      </c>
      <c r="K47" s="220">
        <v>26892</v>
      </c>
      <c r="L47" s="220">
        <v>5109.4799999999996</v>
      </c>
      <c r="M47" s="220">
        <v>32001.48</v>
      </c>
      <c r="N47" s="220">
        <v>29292</v>
      </c>
      <c r="O47" s="220">
        <v>5565.48</v>
      </c>
      <c r="P47" s="219">
        <v>34857.480000000003</v>
      </c>
      <c r="Q47" s="224">
        <v>23656</v>
      </c>
      <c r="R47" s="223">
        <v>4495</v>
      </c>
      <c r="S47" s="223">
        <v>28151</v>
      </c>
      <c r="T47" s="223">
        <v>23656</v>
      </c>
      <c r="U47" s="223">
        <v>4495</v>
      </c>
      <c r="V47" s="223">
        <v>28151</v>
      </c>
      <c r="W47" s="223">
        <v>24792</v>
      </c>
      <c r="X47" s="223">
        <v>4710</v>
      </c>
      <c r="Y47" s="223">
        <v>29502</v>
      </c>
      <c r="Z47" s="223">
        <v>25982</v>
      </c>
      <c r="AA47" s="223">
        <v>4937</v>
      </c>
      <c r="AB47" s="222">
        <v>30918</v>
      </c>
      <c r="AC47" s="221">
        <v>25142</v>
      </c>
      <c r="AD47" s="220">
        <v>4777</v>
      </c>
      <c r="AE47" s="220">
        <v>29919</v>
      </c>
      <c r="AF47" s="220">
        <v>25142</v>
      </c>
      <c r="AG47" s="220">
        <v>4777</v>
      </c>
      <c r="AH47" s="220">
        <v>29919</v>
      </c>
      <c r="AI47" s="220">
        <v>27475</v>
      </c>
      <c r="AJ47" s="220">
        <v>5220</v>
      </c>
      <c r="AK47" s="220">
        <v>32696</v>
      </c>
      <c r="AL47" s="220">
        <v>30025</v>
      </c>
      <c r="AM47" s="220">
        <v>5705</v>
      </c>
      <c r="AN47" s="219">
        <v>35730</v>
      </c>
    </row>
    <row r="48" spans="2:40" ht="29">
      <c r="B48" s="227" t="s">
        <v>303</v>
      </c>
      <c r="C48" s="226" t="s">
        <v>234</v>
      </c>
      <c r="D48" s="225">
        <v>1</v>
      </c>
      <c r="E48" s="221">
        <v>31325</v>
      </c>
      <c r="F48" s="220">
        <v>5951.75</v>
      </c>
      <c r="G48" s="220">
        <v>37276.75</v>
      </c>
      <c r="H48" s="220">
        <v>31325</v>
      </c>
      <c r="I48" s="220">
        <v>5951.75</v>
      </c>
      <c r="J48" s="220">
        <v>37276.75</v>
      </c>
      <c r="K48" s="220">
        <v>34125</v>
      </c>
      <c r="L48" s="220">
        <v>6483.75</v>
      </c>
      <c r="M48" s="220">
        <v>40608.75</v>
      </c>
      <c r="N48" s="220">
        <v>37169</v>
      </c>
      <c r="O48" s="220">
        <v>7062.11</v>
      </c>
      <c r="P48" s="219">
        <v>44231.11</v>
      </c>
      <c r="Q48" s="224">
        <v>30018</v>
      </c>
      <c r="R48" s="223">
        <v>5703</v>
      </c>
      <c r="S48" s="223">
        <v>35722</v>
      </c>
      <c r="T48" s="223">
        <v>30018</v>
      </c>
      <c r="U48" s="223">
        <v>5703</v>
      </c>
      <c r="V48" s="223">
        <v>35722</v>
      </c>
      <c r="W48" s="223">
        <v>31459</v>
      </c>
      <c r="X48" s="223">
        <v>5977</v>
      </c>
      <c r="Y48" s="223">
        <v>37436</v>
      </c>
      <c r="Z48" s="223">
        <v>32969</v>
      </c>
      <c r="AA48" s="223">
        <v>6264</v>
      </c>
      <c r="AB48" s="222">
        <v>39233</v>
      </c>
      <c r="AC48" s="221">
        <v>31904</v>
      </c>
      <c r="AD48" s="220">
        <v>6062</v>
      </c>
      <c r="AE48" s="220">
        <v>37965</v>
      </c>
      <c r="AF48" s="220">
        <v>31904</v>
      </c>
      <c r="AG48" s="220">
        <v>6062</v>
      </c>
      <c r="AH48" s="220">
        <v>37965</v>
      </c>
      <c r="AI48" s="220">
        <v>34864</v>
      </c>
      <c r="AJ48" s="220">
        <v>6624</v>
      </c>
      <c r="AK48" s="220">
        <v>41489</v>
      </c>
      <c r="AL48" s="220">
        <v>38100</v>
      </c>
      <c r="AM48" s="220">
        <v>7239</v>
      </c>
      <c r="AN48" s="219">
        <v>45339</v>
      </c>
    </row>
    <row r="49" spans="2:40" ht="14.5">
      <c r="B49" s="227" t="s">
        <v>302</v>
      </c>
      <c r="C49" s="226" t="s">
        <v>234</v>
      </c>
      <c r="D49" s="225">
        <v>1</v>
      </c>
      <c r="E49" s="221">
        <v>290794</v>
      </c>
      <c r="F49" s="220">
        <v>55250.86</v>
      </c>
      <c r="G49" s="220">
        <v>346044.86</v>
      </c>
      <c r="H49" s="220">
        <v>290794</v>
      </c>
      <c r="I49" s="220">
        <v>55250.86</v>
      </c>
      <c r="J49" s="220">
        <v>346044.86</v>
      </c>
      <c r="K49" s="220">
        <v>316787</v>
      </c>
      <c r="L49" s="220">
        <v>60189.53</v>
      </c>
      <c r="M49" s="220">
        <v>376976.53</v>
      </c>
      <c r="N49" s="220">
        <v>345050</v>
      </c>
      <c r="O49" s="220">
        <v>65559.5</v>
      </c>
      <c r="P49" s="219">
        <v>410609.5</v>
      </c>
      <c r="Q49" s="224">
        <v>278667</v>
      </c>
      <c r="R49" s="223">
        <v>52947</v>
      </c>
      <c r="S49" s="223">
        <v>331613</v>
      </c>
      <c r="T49" s="223">
        <v>278667</v>
      </c>
      <c r="U49" s="223">
        <v>52947</v>
      </c>
      <c r="V49" s="223">
        <v>331613</v>
      </c>
      <c r="W49" s="223">
        <v>292043</v>
      </c>
      <c r="X49" s="223">
        <v>55488</v>
      </c>
      <c r="Y49" s="223">
        <v>347531</v>
      </c>
      <c r="Z49" s="223">
        <v>306061</v>
      </c>
      <c r="AA49" s="223">
        <v>58152</v>
      </c>
      <c r="AB49" s="222">
        <v>364212</v>
      </c>
      <c r="AC49" s="221">
        <v>296170</v>
      </c>
      <c r="AD49" s="220">
        <v>56272</v>
      </c>
      <c r="AE49" s="220">
        <v>352443</v>
      </c>
      <c r="AF49" s="220">
        <v>296170</v>
      </c>
      <c r="AG49" s="220">
        <v>56272</v>
      </c>
      <c r="AH49" s="220">
        <v>352443</v>
      </c>
      <c r="AI49" s="220">
        <v>323655</v>
      </c>
      <c r="AJ49" s="220">
        <v>61494</v>
      </c>
      <c r="AK49" s="220">
        <v>385150</v>
      </c>
      <c r="AL49" s="220">
        <v>353690</v>
      </c>
      <c r="AM49" s="220">
        <v>67201</v>
      </c>
      <c r="AN49" s="219">
        <v>420891</v>
      </c>
    </row>
    <row r="50" spans="2:40" ht="14.5">
      <c r="B50" s="227" t="s">
        <v>301</v>
      </c>
      <c r="C50" s="226" t="s">
        <v>234</v>
      </c>
      <c r="D50" s="225">
        <v>1</v>
      </c>
      <c r="E50" s="221">
        <v>582635</v>
      </c>
      <c r="F50" s="220">
        <v>110700.65</v>
      </c>
      <c r="G50" s="220">
        <v>693335.65</v>
      </c>
      <c r="H50" s="220">
        <v>582635</v>
      </c>
      <c r="I50" s="220">
        <v>110700.65</v>
      </c>
      <c r="J50" s="220">
        <v>693335.65</v>
      </c>
      <c r="K50" s="220">
        <v>634713</v>
      </c>
      <c r="L50" s="220">
        <v>120595.47</v>
      </c>
      <c r="M50" s="220">
        <v>755308.47</v>
      </c>
      <c r="N50" s="220">
        <v>691340</v>
      </c>
      <c r="O50" s="220">
        <v>131354.6</v>
      </c>
      <c r="P50" s="219">
        <v>822694.6</v>
      </c>
      <c r="Q50" s="224">
        <v>558336</v>
      </c>
      <c r="R50" s="223">
        <v>106084</v>
      </c>
      <c r="S50" s="223">
        <v>664420</v>
      </c>
      <c r="T50" s="223">
        <v>558336</v>
      </c>
      <c r="U50" s="223">
        <v>106084</v>
      </c>
      <c r="V50" s="223">
        <v>664420</v>
      </c>
      <c r="W50" s="223">
        <v>585136</v>
      </c>
      <c r="X50" s="223">
        <v>111176</v>
      </c>
      <c r="Y50" s="223">
        <v>696312</v>
      </c>
      <c r="Z50" s="223">
        <v>613222</v>
      </c>
      <c r="AA50" s="223">
        <v>116512</v>
      </c>
      <c r="AB50" s="222">
        <v>729735</v>
      </c>
      <c r="AC50" s="221">
        <v>593406</v>
      </c>
      <c r="AD50" s="220">
        <v>112747</v>
      </c>
      <c r="AE50" s="220">
        <v>706153</v>
      </c>
      <c r="AF50" s="220">
        <v>593406</v>
      </c>
      <c r="AG50" s="220">
        <v>112747</v>
      </c>
      <c r="AH50" s="220">
        <v>706153</v>
      </c>
      <c r="AI50" s="220">
        <v>648474</v>
      </c>
      <c r="AJ50" s="220">
        <v>123210</v>
      </c>
      <c r="AK50" s="220">
        <v>771684</v>
      </c>
      <c r="AL50" s="220">
        <v>708653</v>
      </c>
      <c r="AM50" s="220">
        <v>134644</v>
      </c>
      <c r="AN50" s="219">
        <v>843297</v>
      </c>
    </row>
    <row r="51" spans="2:40" ht="14.5">
      <c r="B51" s="227" t="s">
        <v>300</v>
      </c>
      <c r="C51" s="226" t="s">
        <v>234</v>
      </c>
      <c r="D51" s="225">
        <v>1</v>
      </c>
      <c r="E51" s="221">
        <v>255080</v>
      </c>
      <c r="F51" s="220">
        <v>48465.2</v>
      </c>
      <c r="G51" s="220">
        <v>303545.2</v>
      </c>
      <c r="H51" s="220">
        <v>255080</v>
      </c>
      <c r="I51" s="220">
        <v>48465.2</v>
      </c>
      <c r="J51" s="220">
        <v>303545.2</v>
      </c>
      <c r="K51" s="220">
        <v>277880</v>
      </c>
      <c r="L51" s="220">
        <v>52797.2</v>
      </c>
      <c r="M51" s="220">
        <v>330677.2</v>
      </c>
      <c r="N51" s="220">
        <v>302671</v>
      </c>
      <c r="O51" s="220">
        <v>57507.49</v>
      </c>
      <c r="P51" s="219">
        <v>360178.49</v>
      </c>
      <c r="Q51" s="224">
        <v>244441</v>
      </c>
      <c r="R51" s="223">
        <v>46444</v>
      </c>
      <c r="S51" s="223">
        <v>290885</v>
      </c>
      <c r="T51" s="223">
        <v>244441</v>
      </c>
      <c r="U51" s="223">
        <v>46444</v>
      </c>
      <c r="V51" s="223">
        <v>290885</v>
      </c>
      <c r="W51" s="223">
        <v>256175</v>
      </c>
      <c r="X51" s="223">
        <v>48673</v>
      </c>
      <c r="Y51" s="223">
        <v>304848</v>
      </c>
      <c r="Z51" s="223">
        <v>268471</v>
      </c>
      <c r="AA51" s="223">
        <v>51009</v>
      </c>
      <c r="AB51" s="222">
        <v>319481</v>
      </c>
      <c r="AC51" s="221">
        <v>259795</v>
      </c>
      <c r="AD51" s="220">
        <v>49361</v>
      </c>
      <c r="AE51" s="220">
        <v>309156</v>
      </c>
      <c r="AF51" s="220">
        <v>259795</v>
      </c>
      <c r="AG51" s="220">
        <v>49361</v>
      </c>
      <c r="AH51" s="220">
        <v>309156</v>
      </c>
      <c r="AI51" s="220">
        <v>283904</v>
      </c>
      <c r="AJ51" s="220">
        <v>53942</v>
      </c>
      <c r="AK51" s="220">
        <v>337846</v>
      </c>
      <c r="AL51" s="220">
        <v>310251</v>
      </c>
      <c r="AM51" s="220">
        <v>58948</v>
      </c>
      <c r="AN51" s="219">
        <v>369198</v>
      </c>
    </row>
    <row r="52" spans="2:40" ht="14.5">
      <c r="B52" s="227" t="s">
        <v>299</v>
      </c>
      <c r="C52" s="226" t="s">
        <v>234</v>
      </c>
      <c r="D52" s="225">
        <v>1</v>
      </c>
      <c r="E52" s="221">
        <v>431644</v>
      </c>
      <c r="F52" s="220">
        <v>82012.36</v>
      </c>
      <c r="G52" s="220">
        <v>513656.36</v>
      </c>
      <c r="H52" s="220">
        <v>431644</v>
      </c>
      <c r="I52" s="220">
        <v>82012.36</v>
      </c>
      <c r="J52" s="220">
        <v>513656.36</v>
      </c>
      <c r="K52" s="220">
        <v>470226</v>
      </c>
      <c r="L52" s="220">
        <v>89342.94</v>
      </c>
      <c r="M52" s="220">
        <v>559568.93999999994</v>
      </c>
      <c r="N52" s="220">
        <v>512178</v>
      </c>
      <c r="O52" s="220">
        <v>97313.82</v>
      </c>
      <c r="P52" s="219">
        <v>609491.81999999995</v>
      </c>
      <c r="Q52" s="224">
        <v>413642</v>
      </c>
      <c r="R52" s="223">
        <v>78592</v>
      </c>
      <c r="S52" s="223">
        <v>492234</v>
      </c>
      <c r="T52" s="223">
        <v>413642</v>
      </c>
      <c r="U52" s="223">
        <v>78592</v>
      </c>
      <c r="V52" s="223">
        <v>492234</v>
      </c>
      <c r="W52" s="223">
        <v>433497</v>
      </c>
      <c r="X52" s="223">
        <v>82364</v>
      </c>
      <c r="Y52" s="223">
        <v>515862</v>
      </c>
      <c r="Z52" s="223">
        <v>454305</v>
      </c>
      <c r="AA52" s="223">
        <v>86318</v>
      </c>
      <c r="AB52" s="222">
        <v>540623</v>
      </c>
      <c r="AC52" s="221">
        <v>439624</v>
      </c>
      <c r="AD52" s="220">
        <v>83529</v>
      </c>
      <c r="AE52" s="220">
        <v>523153</v>
      </c>
      <c r="AF52" s="220">
        <v>439624</v>
      </c>
      <c r="AG52" s="220">
        <v>83529</v>
      </c>
      <c r="AH52" s="220">
        <v>523153</v>
      </c>
      <c r="AI52" s="220">
        <v>480421</v>
      </c>
      <c r="AJ52" s="220">
        <v>91280</v>
      </c>
      <c r="AK52" s="220">
        <v>571701</v>
      </c>
      <c r="AL52" s="220">
        <v>525004</v>
      </c>
      <c r="AM52" s="220">
        <v>99751</v>
      </c>
      <c r="AN52" s="219">
        <v>624755</v>
      </c>
    </row>
    <row r="53" spans="2:40" ht="14.5">
      <c r="B53" s="227" t="s">
        <v>298</v>
      </c>
      <c r="C53" s="226" t="s">
        <v>234</v>
      </c>
      <c r="D53" s="225">
        <v>1</v>
      </c>
      <c r="E53" s="221">
        <v>567705</v>
      </c>
      <c r="F53" s="220">
        <v>107863.95</v>
      </c>
      <c r="G53" s="220">
        <v>675568.95</v>
      </c>
      <c r="H53" s="220">
        <v>567705</v>
      </c>
      <c r="I53" s="220">
        <v>107863.95</v>
      </c>
      <c r="J53" s="220">
        <v>675568.95</v>
      </c>
      <c r="K53" s="220">
        <v>618449</v>
      </c>
      <c r="L53" s="220">
        <v>117505.31</v>
      </c>
      <c r="M53" s="220">
        <v>735954.31</v>
      </c>
      <c r="N53" s="220">
        <v>673625</v>
      </c>
      <c r="O53" s="220">
        <v>127988.75</v>
      </c>
      <c r="P53" s="219">
        <v>801613.75</v>
      </c>
      <c r="Q53" s="224">
        <v>544029</v>
      </c>
      <c r="R53" s="223">
        <v>103365</v>
      </c>
      <c r="S53" s="223">
        <v>647394</v>
      </c>
      <c r="T53" s="223">
        <v>544029</v>
      </c>
      <c r="U53" s="223">
        <v>103365</v>
      </c>
      <c r="V53" s="223">
        <v>647394</v>
      </c>
      <c r="W53" s="223">
        <v>570142</v>
      </c>
      <c r="X53" s="223">
        <v>108327</v>
      </c>
      <c r="Y53" s="223">
        <v>678469</v>
      </c>
      <c r="Z53" s="223">
        <v>597509</v>
      </c>
      <c r="AA53" s="223">
        <v>113527</v>
      </c>
      <c r="AB53" s="222">
        <v>711035</v>
      </c>
      <c r="AC53" s="221">
        <v>578200</v>
      </c>
      <c r="AD53" s="220">
        <v>109858</v>
      </c>
      <c r="AE53" s="220">
        <v>688058</v>
      </c>
      <c r="AF53" s="220">
        <v>578200</v>
      </c>
      <c r="AG53" s="220">
        <v>109858</v>
      </c>
      <c r="AH53" s="220">
        <v>688058</v>
      </c>
      <c r="AI53" s="220">
        <v>631857</v>
      </c>
      <c r="AJ53" s="220">
        <v>120053</v>
      </c>
      <c r="AK53" s="220">
        <v>751910</v>
      </c>
      <c r="AL53" s="220">
        <v>690494</v>
      </c>
      <c r="AM53" s="220">
        <v>131194</v>
      </c>
      <c r="AN53" s="219">
        <v>821687</v>
      </c>
    </row>
    <row r="54" spans="2:40" ht="14.5">
      <c r="B54" s="227" t="s">
        <v>297</v>
      </c>
      <c r="C54" s="226" t="s">
        <v>234</v>
      </c>
      <c r="D54" s="225">
        <v>1</v>
      </c>
      <c r="E54" s="221">
        <v>810062</v>
      </c>
      <c r="F54" s="220">
        <v>153911.78</v>
      </c>
      <c r="G54" s="220">
        <v>963973.78</v>
      </c>
      <c r="H54" s="220">
        <v>810062</v>
      </c>
      <c r="I54" s="220">
        <v>153911.78</v>
      </c>
      <c r="J54" s="220">
        <v>963973.78</v>
      </c>
      <c r="K54" s="220">
        <v>882469</v>
      </c>
      <c r="L54" s="220">
        <v>167669.10999999999</v>
      </c>
      <c r="M54" s="220">
        <v>1050138.1100000001</v>
      </c>
      <c r="N54" s="220">
        <v>961200</v>
      </c>
      <c r="O54" s="220">
        <v>182628</v>
      </c>
      <c r="P54" s="219">
        <v>1143828</v>
      </c>
      <c r="Q54" s="224">
        <v>776278</v>
      </c>
      <c r="R54" s="223">
        <v>147493</v>
      </c>
      <c r="S54" s="223">
        <v>923771</v>
      </c>
      <c r="T54" s="223">
        <v>776278</v>
      </c>
      <c r="U54" s="223">
        <v>147493</v>
      </c>
      <c r="V54" s="223">
        <v>923771</v>
      </c>
      <c r="W54" s="223">
        <v>813540</v>
      </c>
      <c r="X54" s="223">
        <v>154573</v>
      </c>
      <c r="Y54" s="223">
        <v>968112</v>
      </c>
      <c r="Z54" s="223">
        <v>852590</v>
      </c>
      <c r="AA54" s="223">
        <v>161992</v>
      </c>
      <c r="AB54" s="222">
        <v>1014582</v>
      </c>
      <c r="AC54" s="221">
        <v>825038</v>
      </c>
      <c r="AD54" s="220">
        <v>156757</v>
      </c>
      <c r="AE54" s="220">
        <v>981795</v>
      </c>
      <c r="AF54" s="220">
        <v>825038</v>
      </c>
      <c r="AG54" s="220">
        <v>156757</v>
      </c>
      <c r="AH54" s="220">
        <v>981795</v>
      </c>
      <c r="AI54" s="220">
        <v>901602</v>
      </c>
      <c r="AJ54" s="220">
        <v>171304</v>
      </c>
      <c r="AK54" s="220">
        <v>1072906</v>
      </c>
      <c r="AL54" s="220">
        <v>985270</v>
      </c>
      <c r="AM54" s="220">
        <v>187201</v>
      </c>
      <c r="AN54" s="219">
        <v>1172472</v>
      </c>
    </row>
    <row r="55" spans="2:40" ht="14.5">
      <c r="B55" s="227" t="s">
        <v>296</v>
      </c>
      <c r="C55" s="226" t="s">
        <v>234</v>
      </c>
      <c r="D55" s="225">
        <v>1</v>
      </c>
      <c r="E55" s="221">
        <v>49689</v>
      </c>
      <c r="F55" s="220">
        <v>9440.91</v>
      </c>
      <c r="G55" s="220">
        <v>59129.91</v>
      </c>
      <c r="H55" s="220">
        <v>49689</v>
      </c>
      <c r="I55" s="220">
        <v>9440.91</v>
      </c>
      <c r="J55" s="220">
        <v>59129.91</v>
      </c>
      <c r="K55" s="220">
        <v>54130</v>
      </c>
      <c r="L55" s="220">
        <v>10284.700000000001</v>
      </c>
      <c r="M55" s="220">
        <v>64414.7</v>
      </c>
      <c r="N55" s="220">
        <v>58959</v>
      </c>
      <c r="O55" s="220">
        <v>11202.21</v>
      </c>
      <c r="P55" s="219">
        <v>70161.210000000006</v>
      </c>
      <c r="Q55" s="224">
        <v>47616</v>
      </c>
      <c r="R55" s="223">
        <v>9047</v>
      </c>
      <c r="S55" s="223">
        <v>56663</v>
      </c>
      <c r="T55" s="223">
        <v>47616</v>
      </c>
      <c r="U55" s="223">
        <v>9047</v>
      </c>
      <c r="V55" s="223">
        <v>56663</v>
      </c>
      <c r="W55" s="223">
        <v>49902</v>
      </c>
      <c r="X55" s="223">
        <v>9481</v>
      </c>
      <c r="Y55" s="223">
        <v>59383</v>
      </c>
      <c r="Z55" s="223">
        <v>52297</v>
      </c>
      <c r="AA55" s="223">
        <v>9936</v>
      </c>
      <c r="AB55" s="222">
        <v>62234</v>
      </c>
      <c r="AC55" s="221">
        <v>50607</v>
      </c>
      <c r="AD55" s="220">
        <v>9615</v>
      </c>
      <c r="AE55" s="220">
        <v>60222</v>
      </c>
      <c r="AF55" s="220">
        <v>50607</v>
      </c>
      <c r="AG55" s="220">
        <v>9615</v>
      </c>
      <c r="AH55" s="220">
        <v>60222</v>
      </c>
      <c r="AI55" s="220">
        <v>55303</v>
      </c>
      <c r="AJ55" s="220">
        <v>10508</v>
      </c>
      <c r="AK55" s="220">
        <v>65811</v>
      </c>
      <c r="AL55" s="220">
        <v>60436</v>
      </c>
      <c r="AM55" s="220">
        <v>11483</v>
      </c>
      <c r="AN55" s="219">
        <v>71918</v>
      </c>
    </row>
    <row r="56" spans="2:40" ht="29">
      <c r="B56" s="227" t="s">
        <v>295</v>
      </c>
      <c r="C56" s="226" t="s">
        <v>287</v>
      </c>
      <c r="D56" s="225">
        <v>1</v>
      </c>
      <c r="E56" s="221">
        <v>708652</v>
      </c>
      <c r="F56" s="220">
        <v>134643.88</v>
      </c>
      <c r="G56" s="220">
        <v>843295.88</v>
      </c>
      <c r="H56" s="220">
        <v>708652</v>
      </c>
      <c r="I56" s="220">
        <v>134643.88</v>
      </c>
      <c r="J56" s="220">
        <v>843295.88</v>
      </c>
      <c r="K56" s="220">
        <v>771994</v>
      </c>
      <c r="L56" s="220">
        <v>146678.85999999999</v>
      </c>
      <c r="M56" s="220">
        <v>918672.86</v>
      </c>
      <c r="N56" s="220">
        <v>840869</v>
      </c>
      <c r="O56" s="220">
        <v>159765.10999999999</v>
      </c>
      <c r="P56" s="219">
        <v>1000634.11</v>
      </c>
      <c r="Q56" s="224">
        <v>679097</v>
      </c>
      <c r="R56" s="223">
        <v>129029</v>
      </c>
      <c r="S56" s="223">
        <v>808126</v>
      </c>
      <c r="T56" s="223">
        <v>679097</v>
      </c>
      <c r="U56" s="223">
        <v>129029</v>
      </c>
      <c r="V56" s="223">
        <v>808126</v>
      </c>
      <c r="W56" s="223">
        <v>711694</v>
      </c>
      <c r="X56" s="223">
        <v>135222</v>
      </c>
      <c r="Y56" s="223">
        <v>846916</v>
      </c>
      <c r="Z56" s="223">
        <v>745855</v>
      </c>
      <c r="AA56" s="223">
        <v>141713</v>
      </c>
      <c r="AB56" s="222">
        <v>887568</v>
      </c>
      <c r="AC56" s="221">
        <v>721753</v>
      </c>
      <c r="AD56" s="220">
        <v>137133</v>
      </c>
      <c r="AE56" s="220">
        <v>858886</v>
      </c>
      <c r="AF56" s="220">
        <v>721753</v>
      </c>
      <c r="AG56" s="220">
        <v>137133</v>
      </c>
      <c r="AH56" s="220">
        <v>858886</v>
      </c>
      <c r="AI56" s="220">
        <v>788732</v>
      </c>
      <c r="AJ56" s="220">
        <v>149859</v>
      </c>
      <c r="AK56" s="220">
        <v>938591</v>
      </c>
      <c r="AL56" s="220">
        <v>861926</v>
      </c>
      <c r="AM56" s="220">
        <v>163766</v>
      </c>
      <c r="AN56" s="219">
        <v>1025692</v>
      </c>
    </row>
    <row r="57" spans="2:40" ht="14.5">
      <c r="B57" s="227" t="s">
        <v>294</v>
      </c>
      <c r="C57" s="226" t="s">
        <v>234</v>
      </c>
      <c r="D57" s="225">
        <v>1</v>
      </c>
      <c r="E57" s="221">
        <v>169490</v>
      </c>
      <c r="F57" s="220">
        <v>32203.1</v>
      </c>
      <c r="G57" s="220">
        <v>201693.1</v>
      </c>
      <c r="H57" s="220">
        <v>169490</v>
      </c>
      <c r="I57" s="220">
        <v>32203.1</v>
      </c>
      <c r="J57" s="220">
        <v>201693.1</v>
      </c>
      <c r="K57" s="220">
        <v>184640</v>
      </c>
      <c r="L57" s="220">
        <v>35081.599999999999</v>
      </c>
      <c r="M57" s="220">
        <v>219721.60000000001</v>
      </c>
      <c r="N57" s="220">
        <v>201113</v>
      </c>
      <c r="O57" s="220">
        <v>38211.47</v>
      </c>
      <c r="P57" s="219">
        <v>239324.47</v>
      </c>
      <c r="Q57" s="224">
        <v>162422</v>
      </c>
      <c r="R57" s="223">
        <v>30860</v>
      </c>
      <c r="S57" s="223">
        <v>193282</v>
      </c>
      <c r="T57" s="223">
        <v>162422</v>
      </c>
      <c r="U57" s="223">
        <v>30860</v>
      </c>
      <c r="V57" s="223">
        <v>193282</v>
      </c>
      <c r="W57" s="223">
        <v>170218</v>
      </c>
      <c r="X57" s="223">
        <v>32341</v>
      </c>
      <c r="Y57" s="223">
        <v>202559</v>
      </c>
      <c r="Z57" s="223">
        <v>178388</v>
      </c>
      <c r="AA57" s="223">
        <v>33894</v>
      </c>
      <c r="AB57" s="222">
        <v>212282</v>
      </c>
      <c r="AC57" s="221">
        <v>172624</v>
      </c>
      <c r="AD57" s="220">
        <v>32798</v>
      </c>
      <c r="AE57" s="220">
        <v>205422</v>
      </c>
      <c r="AF57" s="220">
        <v>172624</v>
      </c>
      <c r="AG57" s="220">
        <v>32798</v>
      </c>
      <c r="AH57" s="220">
        <v>205422</v>
      </c>
      <c r="AI57" s="220">
        <v>188643</v>
      </c>
      <c r="AJ57" s="220">
        <v>35842</v>
      </c>
      <c r="AK57" s="220">
        <v>224485</v>
      </c>
      <c r="AL57" s="220">
        <v>206149</v>
      </c>
      <c r="AM57" s="220">
        <v>39168</v>
      </c>
      <c r="AN57" s="219">
        <v>245318</v>
      </c>
    </row>
    <row r="58" spans="2:40" ht="14.5">
      <c r="B58" s="227" t="s">
        <v>293</v>
      </c>
      <c r="C58" s="226" t="s">
        <v>234</v>
      </c>
      <c r="D58" s="225">
        <v>1</v>
      </c>
      <c r="E58" s="221">
        <v>170274</v>
      </c>
      <c r="F58" s="220">
        <v>32352.06</v>
      </c>
      <c r="G58" s="220">
        <v>202626.06</v>
      </c>
      <c r="H58" s="220">
        <v>170274</v>
      </c>
      <c r="I58" s="220">
        <v>32352.06</v>
      </c>
      <c r="J58" s="220">
        <v>202626.06</v>
      </c>
      <c r="K58" s="220">
        <v>185494</v>
      </c>
      <c r="L58" s="220">
        <v>35243.86</v>
      </c>
      <c r="M58" s="220">
        <v>220737.86</v>
      </c>
      <c r="N58" s="220">
        <v>202043</v>
      </c>
      <c r="O58" s="220">
        <v>38388.17</v>
      </c>
      <c r="P58" s="219">
        <v>240431.17</v>
      </c>
      <c r="Q58" s="224">
        <v>163172</v>
      </c>
      <c r="R58" s="223">
        <v>31003</v>
      </c>
      <c r="S58" s="223">
        <v>194175</v>
      </c>
      <c r="T58" s="223">
        <v>163172</v>
      </c>
      <c r="U58" s="223">
        <v>31003</v>
      </c>
      <c r="V58" s="223">
        <v>194175</v>
      </c>
      <c r="W58" s="223">
        <v>171005</v>
      </c>
      <c r="X58" s="223">
        <v>32491</v>
      </c>
      <c r="Y58" s="223">
        <v>203496</v>
      </c>
      <c r="Z58" s="223">
        <v>179213</v>
      </c>
      <c r="AA58" s="223">
        <v>34050</v>
      </c>
      <c r="AB58" s="222">
        <v>213263</v>
      </c>
      <c r="AC58" s="221">
        <v>173422</v>
      </c>
      <c r="AD58" s="220">
        <v>32950</v>
      </c>
      <c r="AE58" s="220">
        <v>206372</v>
      </c>
      <c r="AF58" s="220">
        <v>173422</v>
      </c>
      <c r="AG58" s="220">
        <v>32950</v>
      </c>
      <c r="AH58" s="220">
        <v>206372</v>
      </c>
      <c r="AI58" s="220">
        <v>189515</v>
      </c>
      <c r="AJ58" s="220">
        <v>36008</v>
      </c>
      <c r="AK58" s="220">
        <v>225523</v>
      </c>
      <c r="AL58" s="220">
        <v>207102</v>
      </c>
      <c r="AM58" s="220">
        <v>39349</v>
      </c>
      <c r="AN58" s="219">
        <v>246452</v>
      </c>
    </row>
    <row r="59" spans="2:40" ht="29">
      <c r="B59" s="227" t="s">
        <v>292</v>
      </c>
      <c r="C59" s="226" t="s">
        <v>287</v>
      </c>
      <c r="D59" s="225">
        <v>1</v>
      </c>
      <c r="E59" s="221">
        <v>1205577</v>
      </c>
      <c r="F59" s="220">
        <v>229059.63</v>
      </c>
      <c r="G59" s="220">
        <v>1434636.63</v>
      </c>
      <c r="H59" s="220">
        <v>1205577</v>
      </c>
      <c r="I59" s="220">
        <v>229059.63</v>
      </c>
      <c r="J59" s="220">
        <v>1434636.63</v>
      </c>
      <c r="K59" s="220">
        <v>1313337</v>
      </c>
      <c r="L59" s="220">
        <v>249534.03</v>
      </c>
      <c r="M59" s="220">
        <v>1562871.03</v>
      </c>
      <c r="N59" s="220">
        <v>1430508</v>
      </c>
      <c r="O59" s="220">
        <v>271796.52</v>
      </c>
      <c r="P59" s="219">
        <v>1702304.52</v>
      </c>
      <c r="Q59" s="224">
        <v>1155298</v>
      </c>
      <c r="R59" s="223">
        <v>219507</v>
      </c>
      <c r="S59" s="223">
        <v>1374805</v>
      </c>
      <c r="T59" s="223">
        <v>1155298</v>
      </c>
      <c r="U59" s="223">
        <v>219507</v>
      </c>
      <c r="V59" s="223">
        <v>1374805</v>
      </c>
      <c r="W59" s="223">
        <v>1210752</v>
      </c>
      <c r="X59" s="223">
        <v>230043</v>
      </c>
      <c r="Y59" s="223">
        <v>1440795</v>
      </c>
      <c r="Z59" s="223">
        <v>1268869</v>
      </c>
      <c r="AA59" s="223">
        <v>241085</v>
      </c>
      <c r="AB59" s="222">
        <v>1509954</v>
      </c>
      <c r="AC59" s="221">
        <v>1227865</v>
      </c>
      <c r="AD59" s="220">
        <v>233294</v>
      </c>
      <c r="AE59" s="220">
        <v>1461159</v>
      </c>
      <c r="AF59" s="220">
        <v>1227865</v>
      </c>
      <c r="AG59" s="220">
        <v>233294</v>
      </c>
      <c r="AH59" s="220">
        <v>1461159</v>
      </c>
      <c r="AI59" s="220">
        <v>1341811</v>
      </c>
      <c r="AJ59" s="220">
        <v>254944</v>
      </c>
      <c r="AK59" s="220">
        <v>1596755</v>
      </c>
      <c r="AL59" s="220">
        <v>1466331</v>
      </c>
      <c r="AM59" s="220">
        <v>278603</v>
      </c>
      <c r="AN59" s="219">
        <v>1744934</v>
      </c>
    </row>
    <row r="60" spans="2:40" ht="29">
      <c r="B60" s="227" t="s">
        <v>291</v>
      </c>
      <c r="C60" s="226" t="s">
        <v>287</v>
      </c>
      <c r="D60" s="225">
        <v>1</v>
      </c>
      <c r="E60" s="221">
        <v>1049251</v>
      </c>
      <c r="F60" s="220">
        <v>199357.69</v>
      </c>
      <c r="G60" s="220">
        <v>1248608.69</v>
      </c>
      <c r="H60" s="220">
        <v>1049251</v>
      </c>
      <c r="I60" s="220">
        <v>199357.69</v>
      </c>
      <c r="J60" s="220">
        <v>1248608.69</v>
      </c>
      <c r="K60" s="220">
        <v>1143037</v>
      </c>
      <c r="L60" s="220">
        <v>217177.03</v>
      </c>
      <c r="M60" s="220">
        <v>1360214.03</v>
      </c>
      <c r="N60" s="220">
        <v>1245015</v>
      </c>
      <c r="O60" s="220">
        <v>236552.85</v>
      </c>
      <c r="P60" s="219">
        <v>1481567.85</v>
      </c>
      <c r="Q60" s="224">
        <v>1005491</v>
      </c>
      <c r="R60" s="223">
        <v>191043</v>
      </c>
      <c r="S60" s="223">
        <v>1196535</v>
      </c>
      <c r="T60" s="223">
        <v>1005491</v>
      </c>
      <c r="U60" s="223">
        <v>191043</v>
      </c>
      <c r="V60" s="223">
        <v>1196535</v>
      </c>
      <c r="W60" s="223">
        <v>1053755</v>
      </c>
      <c r="X60" s="223">
        <v>200213</v>
      </c>
      <c r="Y60" s="223">
        <v>1253968</v>
      </c>
      <c r="Z60" s="223">
        <v>1104335</v>
      </c>
      <c r="AA60" s="223">
        <v>209824</v>
      </c>
      <c r="AB60" s="222">
        <v>1314159</v>
      </c>
      <c r="AC60" s="221">
        <v>1068648</v>
      </c>
      <c r="AD60" s="220">
        <v>203043</v>
      </c>
      <c r="AE60" s="220">
        <v>1271692</v>
      </c>
      <c r="AF60" s="220">
        <v>1068648</v>
      </c>
      <c r="AG60" s="220">
        <v>203043</v>
      </c>
      <c r="AH60" s="220">
        <v>1271692</v>
      </c>
      <c r="AI60" s="220">
        <v>1167819</v>
      </c>
      <c r="AJ60" s="220">
        <v>221886</v>
      </c>
      <c r="AK60" s="220">
        <v>1389705</v>
      </c>
      <c r="AL60" s="220">
        <v>1276193</v>
      </c>
      <c r="AM60" s="220">
        <v>242477</v>
      </c>
      <c r="AN60" s="219">
        <v>1518669</v>
      </c>
    </row>
    <row r="61" spans="2:40" ht="29">
      <c r="B61" s="227" t="s">
        <v>290</v>
      </c>
      <c r="C61" s="226" t="s">
        <v>287</v>
      </c>
      <c r="D61" s="225">
        <v>1</v>
      </c>
      <c r="E61" s="221">
        <v>878449</v>
      </c>
      <c r="F61" s="220">
        <v>166905.31</v>
      </c>
      <c r="G61" s="220">
        <v>1045354.31</v>
      </c>
      <c r="H61" s="220">
        <v>878449</v>
      </c>
      <c r="I61" s="220">
        <v>166905.31</v>
      </c>
      <c r="J61" s="220">
        <v>1045354.31</v>
      </c>
      <c r="K61" s="220">
        <v>956968</v>
      </c>
      <c r="L61" s="220">
        <v>181823.92</v>
      </c>
      <c r="M61" s="220">
        <v>1138791.92</v>
      </c>
      <c r="N61" s="220">
        <v>1042345</v>
      </c>
      <c r="O61" s="220">
        <v>198045.55</v>
      </c>
      <c r="P61" s="219">
        <v>1240390.55</v>
      </c>
      <c r="Q61" s="224">
        <v>841813</v>
      </c>
      <c r="R61" s="223">
        <v>159944</v>
      </c>
      <c r="S61" s="223">
        <v>1001757</v>
      </c>
      <c r="T61" s="223">
        <v>841813</v>
      </c>
      <c r="U61" s="223">
        <v>159944</v>
      </c>
      <c r="V61" s="223">
        <v>1001757</v>
      </c>
      <c r="W61" s="223">
        <v>882220</v>
      </c>
      <c r="X61" s="223">
        <v>167622</v>
      </c>
      <c r="Y61" s="223">
        <v>1049841</v>
      </c>
      <c r="Z61" s="223">
        <v>924566</v>
      </c>
      <c r="AA61" s="223">
        <v>175668</v>
      </c>
      <c r="AB61" s="222">
        <v>1100234</v>
      </c>
      <c r="AC61" s="221">
        <v>894689</v>
      </c>
      <c r="AD61" s="220">
        <v>169991</v>
      </c>
      <c r="AE61" s="220">
        <v>1064680</v>
      </c>
      <c r="AF61" s="220">
        <v>894689</v>
      </c>
      <c r="AG61" s="220">
        <v>169991</v>
      </c>
      <c r="AH61" s="220">
        <v>1064680</v>
      </c>
      <c r="AI61" s="220">
        <v>977716</v>
      </c>
      <c r="AJ61" s="220">
        <v>185766</v>
      </c>
      <c r="AK61" s="220">
        <v>1163482</v>
      </c>
      <c r="AL61" s="220">
        <v>1068448</v>
      </c>
      <c r="AM61" s="220">
        <v>203005</v>
      </c>
      <c r="AN61" s="219">
        <v>1271453</v>
      </c>
    </row>
    <row r="62" spans="2:40" ht="29">
      <c r="B62" s="227" t="s">
        <v>289</v>
      </c>
      <c r="C62" s="226" t="s">
        <v>287</v>
      </c>
      <c r="D62" s="225">
        <v>1</v>
      </c>
      <c r="E62" s="221">
        <v>512018</v>
      </c>
      <c r="F62" s="220">
        <v>97283.42</v>
      </c>
      <c r="G62" s="220">
        <v>609301.42000000004</v>
      </c>
      <c r="H62" s="220">
        <v>512018</v>
      </c>
      <c r="I62" s="220">
        <v>97283.42</v>
      </c>
      <c r="J62" s="220">
        <v>609301.42000000004</v>
      </c>
      <c r="K62" s="220">
        <v>557785</v>
      </c>
      <c r="L62" s="220">
        <v>105979.15</v>
      </c>
      <c r="M62" s="220">
        <v>663764.15</v>
      </c>
      <c r="N62" s="220">
        <v>607549</v>
      </c>
      <c r="O62" s="220">
        <v>115434.31</v>
      </c>
      <c r="P62" s="219">
        <v>722983.31</v>
      </c>
      <c r="Q62" s="224">
        <v>490665</v>
      </c>
      <c r="R62" s="223">
        <v>93226</v>
      </c>
      <c r="S62" s="223">
        <v>583891</v>
      </c>
      <c r="T62" s="223">
        <v>490665</v>
      </c>
      <c r="U62" s="223">
        <v>93226</v>
      </c>
      <c r="V62" s="223">
        <v>583891</v>
      </c>
      <c r="W62" s="223">
        <v>514217</v>
      </c>
      <c r="X62" s="223">
        <v>97701</v>
      </c>
      <c r="Y62" s="223">
        <v>611918</v>
      </c>
      <c r="Z62" s="223">
        <v>538899</v>
      </c>
      <c r="AA62" s="223">
        <v>102391</v>
      </c>
      <c r="AB62" s="222">
        <v>641290</v>
      </c>
      <c r="AC62" s="221">
        <v>521484</v>
      </c>
      <c r="AD62" s="220">
        <v>99082</v>
      </c>
      <c r="AE62" s="220">
        <v>620566</v>
      </c>
      <c r="AF62" s="220">
        <v>521484</v>
      </c>
      <c r="AG62" s="220">
        <v>99082</v>
      </c>
      <c r="AH62" s="220">
        <v>620566</v>
      </c>
      <c r="AI62" s="220">
        <v>569878</v>
      </c>
      <c r="AJ62" s="220">
        <v>108277</v>
      </c>
      <c r="AK62" s="220">
        <v>678155</v>
      </c>
      <c r="AL62" s="220">
        <v>622763</v>
      </c>
      <c r="AM62" s="220">
        <v>118325</v>
      </c>
      <c r="AN62" s="219">
        <v>741088</v>
      </c>
    </row>
    <row r="63" spans="2:40" ht="29.5" thickBot="1">
      <c r="B63" s="218" t="s">
        <v>288</v>
      </c>
      <c r="C63" s="217" t="s">
        <v>287</v>
      </c>
      <c r="D63" s="216">
        <v>1</v>
      </c>
      <c r="E63" s="212">
        <v>1121329</v>
      </c>
      <c r="F63" s="211">
        <v>213052.51</v>
      </c>
      <c r="G63" s="211">
        <v>1334381.51</v>
      </c>
      <c r="H63" s="211">
        <v>1121329</v>
      </c>
      <c r="I63" s="211">
        <v>213052.51</v>
      </c>
      <c r="J63" s="211">
        <v>1334381.51</v>
      </c>
      <c r="K63" s="211">
        <v>1221559</v>
      </c>
      <c r="L63" s="211">
        <v>232096.21</v>
      </c>
      <c r="M63" s="211">
        <v>1453655.21</v>
      </c>
      <c r="N63" s="211">
        <v>1330542</v>
      </c>
      <c r="O63" s="211">
        <v>252802.98</v>
      </c>
      <c r="P63" s="210">
        <v>1583344.98</v>
      </c>
      <c r="Q63" s="215">
        <v>1074564</v>
      </c>
      <c r="R63" s="214">
        <v>204167</v>
      </c>
      <c r="S63" s="214">
        <v>1278731</v>
      </c>
      <c r="T63" s="214">
        <v>1074564</v>
      </c>
      <c r="U63" s="214">
        <v>204167</v>
      </c>
      <c r="V63" s="214">
        <v>1278731</v>
      </c>
      <c r="W63" s="214">
        <v>1126143</v>
      </c>
      <c r="X63" s="214">
        <v>213967</v>
      </c>
      <c r="Y63" s="214">
        <v>1340110</v>
      </c>
      <c r="Z63" s="214">
        <v>1180198</v>
      </c>
      <c r="AA63" s="214">
        <v>224238</v>
      </c>
      <c r="AB63" s="213">
        <v>1404435</v>
      </c>
      <c r="AC63" s="212">
        <v>1142060</v>
      </c>
      <c r="AD63" s="211">
        <v>216991</v>
      </c>
      <c r="AE63" s="211">
        <v>1359051</v>
      </c>
      <c r="AF63" s="211">
        <v>1142060</v>
      </c>
      <c r="AG63" s="211">
        <v>216991</v>
      </c>
      <c r="AH63" s="211">
        <v>1359051</v>
      </c>
      <c r="AI63" s="211">
        <v>1248043</v>
      </c>
      <c r="AJ63" s="211">
        <v>237128</v>
      </c>
      <c r="AK63" s="211">
        <v>1485171</v>
      </c>
      <c r="AL63" s="211">
        <v>1363861</v>
      </c>
      <c r="AM63" s="211">
        <v>259134</v>
      </c>
      <c r="AN63" s="210">
        <v>1622995</v>
      </c>
    </row>
    <row r="64" spans="2:40" ht="15" thickBot="1">
      <c r="B64" s="236"/>
      <c r="C64" s="235"/>
      <c r="D64" s="235"/>
      <c r="E64" s="234"/>
      <c r="F64" s="234"/>
      <c r="G64" s="234"/>
      <c r="H64" s="232"/>
      <c r="I64" s="234"/>
      <c r="J64" s="233"/>
      <c r="K64" s="233"/>
      <c r="L64" s="232"/>
      <c r="M64" s="233"/>
      <c r="N64" s="233"/>
      <c r="O64" s="233"/>
      <c r="P64" s="232"/>
      <c r="Q64" s="234"/>
      <c r="R64" s="234"/>
      <c r="S64" s="234"/>
      <c r="T64" s="232"/>
      <c r="U64" s="234"/>
      <c r="V64" s="233"/>
      <c r="W64" s="233"/>
      <c r="X64" s="232"/>
      <c r="Y64" s="233"/>
      <c r="Z64" s="233"/>
      <c r="AA64" s="233"/>
      <c r="AB64" s="232"/>
      <c r="AC64" s="234"/>
      <c r="AD64" s="234"/>
      <c r="AE64" s="234"/>
      <c r="AF64" s="232"/>
      <c r="AG64" s="234"/>
      <c r="AH64" s="233"/>
      <c r="AI64" s="233"/>
      <c r="AJ64" s="232"/>
      <c r="AK64" s="233"/>
      <c r="AL64" s="233"/>
      <c r="AM64" s="233"/>
      <c r="AN64" s="232"/>
    </row>
    <row r="65" spans="2:40" ht="14.5">
      <c r="B65" s="524" t="s">
        <v>286</v>
      </c>
      <c r="C65" s="525"/>
      <c r="D65" s="525"/>
      <c r="E65" s="231"/>
      <c r="F65" s="230"/>
      <c r="G65" s="230"/>
      <c r="H65" s="230"/>
      <c r="I65" s="230"/>
      <c r="J65" s="230"/>
      <c r="K65" s="230"/>
      <c r="L65" s="230"/>
      <c r="M65" s="230"/>
      <c r="N65" s="230"/>
      <c r="O65" s="230"/>
      <c r="P65" s="229"/>
      <c r="Q65" s="231"/>
      <c r="R65" s="230"/>
      <c r="S65" s="230"/>
      <c r="T65" s="230"/>
      <c r="U65" s="230"/>
      <c r="V65" s="230"/>
      <c r="W65" s="230"/>
      <c r="X65" s="230"/>
      <c r="Y65" s="230"/>
      <c r="Z65" s="230"/>
      <c r="AA65" s="230"/>
      <c r="AB65" s="229"/>
      <c r="AC65" s="231"/>
      <c r="AD65" s="230"/>
      <c r="AE65" s="230"/>
      <c r="AF65" s="230"/>
      <c r="AG65" s="230"/>
      <c r="AH65" s="230"/>
      <c r="AI65" s="230"/>
      <c r="AJ65" s="230"/>
      <c r="AK65" s="230"/>
      <c r="AL65" s="230"/>
      <c r="AM65" s="230"/>
      <c r="AN65" s="229"/>
    </row>
    <row r="66" spans="2:40" ht="14.5">
      <c r="B66" s="227" t="s">
        <v>285</v>
      </c>
      <c r="C66" s="226" t="s">
        <v>234</v>
      </c>
      <c r="D66" s="225">
        <v>1</v>
      </c>
      <c r="E66" s="221">
        <v>507010</v>
      </c>
      <c r="F66" s="220">
        <v>96331.9</v>
      </c>
      <c r="G66" s="220">
        <v>603341.9</v>
      </c>
      <c r="H66" s="220">
        <v>507010</v>
      </c>
      <c r="I66" s="220">
        <v>96331.9</v>
      </c>
      <c r="J66" s="220">
        <v>603341.9</v>
      </c>
      <c r="K66" s="220">
        <v>551817</v>
      </c>
      <c r="L66" s="220">
        <v>104845.23</v>
      </c>
      <c r="M66" s="220">
        <v>656662.23</v>
      </c>
      <c r="N66" s="220">
        <v>606938</v>
      </c>
      <c r="O66" s="220">
        <v>115318.22</v>
      </c>
      <c r="P66" s="219">
        <v>722256.22</v>
      </c>
      <c r="Q66" s="224">
        <v>497999</v>
      </c>
      <c r="R66" s="223">
        <v>94620</v>
      </c>
      <c r="S66" s="223">
        <v>592619</v>
      </c>
      <c r="T66" s="223">
        <v>497999</v>
      </c>
      <c r="U66" s="223">
        <v>94620</v>
      </c>
      <c r="V66" s="223">
        <v>592619</v>
      </c>
      <c r="W66" s="223">
        <v>521903</v>
      </c>
      <c r="X66" s="223">
        <v>99162</v>
      </c>
      <c r="Y66" s="223">
        <v>621065</v>
      </c>
      <c r="Z66" s="223">
        <v>546954</v>
      </c>
      <c r="AA66" s="223">
        <v>103921</v>
      </c>
      <c r="AB66" s="222">
        <v>650876</v>
      </c>
      <c r="AC66" s="221">
        <v>513401</v>
      </c>
      <c r="AD66" s="220">
        <v>97546</v>
      </c>
      <c r="AE66" s="220">
        <v>610947</v>
      </c>
      <c r="AF66" s="220">
        <v>513401</v>
      </c>
      <c r="AG66" s="220">
        <v>97546</v>
      </c>
      <c r="AH66" s="220">
        <v>610947</v>
      </c>
      <c r="AI66" s="220">
        <v>561045</v>
      </c>
      <c r="AJ66" s="220">
        <v>106599</v>
      </c>
      <c r="AK66" s="220">
        <v>667643</v>
      </c>
      <c r="AL66" s="220">
        <v>613110</v>
      </c>
      <c r="AM66" s="220">
        <v>116491</v>
      </c>
      <c r="AN66" s="219">
        <v>729601</v>
      </c>
    </row>
    <row r="67" spans="2:40" ht="14.5">
      <c r="B67" s="227" t="s">
        <v>284</v>
      </c>
      <c r="C67" s="226" t="s">
        <v>234</v>
      </c>
      <c r="D67" s="225">
        <v>1</v>
      </c>
      <c r="E67" s="221">
        <v>767937</v>
      </c>
      <c r="F67" s="220">
        <v>145908.03</v>
      </c>
      <c r="G67" s="220">
        <v>913845.03</v>
      </c>
      <c r="H67" s="220">
        <v>767937</v>
      </c>
      <c r="I67" s="220">
        <v>145908.03</v>
      </c>
      <c r="J67" s="220">
        <v>913845.03</v>
      </c>
      <c r="K67" s="220">
        <v>835803</v>
      </c>
      <c r="L67" s="220">
        <v>158802.57</v>
      </c>
      <c r="M67" s="220">
        <v>994605.57</v>
      </c>
      <c r="N67" s="220">
        <v>919292</v>
      </c>
      <c r="O67" s="220">
        <v>174665.48</v>
      </c>
      <c r="P67" s="219">
        <v>1093957.48</v>
      </c>
      <c r="Q67" s="224">
        <v>754288</v>
      </c>
      <c r="R67" s="223">
        <v>143315</v>
      </c>
      <c r="S67" s="223">
        <v>897603</v>
      </c>
      <c r="T67" s="223">
        <v>754288</v>
      </c>
      <c r="U67" s="223">
        <v>143315</v>
      </c>
      <c r="V67" s="223">
        <v>897603</v>
      </c>
      <c r="W67" s="223">
        <v>790494</v>
      </c>
      <c r="X67" s="223">
        <v>150194</v>
      </c>
      <c r="Y67" s="223">
        <v>940688</v>
      </c>
      <c r="Z67" s="223">
        <v>828438</v>
      </c>
      <c r="AA67" s="223">
        <v>157403</v>
      </c>
      <c r="AB67" s="222">
        <v>985841</v>
      </c>
      <c r="AC67" s="221">
        <v>777617</v>
      </c>
      <c r="AD67" s="220">
        <v>147747</v>
      </c>
      <c r="AE67" s="220">
        <v>925364</v>
      </c>
      <c r="AF67" s="220">
        <v>777617</v>
      </c>
      <c r="AG67" s="220">
        <v>147747</v>
      </c>
      <c r="AH67" s="220">
        <v>925364</v>
      </c>
      <c r="AI67" s="220">
        <v>849780</v>
      </c>
      <c r="AJ67" s="220">
        <v>161458</v>
      </c>
      <c r="AK67" s="220">
        <v>1011238</v>
      </c>
      <c r="AL67" s="220">
        <v>928639</v>
      </c>
      <c r="AM67" s="220">
        <v>176441</v>
      </c>
      <c r="AN67" s="219">
        <v>1105080</v>
      </c>
    </row>
    <row r="68" spans="2:40" ht="14.5">
      <c r="B68" s="227" t="s">
        <v>283</v>
      </c>
      <c r="C68" s="226" t="s">
        <v>234</v>
      </c>
      <c r="D68" s="225">
        <v>1</v>
      </c>
      <c r="E68" s="221">
        <v>375226</v>
      </c>
      <c r="F68" s="220">
        <v>71292.94</v>
      </c>
      <c r="G68" s="220">
        <v>446518.94</v>
      </c>
      <c r="H68" s="220">
        <v>375226</v>
      </c>
      <c r="I68" s="220">
        <v>71292.94</v>
      </c>
      <c r="J68" s="220">
        <v>446518.94</v>
      </c>
      <c r="K68" s="220">
        <v>408387</v>
      </c>
      <c r="L68" s="220">
        <v>77593.53</v>
      </c>
      <c r="M68" s="220">
        <v>485980.53</v>
      </c>
      <c r="N68" s="220">
        <v>449181</v>
      </c>
      <c r="O68" s="220">
        <v>85344.39</v>
      </c>
      <c r="P68" s="219">
        <v>534525.39</v>
      </c>
      <c r="Q68" s="224">
        <v>368557</v>
      </c>
      <c r="R68" s="223">
        <v>70026</v>
      </c>
      <c r="S68" s="223">
        <v>438583</v>
      </c>
      <c r="T68" s="223">
        <v>368557</v>
      </c>
      <c r="U68" s="223">
        <v>70026</v>
      </c>
      <c r="V68" s="223">
        <v>438583</v>
      </c>
      <c r="W68" s="223">
        <v>386248</v>
      </c>
      <c r="X68" s="223">
        <v>73387</v>
      </c>
      <c r="Y68" s="223">
        <v>459635</v>
      </c>
      <c r="Z68" s="223">
        <v>404788</v>
      </c>
      <c r="AA68" s="223">
        <v>76910</v>
      </c>
      <c r="AB68" s="222">
        <v>481698</v>
      </c>
      <c r="AC68" s="221">
        <v>379956</v>
      </c>
      <c r="AD68" s="220">
        <v>72192</v>
      </c>
      <c r="AE68" s="220">
        <v>452148</v>
      </c>
      <c r="AF68" s="220">
        <v>379956</v>
      </c>
      <c r="AG68" s="220">
        <v>72192</v>
      </c>
      <c r="AH68" s="220">
        <v>452148</v>
      </c>
      <c r="AI68" s="220">
        <v>415216</v>
      </c>
      <c r="AJ68" s="220">
        <v>78891</v>
      </c>
      <c r="AK68" s="220">
        <v>494107</v>
      </c>
      <c r="AL68" s="220">
        <v>453748</v>
      </c>
      <c r="AM68" s="220">
        <v>86212</v>
      </c>
      <c r="AN68" s="219">
        <v>539960</v>
      </c>
    </row>
    <row r="69" spans="2:40" ht="14.5">
      <c r="B69" s="227" t="s">
        <v>282</v>
      </c>
      <c r="C69" s="226" t="s">
        <v>234</v>
      </c>
      <c r="D69" s="225">
        <v>1</v>
      </c>
      <c r="E69" s="221">
        <v>600407</v>
      </c>
      <c r="F69" s="220">
        <v>114077.33</v>
      </c>
      <c r="G69" s="220">
        <v>714484.33</v>
      </c>
      <c r="H69" s="220">
        <v>600407</v>
      </c>
      <c r="I69" s="220">
        <v>114077.33</v>
      </c>
      <c r="J69" s="220">
        <v>714484.33</v>
      </c>
      <c r="K69" s="220">
        <v>653467</v>
      </c>
      <c r="L69" s="220">
        <v>124158.73</v>
      </c>
      <c r="M69" s="220">
        <v>777625.73</v>
      </c>
      <c r="N69" s="220">
        <v>718743</v>
      </c>
      <c r="O69" s="220">
        <v>136561.17000000001</v>
      </c>
      <c r="P69" s="219">
        <v>855304.17</v>
      </c>
      <c r="Q69" s="224">
        <v>589736</v>
      </c>
      <c r="R69" s="223">
        <v>112050</v>
      </c>
      <c r="S69" s="223">
        <v>701785</v>
      </c>
      <c r="T69" s="223">
        <v>589736</v>
      </c>
      <c r="U69" s="223">
        <v>112050</v>
      </c>
      <c r="V69" s="223">
        <v>701785</v>
      </c>
      <c r="W69" s="223">
        <v>618043</v>
      </c>
      <c r="X69" s="223">
        <v>117428</v>
      </c>
      <c r="Y69" s="223">
        <v>735471</v>
      </c>
      <c r="Z69" s="223">
        <v>647709</v>
      </c>
      <c r="AA69" s="223">
        <v>123065</v>
      </c>
      <c r="AB69" s="222">
        <v>770774</v>
      </c>
      <c r="AC69" s="221">
        <v>607975</v>
      </c>
      <c r="AD69" s="220">
        <v>115515</v>
      </c>
      <c r="AE69" s="220">
        <v>723490</v>
      </c>
      <c r="AF69" s="220">
        <v>607975</v>
      </c>
      <c r="AG69" s="220">
        <v>115515</v>
      </c>
      <c r="AH69" s="220">
        <v>723490</v>
      </c>
      <c r="AI69" s="220">
        <v>664395</v>
      </c>
      <c r="AJ69" s="220">
        <v>126235</v>
      </c>
      <c r="AK69" s="220">
        <v>790630</v>
      </c>
      <c r="AL69" s="220">
        <v>726051</v>
      </c>
      <c r="AM69" s="220">
        <v>137950</v>
      </c>
      <c r="AN69" s="219">
        <v>864000</v>
      </c>
    </row>
    <row r="70" spans="2:40" ht="14.5">
      <c r="B70" s="227" t="s">
        <v>281</v>
      </c>
      <c r="C70" s="226" t="s">
        <v>234</v>
      </c>
      <c r="D70" s="225">
        <v>1</v>
      </c>
      <c r="E70" s="221">
        <v>530684</v>
      </c>
      <c r="F70" s="220">
        <v>100829.96</v>
      </c>
      <c r="G70" s="220">
        <v>631513.96</v>
      </c>
      <c r="H70" s="220">
        <v>530684</v>
      </c>
      <c r="I70" s="220">
        <v>100829.96</v>
      </c>
      <c r="J70" s="220">
        <v>631513.96</v>
      </c>
      <c r="K70" s="220">
        <v>577583</v>
      </c>
      <c r="L70" s="220">
        <v>109740.77</v>
      </c>
      <c r="M70" s="220">
        <v>687323.77</v>
      </c>
      <c r="N70" s="220">
        <v>635278</v>
      </c>
      <c r="O70" s="220">
        <v>120702.82</v>
      </c>
      <c r="P70" s="219">
        <v>755980.82</v>
      </c>
      <c r="Q70" s="224">
        <v>521252</v>
      </c>
      <c r="R70" s="223">
        <v>99038</v>
      </c>
      <c r="S70" s="223">
        <v>620290</v>
      </c>
      <c r="T70" s="223">
        <v>521252</v>
      </c>
      <c r="U70" s="223">
        <v>99038</v>
      </c>
      <c r="V70" s="223">
        <v>620290</v>
      </c>
      <c r="W70" s="223">
        <v>546272</v>
      </c>
      <c r="X70" s="223">
        <v>103792</v>
      </c>
      <c r="Y70" s="223">
        <v>650064</v>
      </c>
      <c r="Z70" s="223">
        <v>572493</v>
      </c>
      <c r="AA70" s="223">
        <v>108774</v>
      </c>
      <c r="AB70" s="222">
        <v>681267</v>
      </c>
      <c r="AC70" s="221">
        <v>537373</v>
      </c>
      <c r="AD70" s="220">
        <v>102101</v>
      </c>
      <c r="AE70" s="220">
        <v>639474</v>
      </c>
      <c r="AF70" s="220">
        <v>537373</v>
      </c>
      <c r="AG70" s="220">
        <v>102101</v>
      </c>
      <c r="AH70" s="220">
        <v>639474</v>
      </c>
      <c r="AI70" s="220">
        <v>587241</v>
      </c>
      <c r="AJ70" s="220">
        <v>111576</v>
      </c>
      <c r="AK70" s="220">
        <v>698817</v>
      </c>
      <c r="AL70" s="220">
        <v>641737</v>
      </c>
      <c r="AM70" s="220">
        <v>121930</v>
      </c>
      <c r="AN70" s="219">
        <v>763667</v>
      </c>
    </row>
    <row r="71" spans="2:40" ht="14.5">
      <c r="B71" s="227" t="s">
        <v>280</v>
      </c>
      <c r="C71" s="226" t="s">
        <v>234</v>
      </c>
      <c r="D71" s="225">
        <v>1</v>
      </c>
      <c r="E71" s="221">
        <v>509349</v>
      </c>
      <c r="F71" s="220">
        <v>96776.31</v>
      </c>
      <c r="G71" s="220">
        <v>606125.31000000006</v>
      </c>
      <c r="H71" s="220">
        <v>509349</v>
      </c>
      <c r="I71" s="220">
        <v>96776.31</v>
      </c>
      <c r="J71" s="220">
        <v>606125.31000000006</v>
      </c>
      <c r="K71" s="220">
        <v>554363</v>
      </c>
      <c r="L71" s="220">
        <v>105328.97</v>
      </c>
      <c r="M71" s="220">
        <v>659691.97</v>
      </c>
      <c r="N71" s="220">
        <v>609739</v>
      </c>
      <c r="O71" s="220">
        <v>115850.41</v>
      </c>
      <c r="P71" s="219">
        <v>725589.41</v>
      </c>
      <c r="Q71" s="224">
        <v>500297</v>
      </c>
      <c r="R71" s="223">
        <v>95056</v>
      </c>
      <c r="S71" s="223">
        <v>595353</v>
      </c>
      <c r="T71" s="223">
        <v>500297</v>
      </c>
      <c r="U71" s="223">
        <v>95056</v>
      </c>
      <c r="V71" s="223">
        <v>595353</v>
      </c>
      <c r="W71" s="223">
        <v>524311</v>
      </c>
      <c r="X71" s="223">
        <v>99619</v>
      </c>
      <c r="Y71" s="223">
        <v>623930</v>
      </c>
      <c r="Z71" s="223">
        <v>549478</v>
      </c>
      <c r="AA71" s="223">
        <v>104401</v>
      </c>
      <c r="AB71" s="222">
        <v>653879</v>
      </c>
      <c r="AC71" s="221">
        <v>515770</v>
      </c>
      <c r="AD71" s="220">
        <v>97996</v>
      </c>
      <c r="AE71" s="220">
        <v>613766</v>
      </c>
      <c r="AF71" s="220">
        <v>515770</v>
      </c>
      <c r="AG71" s="220">
        <v>97996</v>
      </c>
      <c r="AH71" s="220">
        <v>613766</v>
      </c>
      <c r="AI71" s="220">
        <v>563633</v>
      </c>
      <c r="AJ71" s="220">
        <v>107090</v>
      </c>
      <c r="AK71" s="220">
        <v>670724</v>
      </c>
      <c r="AL71" s="220">
        <v>615938</v>
      </c>
      <c r="AM71" s="220">
        <v>117028</v>
      </c>
      <c r="AN71" s="219">
        <v>732967</v>
      </c>
    </row>
    <row r="72" spans="2:40" ht="14.5">
      <c r="B72" s="227" t="s">
        <v>279</v>
      </c>
      <c r="C72" s="226" t="s">
        <v>234</v>
      </c>
      <c r="D72" s="225">
        <v>1</v>
      </c>
      <c r="E72" s="221">
        <v>444542</v>
      </c>
      <c r="F72" s="220">
        <v>84462.98</v>
      </c>
      <c r="G72" s="220">
        <v>529004.98</v>
      </c>
      <c r="H72" s="220">
        <v>444542</v>
      </c>
      <c r="I72" s="220">
        <v>84462.98</v>
      </c>
      <c r="J72" s="220">
        <v>529004.98</v>
      </c>
      <c r="K72" s="220">
        <v>483828</v>
      </c>
      <c r="L72" s="220">
        <v>91927.32</v>
      </c>
      <c r="M72" s="220">
        <v>575755.31999999995</v>
      </c>
      <c r="N72" s="220">
        <v>532158</v>
      </c>
      <c r="O72" s="220">
        <v>101110.02</v>
      </c>
      <c r="P72" s="219">
        <v>633268.02</v>
      </c>
      <c r="Q72" s="224">
        <v>436641</v>
      </c>
      <c r="R72" s="223">
        <v>82962</v>
      </c>
      <c r="S72" s="223">
        <v>519603</v>
      </c>
      <c r="T72" s="223">
        <v>436641</v>
      </c>
      <c r="U72" s="223">
        <v>82962</v>
      </c>
      <c r="V72" s="223">
        <v>519603</v>
      </c>
      <c r="W72" s="223">
        <v>457600</v>
      </c>
      <c r="X72" s="223">
        <v>86944</v>
      </c>
      <c r="Y72" s="223">
        <v>544544</v>
      </c>
      <c r="Z72" s="223">
        <v>479565</v>
      </c>
      <c r="AA72" s="223">
        <v>91117</v>
      </c>
      <c r="AB72" s="222">
        <v>570682</v>
      </c>
      <c r="AC72" s="221">
        <v>450146</v>
      </c>
      <c r="AD72" s="220">
        <v>85528</v>
      </c>
      <c r="AE72" s="220">
        <v>535673</v>
      </c>
      <c r="AF72" s="220">
        <v>450146</v>
      </c>
      <c r="AG72" s="220">
        <v>85528</v>
      </c>
      <c r="AH72" s="220">
        <v>535673</v>
      </c>
      <c r="AI72" s="220">
        <v>491919</v>
      </c>
      <c r="AJ72" s="220">
        <v>93465</v>
      </c>
      <c r="AK72" s="220">
        <v>585384</v>
      </c>
      <c r="AL72" s="220">
        <v>537569</v>
      </c>
      <c r="AM72" s="220">
        <v>102138</v>
      </c>
      <c r="AN72" s="219">
        <v>639707</v>
      </c>
    </row>
    <row r="73" spans="2:40" ht="29">
      <c r="B73" s="227" t="s">
        <v>278</v>
      </c>
      <c r="C73" s="226" t="s">
        <v>234</v>
      </c>
      <c r="D73" s="225">
        <v>1</v>
      </c>
      <c r="E73" s="221">
        <v>302814</v>
      </c>
      <c r="F73" s="220">
        <v>57534.66</v>
      </c>
      <c r="G73" s="220">
        <v>360348.66</v>
      </c>
      <c r="H73" s="220">
        <v>302814</v>
      </c>
      <c r="I73" s="220">
        <v>57534.66</v>
      </c>
      <c r="J73" s="220">
        <v>360348.66</v>
      </c>
      <c r="K73" s="220">
        <v>329575</v>
      </c>
      <c r="L73" s="220">
        <v>62619.25</v>
      </c>
      <c r="M73" s="220">
        <v>392194.25</v>
      </c>
      <c r="N73" s="220">
        <v>362497</v>
      </c>
      <c r="O73" s="220">
        <v>68874.429999999993</v>
      </c>
      <c r="P73" s="219">
        <v>431371.43</v>
      </c>
      <c r="Q73" s="224">
        <v>297432</v>
      </c>
      <c r="R73" s="223">
        <v>56512</v>
      </c>
      <c r="S73" s="223">
        <v>353944</v>
      </c>
      <c r="T73" s="223">
        <v>297432</v>
      </c>
      <c r="U73" s="223">
        <v>56512</v>
      </c>
      <c r="V73" s="223">
        <v>353944</v>
      </c>
      <c r="W73" s="223">
        <v>311709</v>
      </c>
      <c r="X73" s="223">
        <v>59225</v>
      </c>
      <c r="Y73" s="223">
        <v>370934</v>
      </c>
      <c r="Z73" s="223">
        <v>326671</v>
      </c>
      <c r="AA73" s="223">
        <v>62067</v>
      </c>
      <c r="AB73" s="222">
        <v>388739</v>
      </c>
      <c r="AC73" s="221">
        <v>306631</v>
      </c>
      <c r="AD73" s="220">
        <v>58260</v>
      </c>
      <c r="AE73" s="220">
        <v>364891</v>
      </c>
      <c r="AF73" s="220">
        <v>306631</v>
      </c>
      <c r="AG73" s="220">
        <v>58260</v>
      </c>
      <c r="AH73" s="220">
        <v>364891</v>
      </c>
      <c r="AI73" s="220">
        <v>335087</v>
      </c>
      <c r="AJ73" s="220">
        <v>63666</v>
      </c>
      <c r="AK73" s="220">
        <v>398753</v>
      </c>
      <c r="AL73" s="220">
        <v>366183</v>
      </c>
      <c r="AM73" s="220">
        <v>69575</v>
      </c>
      <c r="AN73" s="219">
        <v>435757</v>
      </c>
    </row>
    <row r="74" spans="2:40" ht="14.5">
      <c r="B74" s="227" t="s">
        <v>277</v>
      </c>
      <c r="C74" s="226" t="s">
        <v>234</v>
      </c>
      <c r="D74" s="225">
        <v>1</v>
      </c>
      <c r="E74" s="221">
        <v>285250</v>
      </c>
      <c r="F74" s="220">
        <v>54197.5</v>
      </c>
      <c r="G74" s="220">
        <v>339447.5</v>
      </c>
      <c r="H74" s="220">
        <v>285250</v>
      </c>
      <c r="I74" s="220">
        <v>54197.5</v>
      </c>
      <c r="J74" s="220">
        <v>339447.5</v>
      </c>
      <c r="K74" s="220">
        <v>310459</v>
      </c>
      <c r="L74" s="220">
        <v>58987.21</v>
      </c>
      <c r="M74" s="220">
        <v>369446.21</v>
      </c>
      <c r="N74" s="220">
        <v>341471</v>
      </c>
      <c r="O74" s="220">
        <v>64879.49</v>
      </c>
      <c r="P74" s="219">
        <v>406350.49</v>
      </c>
      <c r="Q74" s="224">
        <v>280180</v>
      </c>
      <c r="R74" s="223">
        <v>53234</v>
      </c>
      <c r="S74" s="223">
        <v>333415</v>
      </c>
      <c r="T74" s="223">
        <v>280180</v>
      </c>
      <c r="U74" s="223">
        <v>53234</v>
      </c>
      <c r="V74" s="223">
        <v>333415</v>
      </c>
      <c r="W74" s="223">
        <v>293629</v>
      </c>
      <c r="X74" s="223">
        <v>55790</v>
      </c>
      <c r="Y74" s="223">
        <v>349418</v>
      </c>
      <c r="Z74" s="223">
        <v>307723</v>
      </c>
      <c r="AA74" s="223">
        <v>58467</v>
      </c>
      <c r="AB74" s="222">
        <v>366191</v>
      </c>
      <c r="AC74" s="221">
        <v>288846</v>
      </c>
      <c r="AD74" s="220">
        <v>54881</v>
      </c>
      <c r="AE74" s="220">
        <v>343726</v>
      </c>
      <c r="AF74" s="220">
        <v>288846</v>
      </c>
      <c r="AG74" s="220">
        <v>54881</v>
      </c>
      <c r="AH74" s="220">
        <v>343726</v>
      </c>
      <c r="AI74" s="220">
        <v>315651</v>
      </c>
      <c r="AJ74" s="220">
        <v>59974</v>
      </c>
      <c r="AK74" s="220">
        <v>375624</v>
      </c>
      <c r="AL74" s="220">
        <v>344943</v>
      </c>
      <c r="AM74" s="220">
        <v>65539</v>
      </c>
      <c r="AN74" s="219">
        <v>410482</v>
      </c>
    </row>
    <row r="75" spans="2:40" ht="29">
      <c r="B75" s="227" t="s">
        <v>276</v>
      </c>
      <c r="C75" s="226" t="s">
        <v>234</v>
      </c>
      <c r="D75" s="225">
        <v>1</v>
      </c>
      <c r="E75" s="221">
        <v>287830</v>
      </c>
      <c r="F75" s="220">
        <v>54687.7</v>
      </c>
      <c r="G75" s="220">
        <v>342517.7</v>
      </c>
      <c r="H75" s="220">
        <v>287830</v>
      </c>
      <c r="I75" s="220">
        <v>54687.7</v>
      </c>
      <c r="J75" s="220">
        <v>342517.7</v>
      </c>
      <c r="K75" s="220">
        <v>313267</v>
      </c>
      <c r="L75" s="220">
        <v>59520.73</v>
      </c>
      <c r="M75" s="220">
        <v>372787.73</v>
      </c>
      <c r="N75" s="220">
        <v>344559</v>
      </c>
      <c r="O75" s="220">
        <v>65466.21</v>
      </c>
      <c r="P75" s="219">
        <v>410025.21</v>
      </c>
      <c r="Q75" s="224">
        <v>282714</v>
      </c>
      <c r="R75" s="223">
        <v>53716</v>
      </c>
      <c r="S75" s="223">
        <v>336430</v>
      </c>
      <c r="T75" s="223">
        <v>282714</v>
      </c>
      <c r="U75" s="223">
        <v>53716</v>
      </c>
      <c r="V75" s="223">
        <v>336430</v>
      </c>
      <c r="W75" s="223">
        <v>296284</v>
      </c>
      <c r="X75" s="223">
        <v>56294</v>
      </c>
      <c r="Y75" s="223">
        <v>352578</v>
      </c>
      <c r="Z75" s="223">
        <v>310506</v>
      </c>
      <c r="AA75" s="223">
        <v>58996</v>
      </c>
      <c r="AB75" s="222">
        <v>369502</v>
      </c>
      <c r="AC75" s="221">
        <v>291458</v>
      </c>
      <c r="AD75" s="220">
        <v>55377</v>
      </c>
      <c r="AE75" s="220">
        <v>346835</v>
      </c>
      <c r="AF75" s="220">
        <v>291458</v>
      </c>
      <c r="AG75" s="220">
        <v>55377</v>
      </c>
      <c r="AH75" s="220">
        <v>346835</v>
      </c>
      <c r="AI75" s="220">
        <v>318505</v>
      </c>
      <c r="AJ75" s="220">
        <v>60516</v>
      </c>
      <c r="AK75" s="220">
        <v>379021</v>
      </c>
      <c r="AL75" s="220">
        <v>348062</v>
      </c>
      <c r="AM75" s="220">
        <v>66132</v>
      </c>
      <c r="AN75" s="219">
        <v>414194</v>
      </c>
    </row>
    <row r="76" spans="2:40" ht="14.5">
      <c r="B76" s="227" t="s">
        <v>275</v>
      </c>
      <c r="C76" s="226" t="s">
        <v>234</v>
      </c>
      <c r="D76" s="225">
        <v>1</v>
      </c>
      <c r="E76" s="221">
        <v>275013</v>
      </c>
      <c r="F76" s="220">
        <v>52252.47</v>
      </c>
      <c r="G76" s="220">
        <v>327265.46999999997</v>
      </c>
      <c r="H76" s="220">
        <v>275013</v>
      </c>
      <c r="I76" s="220">
        <v>52252.47</v>
      </c>
      <c r="J76" s="220">
        <v>327265.46999999997</v>
      </c>
      <c r="K76" s="220">
        <v>299318</v>
      </c>
      <c r="L76" s="220">
        <v>56870.42</v>
      </c>
      <c r="M76" s="220">
        <v>356188.42</v>
      </c>
      <c r="N76" s="220">
        <v>329217</v>
      </c>
      <c r="O76" s="220">
        <v>62551.23</v>
      </c>
      <c r="P76" s="219">
        <v>391768.23</v>
      </c>
      <c r="Q76" s="224">
        <v>270126</v>
      </c>
      <c r="R76" s="223">
        <v>51324</v>
      </c>
      <c r="S76" s="223">
        <v>321449</v>
      </c>
      <c r="T76" s="223">
        <v>270126</v>
      </c>
      <c r="U76" s="223">
        <v>51324</v>
      </c>
      <c r="V76" s="223">
        <v>321449</v>
      </c>
      <c r="W76" s="223">
        <v>283092</v>
      </c>
      <c r="X76" s="223">
        <v>53787</v>
      </c>
      <c r="Y76" s="223">
        <v>336879</v>
      </c>
      <c r="Z76" s="223">
        <v>296680</v>
      </c>
      <c r="AA76" s="223">
        <v>56369</v>
      </c>
      <c r="AB76" s="222">
        <v>353049</v>
      </c>
      <c r="AC76" s="221">
        <v>278480</v>
      </c>
      <c r="AD76" s="220">
        <v>52911</v>
      </c>
      <c r="AE76" s="220">
        <v>331391</v>
      </c>
      <c r="AF76" s="220">
        <v>278480</v>
      </c>
      <c r="AG76" s="220">
        <v>52911</v>
      </c>
      <c r="AH76" s="220">
        <v>331391</v>
      </c>
      <c r="AI76" s="220">
        <v>304323</v>
      </c>
      <c r="AJ76" s="220">
        <v>57821</v>
      </c>
      <c r="AK76" s="220">
        <v>362144</v>
      </c>
      <c r="AL76" s="220">
        <v>332564</v>
      </c>
      <c r="AM76" s="220">
        <v>63187</v>
      </c>
      <c r="AN76" s="219">
        <v>395751</v>
      </c>
    </row>
    <row r="77" spans="2:40" ht="14.5">
      <c r="B77" s="227" t="s">
        <v>274</v>
      </c>
      <c r="C77" s="226" t="s">
        <v>234</v>
      </c>
      <c r="D77" s="225">
        <v>1</v>
      </c>
      <c r="E77" s="221">
        <v>564849</v>
      </c>
      <c r="F77" s="220">
        <v>107321.31</v>
      </c>
      <c r="G77" s="220">
        <v>672170.31</v>
      </c>
      <c r="H77" s="220">
        <v>564849</v>
      </c>
      <c r="I77" s="220">
        <v>107321.31</v>
      </c>
      <c r="J77" s="220">
        <v>672170.31</v>
      </c>
      <c r="K77" s="220">
        <v>614767</v>
      </c>
      <c r="L77" s="220">
        <v>116805.73</v>
      </c>
      <c r="M77" s="220">
        <v>731572.73</v>
      </c>
      <c r="N77" s="220">
        <v>676177</v>
      </c>
      <c r="O77" s="220">
        <v>128473.63</v>
      </c>
      <c r="P77" s="219">
        <v>804650.63</v>
      </c>
      <c r="Q77" s="224">
        <v>554810</v>
      </c>
      <c r="R77" s="223">
        <v>105414</v>
      </c>
      <c r="S77" s="223">
        <v>660224</v>
      </c>
      <c r="T77" s="223">
        <v>554810</v>
      </c>
      <c r="U77" s="223">
        <v>105414</v>
      </c>
      <c r="V77" s="223">
        <v>660224</v>
      </c>
      <c r="W77" s="223">
        <v>581441</v>
      </c>
      <c r="X77" s="223">
        <v>110474</v>
      </c>
      <c r="Y77" s="223">
        <v>691915</v>
      </c>
      <c r="Z77" s="223">
        <v>609350</v>
      </c>
      <c r="AA77" s="223">
        <v>115777</v>
      </c>
      <c r="AB77" s="222">
        <v>725127</v>
      </c>
      <c r="AC77" s="221">
        <v>571969</v>
      </c>
      <c r="AD77" s="220">
        <v>108674</v>
      </c>
      <c r="AE77" s="220">
        <v>680643</v>
      </c>
      <c r="AF77" s="220">
        <v>571969</v>
      </c>
      <c r="AG77" s="220">
        <v>108674</v>
      </c>
      <c r="AH77" s="220">
        <v>680643</v>
      </c>
      <c r="AI77" s="220">
        <v>625048</v>
      </c>
      <c r="AJ77" s="220">
        <v>118759</v>
      </c>
      <c r="AK77" s="220">
        <v>743807</v>
      </c>
      <c r="AL77" s="220">
        <v>683052</v>
      </c>
      <c r="AM77" s="220">
        <v>129780</v>
      </c>
      <c r="AN77" s="219">
        <v>812832</v>
      </c>
    </row>
    <row r="78" spans="2:40" ht="29">
      <c r="B78" s="227" t="s">
        <v>273</v>
      </c>
      <c r="C78" s="226" t="s">
        <v>234</v>
      </c>
      <c r="D78" s="225">
        <v>1</v>
      </c>
      <c r="E78" s="221">
        <v>421517</v>
      </c>
      <c r="F78" s="220">
        <v>80088.23</v>
      </c>
      <c r="G78" s="220">
        <v>501605.23</v>
      </c>
      <c r="H78" s="220">
        <v>421517</v>
      </c>
      <c r="I78" s="220">
        <v>80088.23</v>
      </c>
      <c r="J78" s="220">
        <v>501605.23</v>
      </c>
      <c r="K78" s="220">
        <v>458769</v>
      </c>
      <c r="L78" s="220">
        <v>87166.11</v>
      </c>
      <c r="M78" s="220">
        <v>545935.11</v>
      </c>
      <c r="N78" s="220">
        <v>504595</v>
      </c>
      <c r="O78" s="220">
        <v>95873.05</v>
      </c>
      <c r="P78" s="219">
        <v>600468.05000000005</v>
      </c>
      <c r="Q78" s="224">
        <v>414026</v>
      </c>
      <c r="R78" s="223">
        <v>78665</v>
      </c>
      <c r="S78" s="223">
        <v>492691</v>
      </c>
      <c r="T78" s="223">
        <v>414026</v>
      </c>
      <c r="U78" s="223">
        <v>78665</v>
      </c>
      <c r="V78" s="223">
        <v>492691</v>
      </c>
      <c r="W78" s="223">
        <v>433899</v>
      </c>
      <c r="X78" s="223">
        <v>82441</v>
      </c>
      <c r="Y78" s="223">
        <v>516340</v>
      </c>
      <c r="Z78" s="223">
        <v>454726</v>
      </c>
      <c r="AA78" s="223">
        <v>86398</v>
      </c>
      <c r="AB78" s="222">
        <v>541124</v>
      </c>
      <c r="AC78" s="221">
        <v>426831</v>
      </c>
      <c r="AD78" s="220">
        <v>81098</v>
      </c>
      <c r="AE78" s="220">
        <v>507928</v>
      </c>
      <c r="AF78" s="220">
        <v>426831</v>
      </c>
      <c r="AG78" s="220">
        <v>81098</v>
      </c>
      <c r="AH78" s="220">
        <v>507928</v>
      </c>
      <c r="AI78" s="220">
        <v>466441</v>
      </c>
      <c r="AJ78" s="220">
        <v>88624</v>
      </c>
      <c r="AK78" s="220">
        <v>555064</v>
      </c>
      <c r="AL78" s="220">
        <v>509726</v>
      </c>
      <c r="AM78" s="220">
        <v>96848</v>
      </c>
      <c r="AN78" s="219">
        <v>606574</v>
      </c>
    </row>
    <row r="79" spans="2:40" ht="14.5">
      <c r="B79" s="227" t="s">
        <v>272</v>
      </c>
      <c r="C79" s="226" t="s">
        <v>234</v>
      </c>
      <c r="D79" s="225">
        <v>1</v>
      </c>
      <c r="E79" s="221">
        <v>520803</v>
      </c>
      <c r="F79" s="220">
        <v>98952.57</v>
      </c>
      <c r="G79" s="220">
        <v>619755.56999999995</v>
      </c>
      <c r="H79" s="220">
        <v>520803</v>
      </c>
      <c r="I79" s="220">
        <v>98952.57</v>
      </c>
      <c r="J79" s="220">
        <v>619755.56999999995</v>
      </c>
      <c r="K79" s="220">
        <v>566829</v>
      </c>
      <c r="L79" s="220">
        <v>107697.51</v>
      </c>
      <c r="M79" s="220">
        <v>674526.51</v>
      </c>
      <c r="N79" s="220">
        <v>623450</v>
      </c>
      <c r="O79" s="220">
        <v>118455.5</v>
      </c>
      <c r="P79" s="219">
        <v>741905.5</v>
      </c>
      <c r="Q79" s="224">
        <v>511547</v>
      </c>
      <c r="R79" s="223">
        <v>97194</v>
      </c>
      <c r="S79" s="223">
        <v>608741</v>
      </c>
      <c r="T79" s="223">
        <v>511547</v>
      </c>
      <c r="U79" s="223">
        <v>97194</v>
      </c>
      <c r="V79" s="223">
        <v>608741</v>
      </c>
      <c r="W79" s="223">
        <v>536101</v>
      </c>
      <c r="X79" s="223">
        <v>101859</v>
      </c>
      <c r="Y79" s="223">
        <v>637961</v>
      </c>
      <c r="Z79" s="223">
        <v>561834</v>
      </c>
      <c r="AA79" s="223">
        <v>106749</v>
      </c>
      <c r="AB79" s="222">
        <v>668583</v>
      </c>
      <c r="AC79" s="221">
        <v>527368</v>
      </c>
      <c r="AD79" s="220">
        <v>100200</v>
      </c>
      <c r="AE79" s="220">
        <v>627568</v>
      </c>
      <c r="AF79" s="220">
        <v>527368</v>
      </c>
      <c r="AG79" s="220">
        <v>100200</v>
      </c>
      <c r="AH79" s="220">
        <v>627568</v>
      </c>
      <c r="AI79" s="220">
        <v>576308</v>
      </c>
      <c r="AJ79" s="220">
        <v>109499</v>
      </c>
      <c r="AK79" s="220">
        <v>685806</v>
      </c>
      <c r="AL79" s="220">
        <v>629789</v>
      </c>
      <c r="AM79" s="220">
        <v>119660</v>
      </c>
      <c r="AN79" s="219">
        <v>749449</v>
      </c>
    </row>
    <row r="80" spans="2:40" ht="14.5">
      <c r="B80" s="227" t="s">
        <v>271</v>
      </c>
      <c r="C80" s="226" t="s">
        <v>234</v>
      </c>
      <c r="D80" s="225">
        <v>1</v>
      </c>
      <c r="E80" s="221">
        <v>281657</v>
      </c>
      <c r="F80" s="220">
        <v>53514.83</v>
      </c>
      <c r="G80" s="220">
        <v>335171.83</v>
      </c>
      <c r="H80" s="220">
        <v>281657</v>
      </c>
      <c r="I80" s="220">
        <v>53514.83</v>
      </c>
      <c r="J80" s="220">
        <v>335171.83</v>
      </c>
      <c r="K80" s="220">
        <v>306548</v>
      </c>
      <c r="L80" s="220">
        <v>58244.12</v>
      </c>
      <c r="M80" s="220">
        <v>364792.12</v>
      </c>
      <c r="N80" s="220">
        <v>337169</v>
      </c>
      <c r="O80" s="220">
        <v>64062.11</v>
      </c>
      <c r="P80" s="219">
        <v>401231.11</v>
      </c>
      <c r="Q80" s="224">
        <v>276651</v>
      </c>
      <c r="R80" s="223">
        <v>52564</v>
      </c>
      <c r="S80" s="223">
        <v>329214</v>
      </c>
      <c r="T80" s="223">
        <v>276651</v>
      </c>
      <c r="U80" s="223">
        <v>52564</v>
      </c>
      <c r="V80" s="223">
        <v>329214</v>
      </c>
      <c r="W80" s="223">
        <v>289930</v>
      </c>
      <c r="X80" s="223">
        <v>55087</v>
      </c>
      <c r="Y80" s="223">
        <v>345017</v>
      </c>
      <c r="Z80" s="223">
        <v>303847</v>
      </c>
      <c r="AA80" s="223">
        <v>57731</v>
      </c>
      <c r="AB80" s="222">
        <v>361577</v>
      </c>
      <c r="AC80" s="221">
        <v>285207</v>
      </c>
      <c r="AD80" s="220">
        <v>54189</v>
      </c>
      <c r="AE80" s="220">
        <v>339396</v>
      </c>
      <c r="AF80" s="220">
        <v>285207</v>
      </c>
      <c r="AG80" s="220">
        <v>54189</v>
      </c>
      <c r="AH80" s="220">
        <v>339396</v>
      </c>
      <c r="AI80" s="220">
        <v>311674</v>
      </c>
      <c r="AJ80" s="220">
        <v>59218</v>
      </c>
      <c r="AK80" s="220">
        <v>370892</v>
      </c>
      <c r="AL80" s="220">
        <v>340597</v>
      </c>
      <c r="AM80" s="220">
        <v>64714</v>
      </c>
      <c r="AN80" s="219">
        <v>405311</v>
      </c>
    </row>
    <row r="81" spans="2:40" ht="14.5">
      <c r="B81" s="227" t="s">
        <v>270</v>
      </c>
      <c r="C81" s="226" t="s">
        <v>234</v>
      </c>
      <c r="D81" s="225">
        <v>1</v>
      </c>
      <c r="E81" s="221">
        <v>278598</v>
      </c>
      <c r="F81" s="220">
        <v>52933.62</v>
      </c>
      <c r="G81" s="220">
        <v>331531.62</v>
      </c>
      <c r="H81" s="220">
        <v>278598</v>
      </c>
      <c r="I81" s="220">
        <v>52933.62</v>
      </c>
      <c r="J81" s="220">
        <v>331531.62</v>
      </c>
      <c r="K81" s="220">
        <v>303219</v>
      </c>
      <c r="L81" s="220">
        <v>57611.61</v>
      </c>
      <c r="M81" s="220">
        <v>360830.61</v>
      </c>
      <c r="N81" s="220">
        <v>333507</v>
      </c>
      <c r="O81" s="220">
        <v>63366.33</v>
      </c>
      <c r="P81" s="219">
        <v>396873.33</v>
      </c>
      <c r="Q81" s="224">
        <v>273646</v>
      </c>
      <c r="R81" s="223">
        <v>51993</v>
      </c>
      <c r="S81" s="223">
        <v>325639</v>
      </c>
      <c r="T81" s="223">
        <v>273646</v>
      </c>
      <c r="U81" s="223">
        <v>51993</v>
      </c>
      <c r="V81" s="223">
        <v>325639</v>
      </c>
      <c r="W81" s="223">
        <v>286781</v>
      </c>
      <c r="X81" s="223">
        <v>54488</v>
      </c>
      <c r="Y81" s="223">
        <v>341270</v>
      </c>
      <c r="Z81" s="223">
        <v>300547</v>
      </c>
      <c r="AA81" s="223">
        <v>57104</v>
      </c>
      <c r="AB81" s="222">
        <v>357651</v>
      </c>
      <c r="AC81" s="221">
        <v>282109</v>
      </c>
      <c r="AD81" s="220">
        <v>53601</v>
      </c>
      <c r="AE81" s="220">
        <v>335710</v>
      </c>
      <c r="AF81" s="220">
        <v>282109</v>
      </c>
      <c r="AG81" s="220">
        <v>53601</v>
      </c>
      <c r="AH81" s="220">
        <v>335710</v>
      </c>
      <c r="AI81" s="220">
        <v>308289</v>
      </c>
      <c r="AJ81" s="220">
        <v>58575</v>
      </c>
      <c r="AK81" s="220">
        <v>366864</v>
      </c>
      <c r="AL81" s="220">
        <v>336898</v>
      </c>
      <c r="AM81" s="220">
        <v>64011</v>
      </c>
      <c r="AN81" s="219">
        <v>400909</v>
      </c>
    </row>
    <row r="82" spans="2:40" ht="14.5">
      <c r="B82" s="227" t="s">
        <v>269</v>
      </c>
      <c r="C82" s="226" t="s">
        <v>234</v>
      </c>
      <c r="D82" s="225">
        <v>1</v>
      </c>
      <c r="E82" s="221">
        <v>442950</v>
      </c>
      <c r="F82" s="220">
        <v>84160.5</v>
      </c>
      <c r="G82" s="220">
        <v>527110.5</v>
      </c>
      <c r="H82" s="220">
        <v>442950</v>
      </c>
      <c r="I82" s="220">
        <v>84160.5</v>
      </c>
      <c r="J82" s="220">
        <v>527110.5</v>
      </c>
      <c r="K82" s="220">
        <v>482096</v>
      </c>
      <c r="L82" s="220">
        <v>91598.24</v>
      </c>
      <c r="M82" s="220">
        <v>573694.24</v>
      </c>
      <c r="N82" s="220">
        <v>530253</v>
      </c>
      <c r="O82" s="220">
        <v>100748.07</v>
      </c>
      <c r="P82" s="219">
        <v>631001.06999999995</v>
      </c>
      <c r="Q82" s="224">
        <v>435078</v>
      </c>
      <c r="R82" s="223">
        <v>82665</v>
      </c>
      <c r="S82" s="223">
        <v>517743</v>
      </c>
      <c r="T82" s="223">
        <v>435078</v>
      </c>
      <c r="U82" s="223">
        <v>82665</v>
      </c>
      <c r="V82" s="223">
        <v>517743</v>
      </c>
      <c r="W82" s="223">
        <v>455962</v>
      </c>
      <c r="X82" s="223">
        <v>86633</v>
      </c>
      <c r="Y82" s="223">
        <v>542594</v>
      </c>
      <c r="Z82" s="223">
        <v>477848</v>
      </c>
      <c r="AA82" s="223">
        <v>90791</v>
      </c>
      <c r="AB82" s="222">
        <v>568639</v>
      </c>
      <c r="AC82" s="221">
        <v>448534</v>
      </c>
      <c r="AD82" s="220">
        <v>85221</v>
      </c>
      <c r="AE82" s="220">
        <v>533755</v>
      </c>
      <c r="AF82" s="220">
        <v>448534</v>
      </c>
      <c r="AG82" s="220">
        <v>85221</v>
      </c>
      <c r="AH82" s="220">
        <v>533755</v>
      </c>
      <c r="AI82" s="220">
        <v>490158</v>
      </c>
      <c r="AJ82" s="220">
        <v>93130</v>
      </c>
      <c r="AK82" s="220">
        <v>583288</v>
      </c>
      <c r="AL82" s="220">
        <v>535644</v>
      </c>
      <c r="AM82" s="220">
        <v>101772</v>
      </c>
      <c r="AN82" s="219">
        <v>637417</v>
      </c>
    </row>
    <row r="83" spans="2:40" ht="14.5">
      <c r="B83" s="227" t="s">
        <v>268</v>
      </c>
      <c r="C83" s="226" t="s">
        <v>234</v>
      </c>
      <c r="D83" s="225">
        <v>1</v>
      </c>
      <c r="E83" s="221">
        <v>304003</v>
      </c>
      <c r="F83" s="220">
        <v>57760.57</v>
      </c>
      <c r="G83" s="220">
        <v>361763.57</v>
      </c>
      <c r="H83" s="220">
        <v>304003</v>
      </c>
      <c r="I83" s="220">
        <v>57760.57</v>
      </c>
      <c r="J83" s="220">
        <v>361763.57</v>
      </c>
      <c r="K83" s="220">
        <v>330869</v>
      </c>
      <c r="L83" s="220">
        <v>62865.11</v>
      </c>
      <c r="M83" s="220">
        <v>393734.11</v>
      </c>
      <c r="N83" s="220">
        <v>363919</v>
      </c>
      <c r="O83" s="220">
        <v>69144.61</v>
      </c>
      <c r="P83" s="219">
        <v>433063.61</v>
      </c>
      <c r="Q83" s="224">
        <v>298600</v>
      </c>
      <c r="R83" s="223">
        <v>56734</v>
      </c>
      <c r="S83" s="223">
        <v>355334</v>
      </c>
      <c r="T83" s="223">
        <v>298600</v>
      </c>
      <c r="U83" s="223">
        <v>56734</v>
      </c>
      <c r="V83" s="223">
        <v>355334</v>
      </c>
      <c r="W83" s="223">
        <v>312932</v>
      </c>
      <c r="X83" s="223">
        <v>59457</v>
      </c>
      <c r="Y83" s="223">
        <v>372390</v>
      </c>
      <c r="Z83" s="223">
        <v>327953</v>
      </c>
      <c r="AA83" s="223">
        <v>62311</v>
      </c>
      <c r="AB83" s="222">
        <v>390264</v>
      </c>
      <c r="AC83" s="221">
        <v>307835</v>
      </c>
      <c r="AD83" s="220">
        <v>58489</v>
      </c>
      <c r="AE83" s="220">
        <v>366323</v>
      </c>
      <c r="AF83" s="220">
        <v>307835</v>
      </c>
      <c r="AG83" s="220">
        <v>58489</v>
      </c>
      <c r="AH83" s="220">
        <v>366323</v>
      </c>
      <c r="AI83" s="220">
        <v>336402</v>
      </c>
      <c r="AJ83" s="220">
        <v>63916</v>
      </c>
      <c r="AK83" s="220">
        <v>400318</v>
      </c>
      <c r="AL83" s="220">
        <v>367620</v>
      </c>
      <c r="AM83" s="220">
        <v>69848</v>
      </c>
      <c r="AN83" s="219">
        <v>437468</v>
      </c>
    </row>
    <row r="84" spans="2:40" ht="14.5">
      <c r="B84" s="227" t="s">
        <v>267</v>
      </c>
      <c r="C84" s="226" t="s">
        <v>234</v>
      </c>
      <c r="D84" s="225">
        <v>1</v>
      </c>
      <c r="E84" s="221">
        <v>568004</v>
      </c>
      <c r="F84" s="220">
        <v>107920.76</v>
      </c>
      <c r="G84" s="220">
        <v>675924.76</v>
      </c>
      <c r="H84" s="220">
        <v>568004</v>
      </c>
      <c r="I84" s="220">
        <v>107920.76</v>
      </c>
      <c r="J84" s="220">
        <v>675924.76</v>
      </c>
      <c r="K84" s="220">
        <v>618201</v>
      </c>
      <c r="L84" s="220">
        <v>117458.19</v>
      </c>
      <c r="M84" s="220">
        <v>735659.19</v>
      </c>
      <c r="N84" s="220">
        <v>679954</v>
      </c>
      <c r="O84" s="220">
        <v>129191.26</v>
      </c>
      <c r="P84" s="219">
        <v>809145.26</v>
      </c>
      <c r="Q84" s="224">
        <v>557909</v>
      </c>
      <c r="R84" s="223">
        <v>106003</v>
      </c>
      <c r="S84" s="223">
        <v>663912</v>
      </c>
      <c r="T84" s="223">
        <v>557909</v>
      </c>
      <c r="U84" s="223">
        <v>106003</v>
      </c>
      <c r="V84" s="223">
        <v>663912</v>
      </c>
      <c r="W84" s="223">
        <v>584689</v>
      </c>
      <c r="X84" s="223">
        <v>111091</v>
      </c>
      <c r="Y84" s="223">
        <v>695779</v>
      </c>
      <c r="Z84" s="223">
        <v>612754</v>
      </c>
      <c r="AA84" s="223">
        <v>116423</v>
      </c>
      <c r="AB84" s="222">
        <v>729177</v>
      </c>
      <c r="AC84" s="221">
        <v>575164</v>
      </c>
      <c r="AD84" s="220">
        <v>109281</v>
      </c>
      <c r="AE84" s="220">
        <v>684445</v>
      </c>
      <c r="AF84" s="220">
        <v>575164</v>
      </c>
      <c r="AG84" s="220">
        <v>109281</v>
      </c>
      <c r="AH84" s="220">
        <v>684445</v>
      </c>
      <c r="AI84" s="220">
        <v>628539</v>
      </c>
      <c r="AJ84" s="220">
        <v>119422</v>
      </c>
      <c r="AK84" s="220">
        <v>747961</v>
      </c>
      <c r="AL84" s="220">
        <v>686867</v>
      </c>
      <c r="AM84" s="220">
        <v>130505</v>
      </c>
      <c r="AN84" s="219">
        <v>817372</v>
      </c>
    </row>
    <row r="85" spans="2:40" ht="14.5">
      <c r="B85" s="227" t="s">
        <v>266</v>
      </c>
      <c r="C85" s="226" t="s">
        <v>234</v>
      </c>
      <c r="D85" s="225">
        <v>1</v>
      </c>
      <c r="E85" s="221">
        <v>577283</v>
      </c>
      <c r="F85" s="220">
        <v>109683.77</v>
      </c>
      <c r="G85" s="220">
        <v>686966.77</v>
      </c>
      <c r="H85" s="220">
        <v>577283</v>
      </c>
      <c r="I85" s="220">
        <v>109683.77</v>
      </c>
      <c r="J85" s="220">
        <v>686966.77</v>
      </c>
      <c r="K85" s="220">
        <v>628300</v>
      </c>
      <c r="L85" s="220">
        <v>119377</v>
      </c>
      <c r="M85" s="220">
        <v>747677</v>
      </c>
      <c r="N85" s="220">
        <v>691061</v>
      </c>
      <c r="O85" s="220">
        <v>131301.59</v>
      </c>
      <c r="P85" s="219">
        <v>822362.59</v>
      </c>
      <c r="Q85" s="224">
        <v>567023</v>
      </c>
      <c r="R85" s="223">
        <v>107734</v>
      </c>
      <c r="S85" s="223">
        <v>674757</v>
      </c>
      <c r="T85" s="223">
        <v>567023</v>
      </c>
      <c r="U85" s="223">
        <v>107734</v>
      </c>
      <c r="V85" s="223">
        <v>674757</v>
      </c>
      <c r="W85" s="223">
        <v>594240</v>
      </c>
      <c r="X85" s="223">
        <v>112906</v>
      </c>
      <c r="Y85" s="223">
        <v>707146</v>
      </c>
      <c r="Z85" s="223">
        <v>622763</v>
      </c>
      <c r="AA85" s="223">
        <v>118325</v>
      </c>
      <c r="AB85" s="222">
        <v>741089</v>
      </c>
      <c r="AC85" s="221">
        <v>584560</v>
      </c>
      <c r="AD85" s="220">
        <v>111066</v>
      </c>
      <c r="AE85" s="220">
        <v>695626</v>
      </c>
      <c r="AF85" s="220">
        <v>584560</v>
      </c>
      <c r="AG85" s="220">
        <v>111066</v>
      </c>
      <c r="AH85" s="220">
        <v>695626</v>
      </c>
      <c r="AI85" s="220">
        <v>638807</v>
      </c>
      <c r="AJ85" s="220">
        <v>121373</v>
      </c>
      <c r="AK85" s="220">
        <v>760180</v>
      </c>
      <c r="AL85" s="220">
        <v>698088</v>
      </c>
      <c r="AM85" s="220">
        <v>132637</v>
      </c>
      <c r="AN85" s="219">
        <v>830725</v>
      </c>
    </row>
    <row r="86" spans="2:40" ht="29">
      <c r="B86" s="227" t="s">
        <v>265</v>
      </c>
      <c r="C86" s="226" t="s">
        <v>234</v>
      </c>
      <c r="D86" s="225">
        <v>1</v>
      </c>
      <c r="E86" s="221">
        <v>381873</v>
      </c>
      <c r="F86" s="220">
        <v>72555.87</v>
      </c>
      <c r="G86" s="220">
        <v>454428.87</v>
      </c>
      <c r="H86" s="220">
        <v>381873</v>
      </c>
      <c r="I86" s="220">
        <v>72555.87</v>
      </c>
      <c r="J86" s="220">
        <v>454428.87</v>
      </c>
      <c r="K86" s="220">
        <v>415621</v>
      </c>
      <c r="L86" s="220">
        <v>78967.990000000005</v>
      </c>
      <c r="M86" s="220">
        <v>494588.99</v>
      </c>
      <c r="N86" s="220">
        <v>457137</v>
      </c>
      <c r="O86" s="220">
        <v>86856.03</v>
      </c>
      <c r="P86" s="219">
        <v>543993.03</v>
      </c>
      <c r="Q86" s="224">
        <v>375086</v>
      </c>
      <c r="R86" s="223">
        <v>71266</v>
      </c>
      <c r="S86" s="223">
        <v>446352</v>
      </c>
      <c r="T86" s="223">
        <v>375086</v>
      </c>
      <c r="U86" s="223">
        <v>71266</v>
      </c>
      <c r="V86" s="223">
        <v>446352</v>
      </c>
      <c r="W86" s="223">
        <v>393090</v>
      </c>
      <c r="X86" s="223">
        <v>74687</v>
      </c>
      <c r="Y86" s="223">
        <v>467777</v>
      </c>
      <c r="Z86" s="223">
        <v>411958</v>
      </c>
      <c r="AA86" s="223">
        <v>78272</v>
      </c>
      <c r="AB86" s="222">
        <v>490230</v>
      </c>
      <c r="AC86" s="221">
        <v>386686</v>
      </c>
      <c r="AD86" s="220">
        <v>73470</v>
      </c>
      <c r="AE86" s="220">
        <v>460157</v>
      </c>
      <c r="AF86" s="220">
        <v>386686</v>
      </c>
      <c r="AG86" s="220">
        <v>73470</v>
      </c>
      <c r="AH86" s="220">
        <v>460157</v>
      </c>
      <c r="AI86" s="220">
        <v>422571</v>
      </c>
      <c r="AJ86" s="220">
        <v>80289</v>
      </c>
      <c r="AK86" s="220">
        <v>502859</v>
      </c>
      <c r="AL86" s="220">
        <v>461785</v>
      </c>
      <c r="AM86" s="220">
        <v>87739</v>
      </c>
      <c r="AN86" s="219">
        <v>549525</v>
      </c>
    </row>
    <row r="87" spans="2:40" ht="14.5">
      <c r="B87" s="227" t="s">
        <v>264</v>
      </c>
      <c r="C87" s="226" t="s">
        <v>234</v>
      </c>
      <c r="D87" s="225">
        <v>1</v>
      </c>
      <c r="E87" s="221">
        <v>590331</v>
      </c>
      <c r="F87" s="220">
        <v>112162.89</v>
      </c>
      <c r="G87" s="220">
        <v>702493.89</v>
      </c>
      <c r="H87" s="220">
        <v>590331</v>
      </c>
      <c r="I87" s="220">
        <v>112162.89</v>
      </c>
      <c r="J87" s="220">
        <v>702493.89</v>
      </c>
      <c r="K87" s="220">
        <v>642501</v>
      </c>
      <c r="L87" s="220">
        <v>122075.19</v>
      </c>
      <c r="M87" s="220">
        <v>764576.19</v>
      </c>
      <c r="N87" s="220">
        <v>706681</v>
      </c>
      <c r="O87" s="220">
        <v>134269.39000000001</v>
      </c>
      <c r="P87" s="219">
        <v>840950.39</v>
      </c>
      <c r="Q87" s="224">
        <v>579839</v>
      </c>
      <c r="R87" s="223">
        <v>110169</v>
      </c>
      <c r="S87" s="223">
        <v>690009</v>
      </c>
      <c r="T87" s="223">
        <v>579839</v>
      </c>
      <c r="U87" s="223">
        <v>110169</v>
      </c>
      <c r="V87" s="223">
        <v>690009</v>
      </c>
      <c r="W87" s="223">
        <v>607672</v>
      </c>
      <c r="X87" s="223">
        <v>115458</v>
      </c>
      <c r="Y87" s="223">
        <v>723129</v>
      </c>
      <c r="Z87" s="223">
        <v>636840</v>
      </c>
      <c r="AA87" s="223">
        <v>121000</v>
      </c>
      <c r="AB87" s="222">
        <v>757839</v>
      </c>
      <c r="AC87" s="221">
        <v>597772</v>
      </c>
      <c r="AD87" s="220">
        <v>113577</v>
      </c>
      <c r="AE87" s="220">
        <v>711349</v>
      </c>
      <c r="AF87" s="220">
        <v>597772</v>
      </c>
      <c r="AG87" s="220">
        <v>113577</v>
      </c>
      <c r="AH87" s="220">
        <v>711349</v>
      </c>
      <c r="AI87" s="220">
        <v>653246</v>
      </c>
      <c r="AJ87" s="220">
        <v>124117</v>
      </c>
      <c r="AK87" s="220">
        <v>777362</v>
      </c>
      <c r="AL87" s="220">
        <v>713867</v>
      </c>
      <c r="AM87" s="220">
        <v>135635</v>
      </c>
      <c r="AN87" s="219">
        <v>849502</v>
      </c>
    </row>
    <row r="88" spans="2:40" ht="14.5">
      <c r="B88" s="227" t="s">
        <v>263</v>
      </c>
      <c r="C88" s="226" t="s">
        <v>234</v>
      </c>
      <c r="D88" s="225">
        <v>1</v>
      </c>
      <c r="E88" s="221">
        <v>599050</v>
      </c>
      <c r="F88" s="220">
        <v>113819.5</v>
      </c>
      <c r="G88" s="220">
        <v>712869.5</v>
      </c>
      <c r="H88" s="220">
        <v>599050</v>
      </c>
      <c r="I88" s="220">
        <v>113819.5</v>
      </c>
      <c r="J88" s="220">
        <v>712869.5</v>
      </c>
      <c r="K88" s="220">
        <v>651991</v>
      </c>
      <c r="L88" s="220">
        <v>123878.29</v>
      </c>
      <c r="M88" s="220">
        <v>775869.29</v>
      </c>
      <c r="N88" s="220">
        <v>717119</v>
      </c>
      <c r="O88" s="220">
        <v>136252.60999999999</v>
      </c>
      <c r="P88" s="219">
        <v>853371.61</v>
      </c>
      <c r="Q88" s="224">
        <v>588403</v>
      </c>
      <c r="R88" s="223">
        <v>111797</v>
      </c>
      <c r="S88" s="223">
        <v>700200</v>
      </c>
      <c r="T88" s="223">
        <v>588403</v>
      </c>
      <c r="U88" s="223">
        <v>111797</v>
      </c>
      <c r="V88" s="223">
        <v>700200</v>
      </c>
      <c r="W88" s="223">
        <v>616647</v>
      </c>
      <c r="X88" s="223">
        <v>117163</v>
      </c>
      <c r="Y88" s="223">
        <v>733810</v>
      </c>
      <c r="Z88" s="223">
        <v>646246</v>
      </c>
      <c r="AA88" s="223">
        <v>122787</v>
      </c>
      <c r="AB88" s="222">
        <v>769033</v>
      </c>
      <c r="AC88" s="221">
        <v>606601</v>
      </c>
      <c r="AD88" s="220">
        <v>115254</v>
      </c>
      <c r="AE88" s="220">
        <v>721856</v>
      </c>
      <c r="AF88" s="220">
        <v>606601</v>
      </c>
      <c r="AG88" s="220">
        <v>115254</v>
      </c>
      <c r="AH88" s="220">
        <v>721856</v>
      </c>
      <c r="AI88" s="220">
        <v>662894</v>
      </c>
      <c r="AJ88" s="220">
        <v>125950</v>
      </c>
      <c r="AK88" s="220">
        <v>788844</v>
      </c>
      <c r="AL88" s="220">
        <v>724411</v>
      </c>
      <c r="AM88" s="220">
        <v>137638</v>
      </c>
      <c r="AN88" s="219">
        <v>862049</v>
      </c>
    </row>
    <row r="89" spans="2:40" ht="14.5">
      <c r="B89" s="227" t="s">
        <v>262</v>
      </c>
      <c r="C89" s="226" t="s">
        <v>234</v>
      </c>
      <c r="D89" s="225">
        <v>1</v>
      </c>
      <c r="E89" s="221">
        <v>604863</v>
      </c>
      <c r="F89" s="220">
        <v>114923.97</v>
      </c>
      <c r="G89" s="220">
        <v>719786.97</v>
      </c>
      <c r="H89" s="220">
        <v>604863</v>
      </c>
      <c r="I89" s="220">
        <v>114923.97</v>
      </c>
      <c r="J89" s="220">
        <v>719786.97</v>
      </c>
      <c r="K89" s="220">
        <v>658317</v>
      </c>
      <c r="L89" s="220">
        <v>125080.23</v>
      </c>
      <c r="M89" s="220">
        <v>783397.23</v>
      </c>
      <c r="N89" s="220">
        <v>724077</v>
      </c>
      <c r="O89" s="220">
        <v>137574.63</v>
      </c>
      <c r="P89" s="219">
        <v>861651.63</v>
      </c>
      <c r="Q89" s="224">
        <v>594113</v>
      </c>
      <c r="R89" s="223">
        <v>112881</v>
      </c>
      <c r="S89" s="223">
        <v>706994</v>
      </c>
      <c r="T89" s="223">
        <v>594113</v>
      </c>
      <c r="U89" s="223">
        <v>112881</v>
      </c>
      <c r="V89" s="223">
        <v>706994</v>
      </c>
      <c r="W89" s="223">
        <v>622630</v>
      </c>
      <c r="X89" s="223">
        <v>118300</v>
      </c>
      <c r="Y89" s="223">
        <v>740930</v>
      </c>
      <c r="Z89" s="223">
        <v>652516</v>
      </c>
      <c r="AA89" s="223">
        <v>123978</v>
      </c>
      <c r="AB89" s="222">
        <v>776495</v>
      </c>
      <c r="AC89" s="221">
        <v>612487</v>
      </c>
      <c r="AD89" s="220">
        <v>116373</v>
      </c>
      <c r="AE89" s="220">
        <v>728860</v>
      </c>
      <c r="AF89" s="220">
        <v>612487</v>
      </c>
      <c r="AG89" s="220">
        <v>116373</v>
      </c>
      <c r="AH89" s="220">
        <v>728860</v>
      </c>
      <c r="AI89" s="220">
        <v>669326</v>
      </c>
      <c r="AJ89" s="220">
        <v>127172</v>
      </c>
      <c r="AK89" s="220">
        <v>796498</v>
      </c>
      <c r="AL89" s="220">
        <v>731440</v>
      </c>
      <c r="AM89" s="220">
        <v>138974</v>
      </c>
      <c r="AN89" s="219">
        <v>870413</v>
      </c>
    </row>
    <row r="90" spans="2:40" ht="14.5">
      <c r="B90" s="227" t="s">
        <v>261</v>
      </c>
      <c r="C90" s="226" t="s">
        <v>234</v>
      </c>
      <c r="D90" s="225">
        <v>1</v>
      </c>
      <c r="E90" s="221">
        <v>3079862</v>
      </c>
      <c r="F90" s="220">
        <v>585173.78</v>
      </c>
      <c r="G90" s="220">
        <v>3665035.78</v>
      </c>
      <c r="H90" s="220">
        <v>3079862</v>
      </c>
      <c r="I90" s="220">
        <v>585173.78</v>
      </c>
      <c r="J90" s="220">
        <v>3665035.78</v>
      </c>
      <c r="K90" s="220">
        <v>3352043</v>
      </c>
      <c r="L90" s="220">
        <v>636888.17000000004</v>
      </c>
      <c r="M90" s="220">
        <v>3988931.17</v>
      </c>
      <c r="N90" s="220">
        <v>3686881</v>
      </c>
      <c r="O90" s="220">
        <v>700507.39</v>
      </c>
      <c r="P90" s="219">
        <v>4387388.3899999997</v>
      </c>
      <c r="Q90" s="224">
        <v>3025124</v>
      </c>
      <c r="R90" s="223">
        <v>574774</v>
      </c>
      <c r="S90" s="223">
        <v>3599897</v>
      </c>
      <c r="T90" s="223">
        <v>3025124</v>
      </c>
      <c r="U90" s="223">
        <v>574774</v>
      </c>
      <c r="V90" s="223">
        <v>3599897</v>
      </c>
      <c r="W90" s="223">
        <v>3170330</v>
      </c>
      <c r="X90" s="223">
        <v>602363</v>
      </c>
      <c r="Y90" s="223">
        <v>3772692</v>
      </c>
      <c r="Z90" s="223">
        <v>3322505</v>
      </c>
      <c r="AA90" s="223">
        <v>631276</v>
      </c>
      <c r="AB90" s="222">
        <v>3953782</v>
      </c>
      <c r="AC90" s="221">
        <v>3118684</v>
      </c>
      <c r="AD90" s="220">
        <v>592550</v>
      </c>
      <c r="AE90" s="220">
        <v>3711234</v>
      </c>
      <c r="AF90" s="220">
        <v>3118684</v>
      </c>
      <c r="AG90" s="220">
        <v>592550</v>
      </c>
      <c r="AH90" s="220">
        <v>3711234</v>
      </c>
      <c r="AI90" s="220">
        <v>3408098</v>
      </c>
      <c r="AJ90" s="220">
        <v>647539</v>
      </c>
      <c r="AK90" s="220">
        <v>4055637</v>
      </c>
      <c r="AL90" s="220">
        <v>3724370</v>
      </c>
      <c r="AM90" s="220">
        <v>707630</v>
      </c>
      <c r="AN90" s="219">
        <v>4432000</v>
      </c>
    </row>
    <row r="91" spans="2:40" ht="14.5">
      <c r="B91" s="227" t="s">
        <v>260</v>
      </c>
      <c r="C91" s="226" t="s">
        <v>234</v>
      </c>
      <c r="D91" s="225">
        <v>1</v>
      </c>
      <c r="E91" s="221">
        <v>2406736</v>
      </c>
      <c r="F91" s="220">
        <v>457279.84</v>
      </c>
      <c r="G91" s="220">
        <v>2864015.84</v>
      </c>
      <c r="H91" s="220">
        <v>2406736</v>
      </c>
      <c r="I91" s="220">
        <v>457279.84</v>
      </c>
      <c r="J91" s="220">
        <v>2864015.84</v>
      </c>
      <c r="K91" s="220">
        <v>2619429</v>
      </c>
      <c r="L91" s="220">
        <v>497691.51</v>
      </c>
      <c r="M91" s="220">
        <v>3117120.51</v>
      </c>
      <c r="N91" s="220">
        <v>2881086</v>
      </c>
      <c r="O91" s="220">
        <v>547406.34</v>
      </c>
      <c r="P91" s="219">
        <v>3428492.34</v>
      </c>
      <c r="Q91" s="224">
        <v>2363961</v>
      </c>
      <c r="R91" s="223">
        <v>449153</v>
      </c>
      <c r="S91" s="223">
        <v>2813113</v>
      </c>
      <c r="T91" s="223">
        <v>2363961</v>
      </c>
      <c r="U91" s="223">
        <v>449153</v>
      </c>
      <c r="V91" s="223">
        <v>2813113</v>
      </c>
      <c r="W91" s="223">
        <v>2477431</v>
      </c>
      <c r="X91" s="223">
        <v>470712</v>
      </c>
      <c r="Y91" s="223">
        <v>2948143</v>
      </c>
      <c r="Z91" s="223">
        <v>2596348</v>
      </c>
      <c r="AA91" s="223">
        <v>493306</v>
      </c>
      <c r="AB91" s="222">
        <v>3089654</v>
      </c>
      <c r="AC91" s="221">
        <v>2437073</v>
      </c>
      <c r="AD91" s="220">
        <v>463044</v>
      </c>
      <c r="AE91" s="220">
        <v>2900117</v>
      </c>
      <c r="AF91" s="220">
        <v>2437073</v>
      </c>
      <c r="AG91" s="220">
        <v>463044</v>
      </c>
      <c r="AH91" s="220">
        <v>2900117</v>
      </c>
      <c r="AI91" s="220">
        <v>2663233</v>
      </c>
      <c r="AJ91" s="220">
        <v>506014</v>
      </c>
      <c r="AK91" s="220">
        <v>3169248</v>
      </c>
      <c r="AL91" s="220">
        <v>2910381</v>
      </c>
      <c r="AM91" s="220">
        <v>552972</v>
      </c>
      <c r="AN91" s="219">
        <v>3463354</v>
      </c>
    </row>
    <row r="92" spans="2:40" ht="14.5">
      <c r="B92" s="227" t="s">
        <v>259</v>
      </c>
      <c r="C92" s="226" t="s">
        <v>234</v>
      </c>
      <c r="D92" s="225">
        <v>1</v>
      </c>
      <c r="E92" s="221">
        <v>2436629</v>
      </c>
      <c r="F92" s="220">
        <v>462959.51</v>
      </c>
      <c r="G92" s="220">
        <v>2899588.51</v>
      </c>
      <c r="H92" s="220">
        <v>2436629</v>
      </c>
      <c r="I92" s="220">
        <v>462959.51</v>
      </c>
      <c r="J92" s="220">
        <v>2899588.51</v>
      </c>
      <c r="K92" s="220">
        <v>2651964</v>
      </c>
      <c r="L92" s="220">
        <v>503873.16</v>
      </c>
      <c r="M92" s="220">
        <v>3155837.16</v>
      </c>
      <c r="N92" s="220">
        <v>2916871</v>
      </c>
      <c r="O92" s="220">
        <v>554205.49</v>
      </c>
      <c r="P92" s="219">
        <v>3471076.49</v>
      </c>
      <c r="Q92" s="224">
        <v>2393322</v>
      </c>
      <c r="R92" s="223">
        <v>454731</v>
      </c>
      <c r="S92" s="223">
        <v>2848054</v>
      </c>
      <c r="T92" s="223">
        <v>2393322</v>
      </c>
      <c r="U92" s="223">
        <v>454731</v>
      </c>
      <c r="V92" s="223">
        <v>2848054</v>
      </c>
      <c r="W92" s="223">
        <v>2508202</v>
      </c>
      <c r="X92" s="223">
        <v>476558</v>
      </c>
      <c r="Y92" s="223">
        <v>2984760</v>
      </c>
      <c r="Z92" s="223">
        <v>2628596</v>
      </c>
      <c r="AA92" s="223">
        <v>499433</v>
      </c>
      <c r="AB92" s="222">
        <v>3128029</v>
      </c>
      <c r="AC92" s="221">
        <v>2467343</v>
      </c>
      <c r="AD92" s="220">
        <v>468795</v>
      </c>
      <c r="AE92" s="220">
        <v>2936138</v>
      </c>
      <c r="AF92" s="220">
        <v>2467343</v>
      </c>
      <c r="AG92" s="220">
        <v>468795</v>
      </c>
      <c r="AH92" s="220">
        <v>2936138</v>
      </c>
      <c r="AI92" s="220">
        <v>2696312</v>
      </c>
      <c r="AJ92" s="220">
        <v>512299</v>
      </c>
      <c r="AK92" s="220">
        <v>3208611</v>
      </c>
      <c r="AL92" s="220">
        <v>2946530</v>
      </c>
      <c r="AM92" s="220">
        <v>559841</v>
      </c>
      <c r="AN92" s="219">
        <v>3506370</v>
      </c>
    </row>
    <row r="93" spans="2:40" ht="14.5">
      <c r="B93" s="227" t="s">
        <v>258</v>
      </c>
      <c r="C93" s="226" t="s">
        <v>234</v>
      </c>
      <c r="D93" s="225">
        <v>1</v>
      </c>
      <c r="E93" s="221">
        <v>420779</v>
      </c>
      <c r="F93" s="220">
        <v>79948.009999999995</v>
      </c>
      <c r="G93" s="220">
        <v>500727.01</v>
      </c>
      <c r="H93" s="220">
        <v>420779</v>
      </c>
      <c r="I93" s="220">
        <v>79948.009999999995</v>
      </c>
      <c r="J93" s="220">
        <v>500727.01</v>
      </c>
      <c r="K93" s="220">
        <v>457965</v>
      </c>
      <c r="L93" s="220">
        <v>87013.35</v>
      </c>
      <c r="M93" s="220">
        <v>544978.35</v>
      </c>
      <c r="N93" s="220">
        <v>503711</v>
      </c>
      <c r="O93" s="220">
        <v>95705.09</v>
      </c>
      <c r="P93" s="219">
        <v>599416.09</v>
      </c>
      <c r="Q93" s="224">
        <v>413300</v>
      </c>
      <c r="R93" s="223">
        <v>78527</v>
      </c>
      <c r="S93" s="223">
        <v>491827</v>
      </c>
      <c r="T93" s="223">
        <v>413300</v>
      </c>
      <c r="U93" s="223">
        <v>78527</v>
      </c>
      <c r="V93" s="223">
        <v>491827</v>
      </c>
      <c r="W93" s="223">
        <v>433139</v>
      </c>
      <c r="X93" s="223">
        <v>82296</v>
      </c>
      <c r="Y93" s="223">
        <v>515435</v>
      </c>
      <c r="Z93" s="223">
        <v>453929</v>
      </c>
      <c r="AA93" s="223">
        <v>86247</v>
      </c>
      <c r="AB93" s="222">
        <v>540176</v>
      </c>
      <c r="AC93" s="221">
        <v>426083</v>
      </c>
      <c r="AD93" s="220">
        <v>80956</v>
      </c>
      <c r="AE93" s="220">
        <v>507039</v>
      </c>
      <c r="AF93" s="220">
        <v>426083</v>
      </c>
      <c r="AG93" s="220">
        <v>80956</v>
      </c>
      <c r="AH93" s="220">
        <v>507039</v>
      </c>
      <c r="AI93" s="220">
        <v>465623</v>
      </c>
      <c r="AJ93" s="220">
        <v>88468</v>
      </c>
      <c r="AK93" s="220">
        <v>554092</v>
      </c>
      <c r="AL93" s="220">
        <v>508833</v>
      </c>
      <c r="AM93" s="220">
        <v>96678</v>
      </c>
      <c r="AN93" s="219">
        <v>605511</v>
      </c>
    </row>
    <row r="94" spans="2:40" ht="14.5">
      <c r="B94" s="228" t="s">
        <v>257</v>
      </c>
      <c r="C94" s="226" t="s">
        <v>234</v>
      </c>
      <c r="D94" s="225">
        <v>1</v>
      </c>
      <c r="E94" s="221">
        <v>382447</v>
      </c>
      <c r="F94" s="220">
        <v>72664.929999999993</v>
      </c>
      <c r="G94" s="220">
        <v>455111.93</v>
      </c>
      <c r="H94" s="220">
        <v>382447</v>
      </c>
      <c r="I94" s="220">
        <v>72664.929999999993</v>
      </c>
      <c r="J94" s="220">
        <v>455111.93</v>
      </c>
      <c r="K94" s="220">
        <v>416246</v>
      </c>
      <c r="L94" s="220">
        <v>79086.740000000005</v>
      </c>
      <c r="M94" s="220">
        <v>495332.74</v>
      </c>
      <c r="N94" s="220">
        <v>457825</v>
      </c>
      <c r="O94" s="220">
        <v>86986.75</v>
      </c>
      <c r="P94" s="219">
        <v>544811.75</v>
      </c>
      <c r="Q94" s="224">
        <v>375650</v>
      </c>
      <c r="R94" s="223">
        <v>71374</v>
      </c>
      <c r="S94" s="223">
        <v>447024</v>
      </c>
      <c r="T94" s="223">
        <v>375650</v>
      </c>
      <c r="U94" s="223">
        <v>71374</v>
      </c>
      <c r="V94" s="223">
        <v>447024</v>
      </c>
      <c r="W94" s="223">
        <v>393681</v>
      </c>
      <c r="X94" s="223">
        <v>74799</v>
      </c>
      <c r="Y94" s="223">
        <v>468481</v>
      </c>
      <c r="Z94" s="223">
        <v>412578</v>
      </c>
      <c r="AA94" s="223">
        <v>78390</v>
      </c>
      <c r="AB94" s="222">
        <v>490968</v>
      </c>
      <c r="AC94" s="221">
        <v>387268</v>
      </c>
      <c r="AD94" s="220">
        <v>73581</v>
      </c>
      <c r="AE94" s="220">
        <v>460849</v>
      </c>
      <c r="AF94" s="220">
        <v>387268</v>
      </c>
      <c r="AG94" s="220">
        <v>73581</v>
      </c>
      <c r="AH94" s="220">
        <v>460849</v>
      </c>
      <c r="AI94" s="220">
        <v>423207</v>
      </c>
      <c r="AJ94" s="220">
        <v>80409</v>
      </c>
      <c r="AK94" s="220">
        <v>503616</v>
      </c>
      <c r="AL94" s="220">
        <v>462480</v>
      </c>
      <c r="AM94" s="220">
        <v>87871</v>
      </c>
      <c r="AN94" s="219">
        <v>550351</v>
      </c>
    </row>
    <row r="95" spans="2:40" ht="14.5">
      <c r="B95" s="227" t="s">
        <v>256</v>
      </c>
      <c r="C95" s="226" t="s">
        <v>234</v>
      </c>
      <c r="D95" s="225">
        <v>1</v>
      </c>
      <c r="E95" s="221">
        <v>228324</v>
      </c>
      <c r="F95" s="220">
        <v>43381.56</v>
      </c>
      <c r="G95" s="220">
        <v>271705.56</v>
      </c>
      <c r="H95" s="220">
        <v>228324</v>
      </c>
      <c r="I95" s="220">
        <v>43381.56</v>
      </c>
      <c r="J95" s="220">
        <v>271705.56</v>
      </c>
      <c r="K95" s="220">
        <v>248502</v>
      </c>
      <c r="L95" s="220">
        <v>47215.38</v>
      </c>
      <c r="M95" s="220">
        <v>295717.38</v>
      </c>
      <c r="N95" s="220">
        <v>273325</v>
      </c>
      <c r="O95" s="220">
        <v>51931.75</v>
      </c>
      <c r="P95" s="219">
        <v>325256.75</v>
      </c>
      <c r="Q95" s="224">
        <v>224266</v>
      </c>
      <c r="R95" s="223">
        <v>42610</v>
      </c>
      <c r="S95" s="223">
        <v>266876</v>
      </c>
      <c r="T95" s="223">
        <v>224266</v>
      </c>
      <c r="U95" s="223">
        <v>42610</v>
      </c>
      <c r="V95" s="223">
        <v>266876</v>
      </c>
      <c r="W95" s="223">
        <v>235030</v>
      </c>
      <c r="X95" s="223">
        <v>44656</v>
      </c>
      <c r="Y95" s="223">
        <v>279686</v>
      </c>
      <c r="Z95" s="223">
        <v>246312</v>
      </c>
      <c r="AA95" s="223">
        <v>46799</v>
      </c>
      <c r="AB95" s="222">
        <v>293111</v>
      </c>
      <c r="AC95" s="221">
        <v>231202</v>
      </c>
      <c r="AD95" s="220">
        <v>43928</v>
      </c>
      <c r="AE95" s="220">
        <v>275130</v>
      </c>
      <c r="AF95" s="220">
        <v>231202</v>
      </c>
      <c r="AG95" s="220">
        <v>43928</v>
      </c>
      <c r="AH95" s="220">
        <v>275130</v>
      </c>
      <c r="AI95" s="220">
        <v>252657</v>
      </c>
      <c r="AJ95" s="220">
        <v>48005</v>
      </c>
      <c r="AK95" s="220">
        <v>300662</v>
      </c>
      <c r="AL95" s="220">
        <v>276104</v>
      </c>
      <c r="AM95" s="220">
        <v>52460</v>
      </c>
      <c r="AN95" s="219">
        <v>328564</v>
      </c>
    </row>
    <row r="96" spans="2:40" ht="43.5">
      <c r="B96" s="227" t="s">
        <v>255</v>
      </c>
      <c r="C96" s="226" t="s">
        <v>234</v>
      </c>
      <c r="D96" s="225">
        <v>1</v>
      </c>
      <c r="E96" s="221">
        <v>788724</v>
      </c>
      <c r="F96" s="220">
        <v>149857.56</v>
      </c>
      <c r="G96" s="220">
        <v>938581.56</v>
      </c>
      <c r="H96" s="220">
        <v>788724</v>
      </c>
      <c r="I96" s="220">
        <v>149857.56</v>
      </c>
      <c r="J96" s="220">
        <v>938581.56</v>
      </c>
      <c r="K96" s="220">
        <v>858427</v>
      </c>
      <c r="L96" s="220">
        <v>163101.13</v>
      </c>
      <c r="M96" s="220">
        <v>1021528.13</v>
      </c>
      <c r="N96" s="220">
        <v>944176</v>
      </c>
      <c r="O96" s="220">
        <v>179393.44</v>
      </c>
      <c r="P96" s="219">
        <v>1123569.44</v>
      </c>
      <c r="Q96" s="224">
        <v>774706</v>
      </c>
      <c r="R96" s="223">
        <v>147194</v>
      </c>
      <c r="S96" s="223">
        <v>921900</v>
      </c>
      <c r="T96" s="223">
        <v>774706</v>
      </c>
      <c r="U96" s="223">
        <v>147194</v>
      </c>
      <c r="V96" s="223">
        <v>921900</v>
      </c>
      <c r="W96" s="223">
        <v>811892</v>
      </c>
      <c r="X96" s="223">
        <v>154260</v>
      </c>
      <c r="Y96" s="223">
        <v>966152</v>
      </c>
      <c r="Z96" s="223">
        <v>850863</v>
      </c>
      <c r="AA96" s="223">
        <v>161664</v>
      </c>
      <c r="AB96" s="222">
        <v>1012527</v>
      </c>
      <c r="AC96" s="221">
        <v>798666</v>
      </c>
      <c r="AD96" s="220">
        <v>151747</v>
      </c>
      <c r="AE96" s="220">
        <v>950413</v>
      </c>
      <c r="AF96" s="220">
        <v>798666</v>
      </c>
      <c r="AG96" s="220">
        <v>151747</v>
      </c>
      <c r="AH96" s="220">
        <v>950413</v>
      </c>
      <c r="AI96" s="220">
        <v>872783</v>
      </c>
      <c r="AJ96" s="220">
        <v>165829</v>
      </c>
      <c r="AK96" s="220">
        <v>1038611</v>
      </c>
      <c r="AL96" s="220">
        <v>953777</v>
      </c>
      <c r="AM96" s="220">
        <v>181218</v>
      </c>
      <c r="AN96" s="219">
        <v>1134994</v>
      </c>
    </row>
    <row r="97" spans="2:40" ht="29">
      <c r="B97" s="227" t="s">
        <v>254</v>
      </c>
      <c r="C97" s="226" t="s">
        <v>234</v>
      </c>
      <c r="D97" s="225">
        <v>1</v>
      </c>
      <c r="E97" s="221">
        <v>3339900</v>
      </c>
      <c r="F97" s="220">
        <v>634581</v>
      </c>
      <c r="G97" s="220">
        <v>3974481</v>
      </c>
      <c r="H97" s="220">
        <v>3339900</v>
      </c>
      <c r="I97" s="220">
        <v>634581</v>
      </c>
      <c r="J97" s="220">
        <v>3974481</v>
      </c>
      <c r="K97" s="220">
        <v>3635061</v>
      </c>
      <c r="L97" s="220">
        <v>690661.59</v>
      </c>
      <c r="M97" s="220">
        <v>4325722.59</v>
      </c>
      <c r="N97" s="220">
        <v>3998170</v>
      </c>
      <c r="O97" s="220">
        <v>759652.3</v>
      </c>
      <c r="P97" s="219">
        <v>4757822.3</v>
      </c>
      <c r="Q97" s="224">
        <v>3280540</v>
      </c>
      <c r="R97" s="223">
        <v>623303</v>
      </c>
      <c r="S97" s="223">
        <v>3903842</v>
      </c>
      <c r="T97" s="223">
        <v>3280540</v>
      </c>
      <c r="U97" s="223">
        <v>623303</v>
      </c>
      <c r="V97" s="223">
        <v>3903842</v>
      </c>
      <c r="W97" s="223">
        <v>3438006</v>
      </c>
      <c r="X97" s="223">
        <v>653221</v>
      </c>
      <c r="Y97" s="223">
        <v>4091227</v>
      </c>
      <c r="Z97" s="223">
        <v>3603030</v>
      </c>
      <c r="AA97" s="223">
        <v>684576</v>
      </c>
      <c r="AB97" s="222">
        <v>4287605</v>
      </c>
      <c r="AC97" s="221">
        <v>3382000</v>
      </c>
      <c r="AD97" s="220">
        <v>642580</v>
      </c>
      <c r="AE97" s="220">
        <v>4024580</v>
      </c>
      <c r="AF97" s="220">
        <v>3382000</v>
      </c>
      <c r="AG97" s="220">
        <v>642580</v>
      </c>
      <c r="AH97" s="220">
        <v>4024580</v>
      </c>
      <c r="AI97" s="220">
        <v>3695849</v>
      </c>
      <c r="AJ97" s="220">
        <v>702211</v>
      </c>
      <c r="AK97" s="220">
        <v>4398061</v>
      </c>
      <c r="AL97" s="220">
        <v>4038824</v>
      </c>
      <c r="AM97" s="220">
        <v>767377</v>
      </c>
      <c r="AN97" s="219">
        <v>4806201</v>
      </c>
    </row>
    <row r="98" spans="2:40" ht="29">
      <c r="B98" s="227" t="s">
        <v>253</v>
      </c>
      <c r="C98" s="226" t="s">
        <v>234</v>
      </c>
      <c r="D98" s="225">
        <v>1</v>
      </c>
      <c r="E98" s="221">
        <v>1635496</v>
      </c>
      <c r="F98" s="220">
        <v>310744.24</v>
      </c>
      <c r="G98" s="220">
        <v>1946240.24</v>
      </c>
      <c r="H98" s="220">
        <v>1635496</v>
      </c>
      <c r="I98" s="220">
        <v>310744.24</v>
      </c>
      <c r="J98" s="220">
        <v>1946240.24</v>
      </c>
      <c r="K98" s="220">
        <v>1780032</v>
      </c>
      <c r="L98" s="220">
        <v>338206.08</v>
      </c>
      <c r="M98" s="220">
        <v>2118238.08</v>
      </c>
      <c r="N98" s="220">
        <v>1957840</v>
      </c>
      <c r="O98" s="220">
        <v>371989.6</v>
      </c>
      <c r="P98" s="219">
        <v>2329829.6</v>
      </c>
      <c r="Q98" s="224">
        <v>1606428</v>
      </c>
      <c r="R98" s="223">
        <v>305221</v>
      </c>
      <c r="S98" s="223">
        <v>1911649</v>
      </c>
      <c r="T98" s="223">
        <v>1606428</v>
      </c>
      <c r="U98" s="223">
        <v>305221</v>
      </c>
      <c r="V98" s="223">
        <v>1911649</v>
      </c>
      <c r="W98" s="223">
        <v>1683537</v>
      </c>
      <c r="X98" s="223">
        <v>319872</v>
      </c>
      <c r="Y98" s="223">
        <v>2003409</v>
      </c>
      <c r="Z98" s="223">
        <v>1764346</v>
      </c>
      <c r="AA98" s="223">
        <v>335226</v>
      </c>
      <c r="AB98" s="222">
        <v>2099572</v>
      </c>
      <c r="AC98" s="221">
        <v>1656111</v>
      </c>
      <c r="AD98" s="220">
        <v>314661</v>
      </c>
      <c r="AE98" s="220">
        <v>1970773</v>
      </c>
      <c r="AF98" s="220">
        <v>1656111</v>
      </c>
      <c r="AG98" s="220">
        <v>314661</v>
      </c>
      <c r="AH98" s="220">
        <v>1970773</v>
      </c>
      <c r="AI98" s="220">
        <v>1809799</v>
      </c>
      <c r="AJ98" s="220">
        <v>343862</v>
      </c>
      <c r="AK98" s="220">
        <v>2153660</v>
      </c>
      <c r="AL98" s="220">
        <v>1977748</v>
      </c>
      <c r="AM98" s="220">
        <v>375772</v>
      </c>
      <c r="AN98" s="219">
        <v>2353520</v>
      </c>
    </row>
    <row r="99" spans="2:40" ht="29">
      <c r="B99" s="227" t="s">
        <v>252</v>
      </c>
      <c r="C99" s="226" t="s">
        <v>234</v>
      </c>
      <c r="D99" s="225">
        <v>1</v>
      </c>
      <c r="E99" s="221">
        <v>766366</v>
      </c>
      <c r="F99" s="220">
        <v>145609.54</v>
      </c>
      <c r="G99" s="220">
        <v>911975.54</v>
      </c>
      <c r="H99" s="220">
        <v>766366</v>
      </c>
      <c r="I99" s="220">
        <v>145609.54</v>
      </c>
      <c r="J99" s="220">
        <v>911975.54</v>
      </c>
      <c r="K99" s="220">
        <v>834093</v>
      </c>
      <c r="L99" s="220">
        <v>158477.67000000001</v>
      </c>
      <c r="M99" s="220">
        <v>992570.67</v>
      </c>
      <c r="N99" s="220">
        <v>917411</v>
      </c>
      <c r="O99" s="220">
        <v>174308.09</v>
      </c>
      <c r="P99" s="219">
        <v>1091719.0900000001</v>
      </c>
      <c r="Q99" s="224">
        <v>752745</v>
      </c>
      <c r="R99" s="223">
        <v>143022</v>
      </c>
      <c r="S99" s="223">
        <v>895767</v>
      </c>
      <c r="T99" s="223">
        <v>752745</v>
      </c>
      <c r="U99" s="223">
        <v>143022</v>
      </c>
      <c r="V99" s="223">
        <v>895767</v>
      </c>
      <c r="W99" s="223">
        <v>788877</v>
      </c>
      <c r="X99" s="223">
        <v>149887</v>
      </c>
      <c r="Y99" s="223">
        <v>938764</v>
      </c>
      <c r="Z99" s="223">
        <v>826743</v>
      </c>
      <c r="AA99" s="223">
        <v>157081</v>
      </c>
      <c r="AB99" s="222">
        <v>983824</v>
      </c>
      <c r="AC99" s="221">
        <v>776026</v>
      </c>
      <c r="AD99" s="220">
        <v>147445</v>
      </c>
      <c r="AE99" s="220">
        <v>923471</v>
      </c>
      <c r="AF99" s="220">
        <v>776026</v>
      </c>
      <c r="AG99" s="220">
        <v>147445</v>
      </c>
      <c r="AH99" s="220">
        <v>923471</v>
      </c>
      <c r="AI99" s="220">
        <v>848041</v>
      </c>
      <c r="AJ99" s="220">
        <v>161128</v>
      </c>
      <c r="AK99" s="220">
        <v>1009169</v>
      </c>
      <c r="AL99" s="220">
        <v>926739</v>
      </c>
      <c r="AM99" s="220">
        <v>176080</v>
      </c>
      <c r="AN99" s="219">
        <v>1102820</v>
      </c>
    </row>
    <row r="100" spans="2:40" ht="29">
      <c r="B100" s="227" t="s">
        <v>251</v>
      </c>
      <c r="C100" s="226" t="s">
        <v>234</v>
      </c>
      <c r="D100" s="225">
        <v>1</v>
      </c>
      <c r="E100" s="221">
        <v>2414803</v>
      </c>
      <c r="F100" s="220">
        <v>458812.57</v>
      </c>
      <c r="G100" s="220">
        <v>2873615.57</v>
      </c>
      <c r="H100" s="220">
        <v>2414803</v>
      </c>
      <c r="I100" s="220">
        <v>458812.57</v>
      </c>
      <c r="J100" s="220">
        <v>2873615.57</v>
      </c>
      <c r="K100" s="220">
        <v>2628210</v>
      </c>
      <c r="L100" s="220">
        <v>499359.9</v>
      </c>
      <c r="M100" s="220">
        <v>3127569.9</v>
      </c>
      <c r="N100" s="220">
        <v>2890744</v>
      </c>
      <c r="O100" s="220">
        <v>549241.36</v>
      </c>
      <c r="P100" s="219">
        <v>3439985.36</v>
      </c>
      <c r="Q100" s="224">
        <v>2371885</v>
      </c>
      <c r="R100" s="223">
        <v>450658</v>
      </c>
      <c r="S100" s="223">
        <v>2822543</v>
      </c>
      <c r="T100" s="223">
        <v>2371885</v>
      </c>
      <c r="U100" s="223">
        <v>450658</v>
      </c>
      <c r="V100" s="223">
        <v>2822543</v>
      </c>
      <c r="W100" s="223">
        <v>2485735</v>
      </c>
      <c r="X100" s="223">
        <v>472290</v>
      </c>
      <c r="Y100" s="223">
        <v>2958025</v>
      </c>
      <c r="Z100" s="223">
        <v>2605051</v>
      </c>
      <c r="AA100" s="223">
        <v>494960</v>
      </c>
      <c r="AB100" s="222">
        <v>3100010</v>
      </c>
      <c r="AC100" s="221">
        <v>2445242</v>
      </c>
      <c r="AD100" s="220">
        <v>464596</v>
      </c>
      <c r="AE100" s="220">
        <v>2909838</v>
      </c>
      <c r="AF100" s="220">
        <v>2445242</v>
      </c>
      <c r="AG100" s="220">
        <v>464596</v>
      </c>
      <c r="AH100" s="220">
        <v>2909838</v>
      </c>
      <c r="AI100" s="220">
        <v>2672161</v>
      </c>
      <c r="AJ100" s="220">
        <v>507711</v>
      </c>
      <c r="AK100" s="220">
        <v>3179871</v>
      </c>
      <c r="AL100" s="220">
        <v>2920137</v>
      </c>
      <c r="AM100" s="220">
        <v>554826</v>
      </c>
      <c r="AN100" s="219">
        <v>3474963</v>
      </c>
    </row>
    <row r="101" spans="2:40" ht="14.5">
      <c r="B101" s="227" t="s">
        <v>250</v>
      </c>
      <c r="C101" s="226" t="s">
        <v>234</v>
      </c>
      <c r="D101" s="225">
        <v>1</v>
      </c>
      <c r="E101" s="221">
        <v>3307914</v>
      </c>
      <c r="F101" s="220">
        <v>628503.66</v>
      </c>
      <c r="G101" s="220">
        <v>3936417.66</v>
      </c>
      <c r="H101" s="220">
        <v>3307914</v>
      </c>
      <c r="I101" s="220">
        <v>628503.66</v>
      </c>
      <c r="J101" s="220">
        <v>3936417.66</v>
      </c>
      <c r="K101" s="220">
        <v>3600248</v>
      </c>
      <c r="L101" s="220">
        <v>684047.12</v>
      </c>
      <c r="M101" s="220">
        <v>4284295.12</v>
      </c>
      <c r="N101" s="220">
        <v>3959880</v>
      </c>
      <c r="O101" s="220">
        <v>752377.2</v>
      </c>
      <c r="P101" s="219">
        <v>4712257.2</v>
      </c>
      <c r="Q101" s="224">
        <v>3249122</v>
      </c>
      <c r="R101" s="223">
        <v>617333</v>
      </c>
      <c r="S101" s="223">
        <v>3866455</v>
      </c>
      <c r="T101" s="223">
        <v>3249122</v>
      </c>
      <c r="U101" s="223">
        <v>617333</v>
      </c>
      <c r="V101" s="223">
        <v>3866455</v>
      </c>
      <c r="W101" s="223">
        <v>3405080</v>
      </c>
      <c r="X101" s="223">
        <v>646965</v>
      </c>
      <c r="Y101" s="223">
        <v>4052045</v>
      </c>
      <c r="Z101" s="223">
        <v>3568524</v>
      </c>
      <c r="AA101" s="223">
        <v>678019</v>
      </c>
      <c r="AB101" s="222">
        <v>4246543</v>
      </c>
      <c r="AC101" s="221">
        <v>3349610</v>
      </c>
      <c r="AD101" s="220">
        <v>636426</v>
      </c>
      <c r="AE101" s="220">
        <v>3986036</v>
      </c>
      <c r="AF101" s="220">
        <v>3349610</v>
      </c>
      <c r="AG101" s="220">
        <v>636426</v>
      </c>
      <c r="AH101" s="220">
        <v>3986036</v>
      </c>
      <c r="AI101" s="220">
        <v>3660454</v>
      </c>
      <c r="AJ101" s="220">
        <v>695486</v>
      </c>
      <c r="AK101" s="220">
        <v>4355940</v>
      </c>
      <c r="AL101" s="220">
        <v>4000144</v>
      </c>
      <c r="AM101" s="220">
        <v>760027</v>
      </c>
      <c r="AN101" s="219">
        <v>4760172</v>
      </c>
    </row>
    <row r="102" spans="2:40" ht="14.5">
      <c r="B102" s="227" t="s">
        <v>249</v>
      </c>
      <c r="C102" s="226" t="s">
        <v>234</v>
      </c>
      <c r="D102" s="225">
        <v>1</v>
      </c>
      <c r="E102" s="221">
        <v>703681</v>
      </c>
      <c r="F102" s="220">
        <v>133699.39000000001</v>
      </c>
      <c r="G102" s="220">
        <v>837380.39</v>
      </c>
      <c r="H102" s="220">
        <v>703681</v>
      </c>
      <c r="I102" s="220">
        <v>133699.39000000001</v>
      </c>
      <c r="J102" s="220">
        <v>837380.39</v>
      </c>
      <c r="K102" s="220">
        <v>765868</v>
      </c>
      <c r="L102" s="220">
        <v>145514.92000000001</v>
      </c>
      <c r="M102" s="220">
        <v>911382.92</v>
      </c>
      <c r="N102" s="220">
        <v>842372</v>
      </c>
      <c r="O102" s="220">
        <v>160050.68</v>
      </c>
      <c r="P102" s="219">
        <v>1002422.68</v>
      </c>
      <c r="Q102" s="224">
        <v>691174</v>
      </c>
      <c r="R102" s="223">
        <v>131323</v>
      </c>
      <c r="S102" s="223">
        <v>822498</v>
      </c>
      <c r="T102" s="223">
        <v>691174</v>
      </c>
      <c r="U102" s="223">
        <v>131323</v>
      </c>
      <c r="V102" s="223">
        <v>822498</v>
      </c>
      <c r="W102" s="223">
        <v>724351</v>
      </c>
      <c r="X102" s="223">
        <v>137627</v>
      </c>
      <c r="Y102" s="223">
        <v>861978</v>
      </c>
      <c r="Z102" s="223">
        <v>759120</v>
      </c>
      <c r="AA102" s="223">
        <v>144233</v>
      </c>
      <c r="AB102" s="222">
        <v>903352</v>
      </c>
      <c r="AC102" s="221">
        <v>712551</v>
      </c>
      <c r="AD102" s="220">
        <v>135385</v>
      </c>
      <c r="AE102" s="220">
        <v>847936</v>
      </c>
      <c r="AF102" s="220">
        <v>712551</v>
      </c>
      <c r="AG102" s="220">
        <v>135385</v>
      </c>
      <c r="AH102" s="220">
        <v>847936</v>
      </c>
      <c r="AI102" s="220">
        <v>778676</v>
      </c>
      <c r="AJ102" s="220">
        <v>147948</v>
      </c>
      <c r="AK102" s="220">
        <v>926624</v>
      </c>
      <c r="AL102" s="220">
        <v>850937</v>
      </c>
      <c r="AM102" s="220">
        <v>161678</v>
      </c>
      <c r="AN102" s="219">
        <v>1012615</v>
      </c>
    </row>
    <row r="103" spans="2:40" ht="14.5">
      <c r="B103" s="227" t="s">
        <v>248</v>
      </c>
      <c r="C103" s="226" t="s">
        <v>234</v>
      </c>
      <c r="D103" s="225">
        <v>1</v>
      </c>
      <c r="E103" s="221">
        <v>49436</v>
      </c>
      <c r="F103" s="220">
        <v>9392.84</v>
      </c>
      <c r="G103" s="220">
        <v>58828.84</v>
      </c>
      <c r="H103" s="220">
        <v>49436</v>
      </c>
      <c r="I103" s="220">
        <v>9392.84</v>
      </c>
      <c r="J103" s="220">
        <v>58828.84</v>
      </c>
      <c r="K103" s="220">
        <v>53805</v>
      </c>
      <c r="L103" s="220">
        <v>10222.950000000001</v>
      </c>
      <c r="M103" s="220">
        <v>64027.95</v>
      </c>
      <c r="N103" s="220">
        <v>59180</v>
      </c>
      <c r="O103" s="220">
        <v>11244.2</v>
      </c>
      <c r="P103" s="219">
        <v>70424.2</v>
      </c>
      <c r="Q103" s="224">
        <v>48558</v>
      </c>
      <c r="R103" s="223">
        <v>9226</v>
      </c>
      <c r="S103" s="223">
        <v>57784</v>
      </c>
      <c r="T103" s="223">
        <v>48558</v>
      </c>
      <c r="U103" s="223">
        <v>9226</v>
      </c>
      <c r="V103" s="223">
        <v>57784</v>
      </c>
      <c r="W103" s="223">
        <v>50888</v>
      </c>
      <c r="X103" s="223">
        <v>9669</v>
      </c>
      <c r="Y103" s="223">
        <v>60557</v>
      </c>
      <c r="Z103" s="223">
        <v>53331</v>
      </c>
      <c r="AA103" s="223">
        <v>10133</v>
      </c>
      <c r="AB103" s="222">
        <v>63464</v>
      </c>
      <c r="AC103" s="221">
        <v>50059</v>
      </c>
      <c r="AD103" s="220">
        <v>9511</v>
      </c>
      <c r="AE103" s="220">
        <v>59571</v>
      </c>
      <c r="AF103" s="220">
        <v>50059</v>
      </c>
      <c r="AG103" s="220">
        <v>9511</v>
      </c>
      <c r="AH103" s="220">
        <v>59571</v>
      </c>
      <c r="AI103" s="220">
        <v>54705</v>
      </c>
      <c r="AJ103" s="220">
        <v>10394</v>
      </c>
      <c r="AK103" s="220">
        <v>65099</v>
      </c>
      <c r="AL103" s="220">
        <v>59782</v>
      </c>
      <c r="AM103" s="220">
        <v>11358</v>
      </c>
      <c r="AN103" s="219">
        <v>71140</v>
      </c>
    </row>
    <row r="104" spans="2:40" ht="14.5">
      <c r="B104" s="227" t="s">
        <v>247</v>
      </c>
      <c r="C104" s="226" t="s">
        <v>234</v>
      </c>
      <c r="D104" s="225">
        <v>1</v>
      </c>
      <c r="E104" s="221">
        <v>102491</v>
      </c>
      <c r="F104" s="220">
        <v>19473.29</v>
      </c>
      <c r="G104" s="220">
        <v>121964.29</v>
      </c>
      <c r="H104" s="220">
        <v>102491</v>
      </c>
      <c r="I104" s="220">
        <v>19473.29</v>
      </c>
      <c r="J104" s="220">
        <v>121964.29</v>
      </c>
      <c r="K104" s="220">
        <v>111549</v>
      </c>
      <c r="L104" s="220">
        <v>21194.31</v>
      </c>
      <c r="M104" s="220">
        <v>132743.31</v>
      </c>
      <c r="N104" s="220">
        <v>122692</v>
      </c>
      <c r="O104" s="220">
        <v>23311.48</v>
      </c>
      <c r="P104" s="219">
        <v>146003.48000000001</v>
      </c>
      <c r="Q104" s="224">
        <v>100670</v>
      </c>
      <c r="R104" s="223">
        <v>19127</v>
      </c>
      <c r="S104" s="223">
        <v>119797</v>
      </c>
      <c r="T104" s="223">
        <v>100670</v>
      </c>
      <c r="U104" s="223">
        <v>19127</v>
      </c>
      <c r="V104" s="223">
        <v>119797</v>
      </c>
      <c r="W104" s="223">
        <v>105502</v>
      </c>
      <c r="X104" s="223">
        <v>20045</v>
      </c>
      <c r="Y104" s="223">
        <v>125547</v>
      </c>
      <c r="Z104" s="223">
        <v>110566</v>
      </c>
      <c r="AA104" s="223">
        <v>21008</v>
      </c>
      <c r="AB104" s="222">
        <v>131574</v>
      </c>
      <c r="AC104" s="221">
        <v>103783</v>
      </c>
      <c r="AD104" s="220">
        <v>19719</v>
      </c>
      <c r="AE104" s="220">
        <v>123502</v>
      </c>
      <c r="AF104" s="220">
        <v>103783</v>
      </c>
      <c r="AG104" s="220">
        <v>19719</v>
      </c>
      <c r="AH104" s="220">
        <v>123502</v>
      </c>
      <c r="AI104" s="220">
        <v>113415</v>
      </c>
      <c r="AJ104" s="220">
        <v>21549</v>
      </c>
      <c r="AK104" s="220">
        <v>134963</v>
      </c>
      <c r="AL104" s="220">
        <v>123939</v>
      </c>
      <c r="AM104" s="220">
        <v>23548</v>
      </c>
      <c r="AN104" s="219">
        <v>147488</v>
      </c>
    </row>
    <row r="105" spans="2:40" ht="29">
      <c r="B105" s="227" t="s">
        <v>246</v>
      </c>
      <c r="C105" s="226" t="s">
        <v>234</v>
      </c>
      <c r="D105" s="225">
        <v>1</v>
      </c>
      <c r="E105" s="221">
        <v>124215</v>
      </c>
      <c r="F105" s="220">
        <v>23600.85</v>
      </c>
      <c r="G105" s="220">
        <v>147815.85</v>
      </c>
      <c r="H105" s="220">
        <v>124215</v>
      </c>
      <c r="I105" s="220">
        <v>23600.85</v>
      </c>
      <c r="J105" s="220">
        <v>147815.85</v>
      </c>
      <c r="K105" s="220">
        <v>135193</v>
      </c>
      <c r="L105" s="220">
        <v>25686.67</v>
      </c>
      <c r="M105" s="220">
        <v>160879.67000000001</v>
      </c>
      <c r="N105" s="220">
        <v>148697</v>
      </c>
      <c r="O105" s="220">
        <v>28252.43</v>
      </c>
      <c r="P105" s="219">
        <v>176949.43</v>
      </c>
      <c r="Q105" s="224">
        <v>122008</v>
      </c>
      <c r="R105" s="223">
        <v>23181</v>
      </c>
      <c r="S105" s="223">
        <v>145189</v>
      </c>
      <c r="T105" s="223">
        <v>122008</v>
      </c>
      <c r="U105" s="223">
        <v>23181</v>
      </c>
      <c r="V105" s="223">
        <v>145189</v>
      </c>
      <c r="W105" s="223">
        <v>127864</v>
      </c>
      <c r="X105" s="223">
        <v>24294</v>
      </c>
      <c r="Y105" s="223">
        <v>152158</v>
      </c>
      <c r="Z105" s="223">
        <v>134001</v>
      </c>
      <c r="AA105" s="223">
        <v>25460</v>
      </c>
      <c r="AB105" s="222">
        <v>159462</v>
      </c>
      <c r="AC105" s="221">
        <v>125781</v>
      </c>
      <c r="AD105" s="220">
        <v>23898</v>
      </c>
      <c r="AE105" s="220">
        <v>149679</v>
      </c>
      <c r="AF105" s="220">
        <v>125781</v>
      </c>
      <c r="AG105" s="220">
        <v>23898</v>
      </c>
      <c r="AH105" s="220">
        <v>149679</v>
      </c>
      <c r="AI105" s="220">
        <v>137454</v>
      </c>
      <c r="AJ105" s="220">
        <v>26116</v>
      </c>
      <c r="AK105" s="220">
        <v>163570</v>
      </c>
      <c r="AL105" s="220">
        <v>150209</v>
      </c>
      <c r="AM105" s="220">
        <v>28540</v>
      </c>
      <c r="AN105" s="219">
        <v>178749</v>
      </c>
    </row>
    <row r="106" spans="2:40" ht="14.5">
      <c r="B106" s="227" t="s">
        <v>245</v>
      </c>
      <c r="C106" s="226" t="s">
        <v>234</v>
      </c>
      <c r="D106" s="225">
        <v>1</v>
      </c>
      <c r="E106" s="221">
        <v>174682</v>
      </c>
      <c r="F106" s="220">
        <v>33189.58</v>
      </c>
      <c r="G106" s="220">
        <v>207871.58</v>
      </c>
      <c r="H106" s="220">
        <v>174682</v>
      </c>
      <c r="I106" s="220">
        <v>33189.58</v>
      </c>
      <c r="J106" s="220">
        <v>207871.58</v>
      </c>
      <c r="K106" s="220">
        <v>190119</v>
      </c>
      <c r="L106" s="220">
        <v>36122.61</v>
      </c>
      <c r="M106" s="220">
        <v>226241.61</v>
      </c>
      <c r="N106" s="220">
        <v>209111</v>
      </c>
      <c r="O106" s="220">
        <v>39731.089999999997</v>
      </c>
      <c r="P106" s="219">
        <v>248842.09</v>
      </c>
      <c r="Q106" s="224">
        <v>171577</v>
      </c>
      <c r="R106" s="223">
        <v>32600</v>
      </c>
      <c r="S106" s="223">
        <v>204177</v>
      </c>
      <c r="T106" s="223">
        <v>171577</v>
      </c>
      <c r="U106" s="223">
        <v>32600</v>
      </c>
      <c r="V106" s="223">
        <v>204177</v>
      </c>
      <c r="W106" s="223">
        <v>179813</v>
      </c>
      <c r="X106" s="223">
        <v>34164</v>
      </c>
      <c r="Y106" s="223">
        <v>213978</v>
      </c>
      <c r="Z106" s="223">
        <v>188444</v>
      </c>
      <c r="AA106" s="223">
        <v>35804</v>
      </c>
      <c r="AB106" s="222">
        <v>224248</v>
      </c>
      <c r="AC106" s="221">
        <v>176884</v>
      </c>
      <c r="AD106" s="220">
        <v>33608</v>
      </c>
      <c r="AE106" s="220">
        <v>210492</v>
      </c>
      <c r="AF106" s="220">
        <v>176884</v>
      </c>
      <c r="AG106" s="220">
        <v>33608</v>
      </c>
      <c r="AH106" s="220">
        <v>210492</v>
      </c>
      <c r="AI106" s="220">
        <v>193299</v>
      </c>
      <c r="AJ106" s="220">
        <v>36727</v>
      </c>
      <c r="AK106" s="220">
        <v>230025</v>
      </c>
      <c r="AL106" s="220">
        <v>211237</v>
      </c>
      <c r="AM106" s="220">
        <v>40135</v>
      </c>
      <c r="AN106" s="219">
        <v>251372</v>
      </c>
    </row>
    <row r="107" spans="2:40" ht="14.5">
      <c r="B107" s="227" t="s">
        <v>244</v>
      </c>
      <c r="C107" s="226" t="s">
        <v>234</v>
      </c>
      <c r="D107" s="225">
        <v>1</v>
      </c>
      <c r="E107" s="221">
        <v>270395</v>
      </c>
      <c r="F107" s="220">
        <v>51375.05</v>
      </c>
      <c r="G107" s="220">
        <v>321770.05</v>
      </c>
      <c r="H107" s="220">
        <v>270395</v>
      </c>
      <c r="I107" s="220">
        <v>51375.05</v>
      </c>
      <c r="J107" s="220">
        <v>321770.05</v>
      </c>
      <c r="K107" s="220">
        <v>294291</v>
      </c>
      <c r="L107" s="220">
        <v>55915.29</v>
      </c>
      <c r="M107" s="220">
        <v>350206.29</v>
      </c>
      <c r="N107" s="220">
        <v>323688</v>
      </c>
      <c r="O107" s="220">
        <v>61500.72</v>
      </c>
      <c r="P107" s="219">
        <v>385188.72</v>
      </c>
      <c r="Q107" s="224">
        <v>265589</v>
      </c>
      <c r="R107" s="223">
        <v>50462</v>
      </c>
      <c r="S107" s="223">
        <v>316051</v>
      </c>
      <c r="T107" s="223">
        <v>265589</v>
      </c>
      <c r="U107" s="223">
        <v>50462</v>
      </c>
      <c r="V107" s="223">
        <v>316051</v>
      </c>
      <c r="W107" s="223">
        <v>278338</v>
      </c>
      <c r="X107" s="223">
        <v>52884</v>
      </c>
      <c r="Y107" s="223">
        <v>331222</v>
      </c>
      <c r="Z107" s="223">
        <v>291698</v>
      </c>
      <c r="AA107" s="223">
        <v>55423</v>
      </c>
      <c r="AB107" s="222">
        <v>347120</v>
      </c>
      <c r="AC107" s="221">
        <v>273803</v>
      </c>
      <c r="AD107" s="220">
        <v>52023</v>
      </c>
      <c r="AE107" s="220">
        <v>325826</v>
      </c>
      <c r="AF107" s="220">
        <v>273803</v>
      </c>
      <c r="AG107" s="220">
        <v>52023</v>
      </c>
      <c r="AH107" s="220">
        <v>325826</v>
      </c>
      <c r="AI107" s="220">
        <v>299212</v>
      </c>
      <c r="AJ107" s="220">
        <v>56850</v>
      </c>
      <c r="AK107" s="220">
        <v>356063</v>
      </c>
      <c r="AL107" s="220">
        <v>326979</v>
      </c>
      <c r="AM107" s="220">
        <v>62126</v>
      </c>
      <c r="AN107" s="219">
        <v>389105</v>
      </c>
    </row>
    <row r="108" spans="2:40" ht="14.5">
      <c r="B108" s="227" t="s">
        <v>243</v>
      </c>
      <c r="C108" s="226" t="s">
        <v>234</v>
      </c>
      <c r="D108" s="225">
        <v>1</v>
      </c>
      <c r="E108" s="221">
        <v>1537726</v>
      </c>
      <c r="F108" s="220">
        <v>292167.94</v>
      </c>
      <c r="G108" s="220">
        <v>1829893.94</v>
      </c>
      <c r="H108" s="220">
        <v>1537726</v>
      </c>
      <c r="I108" s="220">
        <v>292167.94</v>
      </c>
      <c r="J108" s="220">
        <v>1829893.94</v>
      </c>
      <c r="K108" s="220">
        <v>1673622</v>
      </c>
      <c r="L108" s="220">
        <v>317988.18</v>
      </c>
      <c r="M108" s="220">
        <v>1991610.18</v>
      </c>
      <c r="N108" s="220">
        <v>1840801</v>
      </c>
      <c r="O108" s="220">
        <v>349752.19</v>
      </c>
      <c r="P108" s="219">
        <v>2190553.19</v>
      </c>
      <c r="Q108" s="224">
        <v>1510396</v>
      </c>
      <c r="R108" s="223">
        <v>286975</v>
      </c>
      <c r="S108" s="223">
        <v>1797371</v>
      </c>
      <c r="T108" s="223">
        <v>1510396</v>
      </c>
      <c r="U108" s="223">
        <v>286975</v>
      </c>
      <c r="V108" s="223">
        <v>1797371</v>
      </c>
      <c r="W108" s="223">
        <v>1582895</v>
      </c>
      <c r="X108" s="223">
        <v>300750</v>
      </c>
      <c r="Y108" s="223">
        <v>1883645</v>
      </c>
      <c r="Z108" s="223">
        <v>1658874</v>
      </c>
      <c r="AA108" s="223">
        <v>315186</v>
      </c>
      <c r="AB108" s="222">
        <v>1974060</v>
      </c>
      <c r="AC108" s="221">
        <v>1557109</v>
      </c>
      <c r="AD108" s="220">
        <v>295851</v>
      </c>
      <c r="AE108" s="220">
        <v>1852960</v>
      </c>
      <c r="AF108" s="220">
        <v>1557109</v>
      </c>
      <c r="AG108" s="220">
        <v>295851</v>
      </c>
      <c r="AH108" s="220">
        <v>1852960</v>
      </c>
      <c r="AI108" s="220">
        <v>1701609</v>
      </c>
      <c r="AJ108" s="220">
        <v>323306</v>
      </c>
      <c r="AK108" s="220">
        <v>2024915</v>
      </c>
      <c r="AL108" s="220">
        <v>1859519</v>
      </c>
      <c r="AM108" s="220">
        <v>353309</v>
      </c>
      <c r="AN108" s="219">
        <v>2212827</v>
      </c>
    </row>
    <row r="109" spans="2:40" ht="14.5">
      <c r="B109" s="227" t="s">
        <v>242</v>
      </c>
      <c r="C109" s="226" t="s">
        <v>234</v>
      </c>
      <c r="D109" s="225">
        <v>1</v>
      </c>
      <c r="E109" s="221">
        <v>30876</v>
      </c>
      <c r="F109" s="220">
        <v>5866.44</v>
      </c>
      <c r="G109" s="220">
        <v>36742.44</v>
      </c>
      <c r="H109" s="220">
        <v>30876</v>
      </c>
      <c r="I109" s="220">
        <v>5866.44</v>
      </c>
      <c r="J109" s="220">
        <v>36742.44</v>
      </c>
      <c r="K109" s="220">
        <v>33604</v>
      </c>
      <c r="L109" s="220">
        <v>6384.76</v>
      </c>
      <c r="M109" s="220">
        <v>39988.76</v>
      </c>
      <c r="N109" s="220">
        <v>36961</v>
      </c>
      <c r="O109" s="220">
        <v>7022.59</v>
      </c>
      <c r="P109" s="219">
        <v>43983.59</v>
      </c>
      <c r="Q109" s="224">
        <v>30327</v>
      </c>
      <c r="R109" s="223">
        <v>5762</v>
      </c>
      <c r="S109" s="223">
        <v>36089</v>
      </c>
      <c r="T109" s="223">
        <v>30327</v>
      </c>
      <c r="U109" s="223">
        <v>5762</v>
      </c>
      <c r="V109" s="223">
        <v>36089</v>
      </c>
      <c r="W109" s="223">
        <v>31783</v>
      </c>
      <c r="X109" s="223">
        <v>6039</v>
      </c>
      <c r="Y109" s="223">
        <v>37821</v>
      </c>
      <c r="Z109" s="223">
        <v>33308</v>
      </c>
      <c r="AA109" s="223">
        <v>6329</v>
      </c>
      <c r="AB109" s="222">
        <v>39637</v>
      </c>
      <c r="AC109" s="221">
        <v>31265</v>
      </c>
      <c r="AD109" s="220">
        <v>5940</v>
      </c>
      <c r="AE109" s="220">
        <v>37205</v>
      </c>
      <c r="AF109" s="220">
        <v>31265</v>
      </c>
      <c r="AG109" s="220">
        <v>5940</v>
      </c>
      <c r="AH109" s="220">
        <v>37205</v>
      </c>
      <c r="AI109" s="220">
        <v>34166</v>
      </c>
      <c r="AJ109" s="220">
        <v>6492</v>
      </c>
      <c r="AK109" s="220">
        <v>40658</v>
      </c>
      <c r="AL109" s="220">
        <v>37337</v>
      </c>
      <c r="AM109" s="220">
        <v>7094</v>
      </c>
      <c r="AN109" s="219">
        <v>44431</v>
      </c>
    </row>
    <row r="110" spans="2:40" ht="14.5">
      <c r="B110" s="227" t="s">
        <v>241</v>
      </c>
      <c r="C110" s="226" t="s">
        <v>234</v>
      </c>
      <c r="D110" s="225">
        <v>1</v>
      </c>
      <c r="E110" s="221">
        <v>238690</v>
      </c>
      <c r="F110" s="220">
        <v>45351.1</v>
      </c>
      <c r="G110" s="220">
        <v>284041.09999999998</v>
      </c>
      <c r="H110" s="220">
        <v>238690</v>
      </c>
      <c r="I110" s="220">
        <v>45351.1</v>
      </c>
      <c r="J110" s="220">
        <v>284041.09999999998</v>
      </c>
      <c r="K110" s="220">
        <v>259784</v>
      </c>
      <c r="L110" s="220">
        <v>49358.96</v>
      </c>
      <c r="M110" s="220">
        <v>309142.96000000002</v>
      </c>
      <c r="N110" s="220">
        <v>285734</v>
      </c>
      <c r="O110" s="220">
        <v>54289.46</v>
      </c>
      <c r="P110" s="219">
        <v>340023.46</v>
      </c>
      <c r="Q110" s="224">
        <v>234448</v>
      </c>
      <c r="R110" s="223">
        <v>44545</v>
      </c>
      <c r="S110" s="223">
        <v>278993</v>
      </c>
      <c r="T110" s="223">
        <v>234448</v>
      </c>
      <c r="U110" s="223">
        <v>44545</v>
      </c>
      <c r="V110" s="223">
        <v>278993</v>
      </c>
      <c r="W110" s="223">
        <v>245701</v>
      </c>
      <c r="X110" s="223">
        <v>46683</v>
      </c>
      <c r="Y110" s="223">
        <v>292384</v>
      </c>
      <c r="Z110" s="223">
        <v>257495</v>
      </c>
      <c r="AA110" s="223">
        <v>48924</v>
      </c>
      <c r="AB110" s="222">
        <v>306419</v>
      </c>
      <c r="AC110" s="221">
        <v>241699</v>
      </c>
      <c r="AD110" s="220">
        <v>45923</v>
      </c>
      <c r="AE110" s="220">
        <v>287621</v>
      </c>
      <c r="AF110" s="220">
        <v>241699</v>
      </c>
      <c r="AG110" s="220">
        <v>45923</v>
      </c>
      <c r="AH110" s="220">
        <v>287621</v>
      </c>
      <c r="AI110" s="220">
        <v>264128</v>
      </c>
      <c r="AJ110" s="220">
        <v>50184</v>
      </c>
      <c r="AK110" s="220">
        <v>314313</v>
      </c>
      <c r="AL110" s="220">
        <v>288639</v>
      </c>
      <c r="AM110" s="220">
        <v>54841</v>
      </c>
      <c r="AN110" s="219">
        <v>343481</v>
      </c>
    </row>
    <row r="111" spans="2:40" ht="14.5">
      <c r="B111" s="227" t="s">
        <v>240</v>
      </c>
      <c r="C111" s="226" t="s">
        <v>234</v>
      </c>
      <c r="D111" s="225">
        <v>1</v>
      </c>
      <c r="E111" s="221">
        <v>92703</v>
      </c>
      <c r="F111" s="220">
        <v>17613.57</v>
      </c>
      <c r="G111" s="220">
        <v>110316.57</v>
      </c>
      <c r="H111" s="220">
        <v>92703</v>
      </c>
      <c r="I111" s="220">
        <v>17613.57</v>
      </c>
      <c r="J111" s="220">
        <v>110316.57</v>
      </c>
      <c r="K111" s="220">
        <v>100896</v>
      </c>
      <c r="L111" s="220">
        <v>19170.240000000002</v>
      </c>
      <c r="M111" s="220">
        <v>120066.24000000001</v>
      </c>
      <c r="N111" s="220">
        <v>110974</v>
      </c>
      <c r="O111" s="220">
        <v>21085.06</v>
      </c>
      <c r="P111" s="219">
        <v>132059.06</v>
      </c>
      <c r="Q111" s="224">
        <v>91055</v>
      </c>
      <c r="R111" s="223">
        <v>17301</v>
      </c>
      <c r="S111" s="223">
        <v>108356</v>
      </c>
      <c r="T111" s="223">
        <v>91055</v>
      </c>
      <c r="U111" s="223">
        <v>17301</v>
      </c>
      <c r="V111" s="223">
        <v>108356</v>
      </c>
      <c r="W111" s="223">
        <v>95426</v>
      </c>
      <c r="X111" s="223">
        <v>18131</v>
      </c>
      <c r="Y111" s="223">
        <v>113557</v>
      </c>
      <c r="Z111" s="223">
        <v>100007</v>
      </c>
      <c r="AA111" s="223">
        <v>19001</v>
      </c>
      <c r="AB111" s="222">
        <v>119008</v>
      </c>
      <c r="AC111" s="221">
        <v>93872</v>
      </c>
      <c r="AD111" s="220">
        <v>17836</v>
      </c>
      <c r="AE111" s="220">
        <v>111707</v>
      </c>
      <c r="AF111" s="220">
        <v>93872</v>
      </c>
      <c r="AG111" s="220">
        <v>17836</v>
      </c>
      <c r="AH111" s="220">
        <v>111707</v>
      </c>
      <c r="AI111" s="220">
        <v>102583</v>
      </c>
      <c r="AJ111" s="220">
        <v>19491</v>
      </c>
      <c r="AK111" s="220">
        <v>122074</v>
      </c>
      <c r="AL111" s="220">
        <v>112103</v>
      </c>
      <c r="AM111" s="220">
        <v>21299</v>
      </c>
      <c r="AN111" s="219">
        <v>133402</v>
      </c>
    </row>
    <row r="112" spans="2:40" ht="14.5">
      <c r="B112" s="227" t="s">
        <v>239</v>
      </c>
      <c r="C112" s="226" t="s">
        <v>234</v>
      </c>
      <c r="D112" s="225">
        <v>1</v>
      </c>
      <c r="E112" s="221">
        <v>53731</v>
      </c>
      <c r="F112" s="220">
        <v>10208.89</v>
      </c>
      <c r="G112" s="220">
        <v>63939.89</v>
      </c>
      <c r="H112" s="220">
        <v>53731</v>
      </c>
      <c r="I112" s="220">
        <v>10208.89</v>
      </c>
      <c r="J112" s="220">
        <v>63939.89</v>
      </c>
      <c r="K112" s="220">
        <v>58479</v>
      </c>
      <c r="L112" s="220">
        <v>11111.01</v>
      </c>
      <c r="M112" s="220">
        <v>69590.009999999995</v>
      </c>
      <c r="N112" s="220">
        <v>64321</v>
      </c>
      <c r="O112" s="220">
        <v>12220.99</v>
      </c>
      <c r="P112" s="219">
        <v>76541.990000000005</v>
      </c>
      <c r="Q112" s="224">
        <v>52776</v>
      </c>
      <c r="R112" s="223">
        <v>10027</v>
      </c>
      <c r="S112" s="223">
        <v>62803</v>
      </c>
      <c r="T112" s="223">
        <v>52776</v>
      </c>
      <c r="U112" s="223">
        <v>10027</v>
      </c>
      <c r="V112" s="223">
        <v>62803</v>
      </c>
      <c r="W112" s="223">
        <v>55309</v>
      </c>
      <c r="X112" s="223">
        <v>10509</v>
      </c>
      <c r="Y112" s="223">
        <v>65818</v>
      </c>
      <c r="Z112" s="223">
        <v>57964</v>
      </c>
      <c r="AA112" s="223">
        <v>11013</v>
      </c>
      <c r="AB112" s="222">
        <v>68977</v>
      </c>
      <c r="AC112" s="221">
        <v>54408</v>
      </c>
      <c r="AD112" s="220">
        <v>10338</v>
      </c>
      <c r="AE112" s="220">
        <v>64746</v>
      </c>
      <c r="AF112" s="220">
        <v>54408</v>
      </c>
      <c r="AG112" s="220">
        <v>10338</v>
      </c>
      <c r="AH112" s="220">
        <v>64746</v>
      </c>
      <c r="AI112" s="220">
        <v>59457</v>
      </c>
      <c r="AJ112" s="220">
        <v>11297</v>
      </c>
      <c r="AK112" s="220">
        <v>70754</v>
      </c>
      <c r="AL112" s="220">
        <v>64975</v>
      </c>
      <c r="AM112" s="220">
        <v>12345</v>
      </c>
      <c r="AN112" s="219">
        <v>77320</v>
      </c>
    </row>
    <row r="113" spans="2:40" ht="29">
      <c r="B113" s="227" t="s">
        <v>238</v>
      </c>
      <c r="C113" s="226" t="s">
        <v>234</v>
      </c>
      <c r="D113" s="225">
        <v>1</v>
      </c>
      <c r="E113" s="221">
        <v>52852</v>
      </c>
      <c r="F113" s="220">
        <v>10041.879999999999</v>
      </c>
      <c r="G113" s="220">
        <v>62893.88</v>
      </c>
      <c r="H113" s="220">
        <v>52852</v>
      </c>
      <c r="I113" s="220">
        <v>10041.879999999999</v>
      </c>
      <c r="J113" s="220">
        <v>62893.88</v>
      </c>
      <c r="K113" s="220">
        <v>57523</v>
      </c>
      <c r="L113" s="220">
        <v>10929.37</v>
      </c>
      <c r="M113" s="220">
        <v>68452.37</v>
      </c>
      <c r="N113" s="220">
        <v>63269</v>
      </c>
      <c r="O113" s="220">
        <v>12021.11</v>
      </c>
      <c r="P113" s="219">
        <v>75290.11</v>
      </c>
      <c r="Q113" s="224">
        <v>51913</v>
      </c>
      <c r="R113" s="223">
        <v>9863</v>
      </c>
      <c r="S113" s="223">
        <v>61777</v>
      </c>
      <c r="T113" s="223">
        <v>51913</v>
      </c>
      <c r="U113" s="223">
        <v>9863</v>
      </c>
      <c r="V113" s="223">
        <v>61777</v>
      </c>
      <c r="W113" s="223">
        <v>54405</v>
      </c>
      <c r="X113" s="223">
        <v>10337</v>
      </c>
      <c r="Y113" s="223">
        <v>64742</v>
      </c>
      <c r="Z113" s="223">
        <v>57016</v>
      </c>
      <c r="AA113" s="223">
        <v>10833</v>
      </c>
      <c r="AB113" s="222">
        <v>67849</v>
      </c>
      <c r="AC113" s="221">
        <v>53519</v>
      </c>
      <c r="AD113" s="220">
        <v>10169</v>
      </c>
      <c r="AE113" s="220">
        <v>63687</v>
      </c>
      <c r="AF113" s="220">
        <v>53519</v>
      </c>
      <c r="AG113" s="220">
        <v>10169</v>
      </c>
      <c r="AH113" s="220">
        <v>63687</v>
      </c>
      <c r="AI113" s="220">
        <v>58485</v>
      </c>
      <c r="AJ113" s="220">
        <v>11112</v>
      </c>
      <c r="AK113" s="220">
        <v>69597</v>
      </c>
      <c r="AL113" s="220">
        <v>63913</v>
      </c>
      <c r="AM113" s="220">
        <v>12143</v>
      </c>
      <c r="AN113" s="219">
        <v>76056</v>
      </c>
    </row>
    <row r="114" spans="2:40" ht="14.5">
      <c r="B114" s="227" t="s">
        <v>237</v>
      </c>
      <c r="C114" s="226" t="s">
        <v>234</v>
      </c>
      <c r="D114" s="225">
        <v>1</v>
      </c>
      <c r="E114" s="221">
        <v>100197</v>
      </c>
      <c r="F114" s="220">
        <v>19037.43</v>
      </c>
      <c r="G114" s="220">
        <v>119234.43</v>
      </c>
      <c r="H114" s="220">
        <v>100197</v>
      </c>
      <c r="I114" s="220">
        <v>19037.43</v>
      </c>
      <c r="J114" s="220">
        <v>119234.43</v>
      </c>
      <c r="K114" s="220">
        <v>109051</v>
      </c>
      <c r="L114" s="220">
        <v>20719.689999999999</v>
      </c>
      <c r="M114" s="220">
        <v>129770.69</v>
      </c>
      <c r="N114" s="220">
        <v>119945</v>
      </c>
      <c r="O114" s="220">
        <v>22789.55</v>
      </c>
      <c r="P114" s="219">
        <v>142734.54999999999</v>
      </c>
      <c r="Q114" s="224">
        <v>98416</v>
      </c>
      <c r="R114" s="223">
        <v>18699</v>
      </c>
      <c r="S114" s="223">
        <v>117115</v>
      </c>
      <c r="T114" s="223">
        <v>98416</v>
      </c>
      <c r="U114" s="223">
        <v>18699</v>
      </c>
      <c r="V114" s="223">
        <v>117115</v>
      </c>
      <c r="W114" s="223">
        <v>103140</v>
      </c>
      <c r="X114" s="223">
        <v>19597</v>
      </c>
      <c r="Y114" s="223">
        <v>122736</v>
      </c>
      <c r="Z114" s="223">
        <v>108091</v>
      </c>
      <c r="AA114" s="223">
        <v>20537</v>
      </c>
      <c r="AB114" s="222">
        <v>128628</v>
      </c>
      <c r="AC114" s="221">
        <v>101460</v>
      </c>
      <c r="AD114" s="220">
        <v>19277</v>
      </c>
      <c r="AE114" s="220">
        <v>120737</v>
      </c>
      <c r="AF114" s="220">
        <v>101460</v>
      </c>
      <c r="AG114" s="220">
        <v>19277</v>
      </c>
      <c r="AH114" s="220">
        <v>120737</v>
      </c>
      <c r="AI114" s="220">
        <v>110875</v>
      </c>
      <c r="AJ114" s="220">
        <v>21066</v>
      </c>
      <c r="AK114" s="220">
        <v>131941</v>
      </c>
      <c r="AL114" s="220">
        <v>121164</v>
      </c>
      <c r="AM114" s="220">
        <v>23021</v>
      </c>
      <c r="AN114" s="219">
        <v>144186</v>
      </c>
    </row>
    <row r="115" spans="2:40" ht="14.5">
      <c r="B115" s="227" t="s">
        <v>236</v>
      </c>
      <c r="C115" s="226" t="s">
        <v>234</v>
      </c>
      <c r="D115" s="225">
        <v>1</v>
      </c>
      <c r="E115" s="221">
        <v>78031</v>
      </c>
      <c r="F115" s="220">
        <v>14825.89</v>
      </c>
      <c r="G115" s="220">
        <v>92856.89</v>
      </c>
      <c r="H115" s="220">
        <v>78031</v>
      </c>
      <c r="I115" s="220">
        <v>14825.89</v>
      </c>
      <c r="J115" s="220">
        <v>92856.89</v>
      </c>
      <c r="K115" s="220">
        <v>84927</v>
      </c>
      <c r="L115" s="220">
        <v>16136.13</v>
      </c>
      <c r="M115" s="220">
        <v>101063.13</v>
      </c>
      <c r="N115" s="220">
        <v>93410</v>
      </c>
      <c r="O115" s="220">
        <v>17747.900000000001</v>
      </c>
      <c r="P115" s="219">
        <v>111157.9</v>
      </c>
      <c r="Q115" s="224">
        <v>76644</v>
      </c>
      <c r="R115" s="223">
        <v>14562</v>
      </c>
      <c r="S115" s="223">
        <v>91207</v>
      </c>
      <c r="T115" s="223">
        <v>76644</v>
      </c>
      <c r="U115" s="223">
        <v>14562</v>
      </c>
      <c r="V115" s="223">
        <v>91207</v>
      </c>
      <c r="W115" s="223">
        <v>80323</v>
      </c>
      <c r="X115" s="223">
        <v>15261</v>
      </c>
      <c r="Y115" s="223">
        <v>95585</v>
      </c>
      <c r="Z115" s="223">
        <v>84179</v>
      </c>
      <c r="AA115" s="223">
        <v>15994</v>
      </c>
      <c r="AB115" s="222">
        <v>100173</v>
      </c>
      <c r="AC115" s="221">
        <v>79015</v>
      </c>
      <c r="AD115" s="220">
        <v>15013</v>
      </c>
      <c r="AE115" s="220">
        <v>94028</v>
      </c>
      <c r="AF115" s="220">
        <v>79015</v>
      </c>
      <c r="AG115" s="220">
        <v>15013</v>
      </c>
      <c r="AH115" s="220">
        <v>94028</v>
      </c>
      <c r="AI115" s="220">
        <v>86347</v>
      </c>
      <c r="AJ115" s="220">
        <v>16406</v>
      </c>
      <c r="AK115" s="220">
        <v>102753</v>
      </c>
      <c r="AL115" s="220">
        <v>94360</v>
      </c>
      <c r="AM115" s="220">
        <v>17928</v>
      </c>
      <c r="AN115" s="219">
        <v>112289</v>
      </c>
    </row>
    <row r="116" spans="2:40" ht="15" thickBot="1">
      <c r="B116" s="218" t="s">
        <v>235</v>
      </c>
      <c r="C116" s="217" t="s">
        <v>234</v>
      </c>
      <c r="D116" s="216">
        <v>1</v>
      </c>
      <c r="E116" s="212">
        <v>140095</v>
      </c>
      <c r="F116" s="211">
        <v>26618.05</v>
      </c>
      <c r="G116" s="211">
        <v>166713.04999999999</v>
      </c>
      <c r="H116" s="211">
        <v>140095</v>
      </c>
      <c r="I116" s="211">
        <v>26618.05</v>
      </c>
      <c r="J116" s="211">
        <v>166713.04999999999</v>
      </c>
      <c r="K116" s="211">
        <v>152476</v>
      </c>
      <c r="L116" s="211">
        <v>28970.44</v>
      </c>
      <c r="M116" s="211">
        <v>181446.44</v>
      </c>
      <c r="N116" s="211">
        <v>167707</v>
      </c>
      <c r="O116" s="211">
        <v>31864.33</v>
      </c>
      <c r="P116" s="210">
        <v>199571.33</v>
      </c>
      <c r="Q116" s="215">
        <v>137605</v>
      </c>
      <c r="R116" s="214">
        <v>26145</v>
      </c>
      <c r="S116" s="214">
        <v>163750</v>
      </c>
      <c r="T116" s="214">
        <v>137605</v>
      </c>
      <c r="U116" s="214">
        <v>26145</v>
      </c>
      <c r="V116" s="214">
        <v>163750</v>
      </c>
      <c r="W116" s="214">
        <v>144210</v>
      </c>
      <c r="X116" s="214">
        <v>27400</v>
      </c>
      <c r="Y116" s="214">
        <v>171610</v>
      </c>
      <c r="Z116" s="214">
        <v>151132</v>
      </c>
      <c r="AA116" s="214">
        <v>28715</v>
      </c>
      <c r="AB116" s="213">
        <v>179847</v>
      </c>
      <c r="AC116" s="212">
        <v>141861</v>
      </c>
      <c r="AD116" s="211">
        <v>26954</v>
      </c>
      <c r="AE116" s="211">
        <v>168814</v>
      </c>
      <c r="AF116" s="211">
        <v>141861</v>
      </c>
      <c r="AG116" s="211">
        <v>26954</v>
      </c>
      <c r="AH116" s="211">
        <v>168814</v>
      </c>
      <c r="AI116" s="211">
        <v>155025</v>
      </c>
      <c r="AJ116" s="211">
        <v>29455</v>
      </c>
      <c r="AK116" s="211">
        <v>184480</v>
      </c>
      <c r="AL116" s="211">
        <v>169412</v>
      </c>
      <c r="AM116" s="211">
        <v>32188</v>
      </c>
      <c r="AN116" s="210">
        <v>201600</v>
      </c>
    </row>
    <row r="117" spans="2:40" ht="14.5">
      <c r="B117" s="208"/>
      <c r="C117" s="207"/>
      <c r="D117" s="207"/>
      <c r="E117" s="206"/>
      <c r="F117" s="206"/>
      <c r="G117" s="209"/>
      <c r="H117" s="209"/>
      <c r="I117" s="206"/>
      <c r="J117" s="209"/>
      <c r="K117" s="205"/>
      <c r="L117" s="209"/>
      <c r="M117" s="209"/>
      <c r="N117" s="205"/>
      <c r="O117" s="205"/>
      <c r="P117" s="209"/>
      <c r="Q117" s="205"/>
      <c r="R117" s="205"/>
      <c r="S117" s="205"/>
    </row>
    <row r="118" spans="2:40" ht="14.5">
      <c r="B118" s="208"/>
      <c r="C118" s="207"/>
      <c r="D118" s="207"/>
      <c r="E118" s="206"/>
      <c r="F118" s="206"/>
      <c r="G118" s="206"/>
      <c r="H118" s="206"/>
      <c r="I118" s="206"/>
      <c r="J118" s="205"/>
      <c r="K118" s="205"/>
      <c r="L118" s="205"/>
      <c r="M118" s="205"/>
      <c r="N118" s="205"/>
      <c r="O118" s="205"/>
      <c r="P118" s="205"/>
      <c r="Q118" s="205"/>
      <c r="R118" s="205"/>
      <c r="S118" s="205"/>
    </row>
    <row r="119" spans="2:40" ht="14.5">
      <c r="B119" s="208"/>
      <c r="C119" s="207"/>
      <c r="D119" s="207"/>
      <c r="E119" s="206"/>
      <c r="F119" s="206"/>
      <c r="G119" s="209"/>
      <c r="H119" s="206"/>
      <c r="I119" s="206"/>
      <c r="J119" s="205"/>
      <c r="K119" s="205"/>
      <c r="L119" s="205"/>
      <c r="M119" s="205"/>
      <c r="N119" s="205"/>
      <c r="O119" s="205"/>
      <c r="P119" s="205"/>
      <c r="Q119" s="205"/>
      <c r="R119" s="205"/>
      <c r="S119" s="205"/>
    </row>
    <row r="120" spans="2:40" ht="14.5">
      <c r="B120" s="208"/>
      <c r="C120" s="207"/>
      <c r="D120" s="207"/>
      <c r="E120" s="206"/>
      <c r="F120" s="206"/>
      <c r="G120" s="209"/>
      <c r="H120" s="206"/>
      <c r="I120" s="206"/>
      <c r="J120" s="205"/>
      <c r="K120" s="205"/>
      <c r="L120" s="205"/>
      <c r="M120" s="205"/>
      <c r="N120" s="205"/>
      <c r="O120" s="205"/>
      <c r="P120" s="205"/>
      <c r="Q120" s="205"/>
      <c r="R120" s="205"/>
      <c r="S120" s="205"/>
    </row>
    <row r="121" spans="2:40" ht="14.5">
      <c r="B121" s="208"/>
      <c r="C121" s="207"/>
      <c r="D121" s="207"/>
      <c r="E121" s="206"/>
      <c r="F121" s="206"/>
      <c r="G121" s="206"/>
      <c r="H121" s="206"/>
      <c r="I121" s="206"/>
      <c r="J121" s="205"/>
      <c r="K121" s="205"/>
      <c r="L121" s="205"/>
      <c r="M121" s="205"/>
      <c r="N121" s="205"/>
      <c r="O121" s="205"/>
      <c r="P121" s="205"/>
      <c r="Q121" s="205"/>
      <c r="R121" s="205"/>
      <c r="S121" s="205"/>
    </row>
    <row r="122" spans="2:40" ht="14.5">
      <c r="B122" s="208"/>
      <c r="C122" s="207"/>
      <c r="D122" s="207"/>
      <c r="E122" s="206"/>
      <c r="F122" s="206"/>
      <c r="G122" s="206"/>
      <c r="H122" s="206"/>
      <c r="I122" s="206"/>
      <c r="J122" s="205"/>
      <c r="K122" s="205"/>
      <c r="L122" s="205"/>
      <c r="M122" s="205"/>
      <c r="N122" s="205"/>
      <c r="O122" s="205"/>
      <c r="P122" s="205"/>
      <c r="Q122" s="205"/>
      <c r="R122" s="205"/>
      <c r="S122" s="205"/>
    </row>
    <row r="123" spans="2:40" ht="14.5">
      <c r="B123" s="208"/>
      <c r="C123" s="207"/>
      <c r="D123" s="207"/>
      <c r="E123" s="206"/>
      <c r="F123" s="206"/>
      <c r="G123" s="206"/>
      <c r="H123" s="206"/>
      <c r="I123" s="206"/>
      <c r="J123" s="205"/>
      <c r="K123" s="205"/>
      <c r="L123" s="205"/>
      <c r="M123" s="205"/>
      <c r="N123" s="205"/>
      <c r="O123" s="205"/>
      <c r="P123" s="205"/>
      <c r="Q123" s="205"/>
      <c r="R123" s="205"/>
      <c r="S123" s="205"/>
    </row>
    <row r="124" spans="2:40" ht="14.5">
      <c r="B124" s="208"/>
      <c r="C124" s="207"/>
      <c r="D124" s="207"/>
      <c r="E124" s="206"/>
      <c r="F124" s="206"/>
      <c r="G124" s="206"/>
      <c r="H124" s="206"/>
      <c r="I124" s="206"/>
      <c r="J124" s="205"/>
      <c r="K124" s="205"/>
      <c r="L124" s="205"/>
      <c r="M124" s="205"/>
      <c r="N124" s="205"/>
      <c r="O124" s="205"/>
      <c r="P124" s="205"/>
      <c r="Q124" s="205"/>
      <c r="R124" s="205"/>
      <c r="S124" s="205"/>
    </row>
    <row r="125" spans="2:40" ht="14.5">
      <c r="B125" s="208"/>
      <c r="C125" s="207"/>
      <c r="D125" s="207"/>
      <c r="E125" s="206"/>
      <c r="F125" s="206"/>
      <c r="G125" s="206"/>
      <c r="H125" s="206"/>
      <c r="I125" s="206"/>
      <c r="J125" s="205"/>
      <c r="K125" s="205"/>
      <c r="L125" s="205"/>
      <c r="M125" s="205"/>
      <c r="N125" s="205"/>
      <c r="O125" s="205"/>
      <c r="P125" s="205"/>
      <c r="Q125" s="205"/>
      <c r="R125" s="205"/>
      <c r="S125" s="205"/>
    </row>
    <row r="126" spans="2:40" ht="14.5">
      <c r="B126" s="208"/>
      <c r="C126" s="207"/>
      <c r="D126" s="207"/>
      <c r="E126" s="206"/>
      <c r="F126" s="206"/>
      <c r="G126" s="206"/>
      <c r="H126" s="206"/>
      <c r="I126" s="206"/>
      <c r="J126" s="205"/>
      <c r="K126" s="205"/>
      <c r="L126" s="205"/>
      <c r="M126" s="205"/>
      <c r="N126" s="205"/>
      <c r="O126" s="205"/>
      <c r="P126" s="205"/>
      <c r="Q126" s="205"/>
      <c r="R126" s="205"/>
      <c r="S126" s="205"/>
    </row>
    <row r="127" spans="2:40" ht="14.5">
      <c r="B127" s="208"/>
      <c r="C127" s="207"/>
      <c r="D127" s="207"/>
      <c r="E127" s="206"/>
      <c r="F127" s="206"/>
      <c r="G127" s="206"/>
      <c r="H127" s="206"/>
      <c r="I127" s="206"/>
      <c r="J127" s="205"/>
      <c r="K127" s="205"/>
      <c r="L127" s="205"/>
      <c r="M127" s="205"/>
      <c r="N127" s="205"/>
      <c r="O127" s="205"/>
      <c r="P127" s="205"/>
      <c r="Q127" s="205"/>
      <c r="R127" s="205"/>
      <c r="S127" s="205"/>
    </row>
    <row r="128" spans="2:40" ht="14.5">
      <c r="B128" s="208"/>
      <c r="C128" s="207"/>
      <c r="D128" s="207"/>
      <c r="E128" s="206"/>
      <c r="F128" s="206"/>
      <c r="G128" s="206"/>
      <c r="H128" s="206"/>
      <c r="I128" s="206"/>
      <c r="J128" s="205"/>
      <c r="K128" s="205"/>
      <c r="L128" s="205"/>
      <c r="M128" s="205"/>
      <c r="N128" s="205"/>
      <c r="O128" s="205"/>
      <c r="P128" s="205"/>
      <c r="Q128" s="205"/>
      <c r="R128" s="205"/>
      <c r="S128" s="205"/>
    </row>
    <row r="129" spans="2:19" ht="14.5">
      <c r="B129" s="208"/>
      <c r="C129" s="207"/>
      <c r="D129" s="207"/>
      <c r="E129" s="206"/>
      <c r="F129" s="206"/>
      <c r="G129" s="206"/>
      <c r="H129" s="206"/>
      <c r="I129" s="206"/>
      <c r="J129" s="205"/>
      <c r="K129" s="205"/>
      <c r="L129" s="205"/>
      <c r="M129" s="205"/>
      <c r="N129" s="205"/>
      <c r="O129" s="205"/>
      <c r="P129" s="205"/>
      <c r="Q129" s="205"/>
      <c r="R129" s="205"/>
      <c r="S129" s="205"/>
    </row>
    <row r="130" spans="2:19" ht="14.5">
      <c r="B130" s="208"/>
      <c r="C130" s="207"/>
      <c r="D130" s="207"/>
      <c r="E130" s="206"/>
      <c r="F130" s="206"/>
      <c r="G130" s="206"/>
      <c r="H130" s="206"/>
      <c r="I130" s="206"/>
      <c r="J130" s="205"/>
      <c r="K130" s="205"/>
      <c r="L130" s="205"/>
      <c r="M130" s="205"/>
      <c r="N130" s="205"/>
      <c r="O130" s="205"/>
      <c r="P130" s="205"/>
      <c r="Q130" s="205"/>
      <c r="R130" s="205"/>
      <c r="S130" s="205"/>
    </row>
    <row r="131" spans="2:19" ht="14.5">
      <c r="B131" s="208"/>
      <c r="C131" s="207"/>
      <c r="D131" s="207"/>
      <c r="E131" s="206"/>
      <c r="F131" s="206"/>
      <c r="G131" s="206"/>
      <c r="H131" s="206"/>
      <c r="I131" s="206"/>
      <c r="J131" s="205"/>
      <c r="K131" s="205"/>
      <c r="L131" s="205"/>
      <c r="M131" s="205"/>
      <c r="N131" s="205"/>
      <c r="O131" s="205"/>
      <c r="P131" s="205"/>
      <c r="Q131" s="205"/>
      <c r="R131" s="205"/>
      <c r="S131" s="205"/>
    </row>
    <row r="132" spans="2:19" ht="14.5">
      <c r="B132" s="208"/>
      <c r="C132" s="207"/>
      <c r="D132" s="207"/>
      <c r="E132" s="206"/>
      <c r="F132" s="206"/>
      <c r="G132" s="206"/>
      <c r="H132" s="206"/>
      <c r="I132" s="206"/>
      <c r="J132" s="205"/>
      <c r="K132" s="205"/>
      <c r="L132" s="205"/>
      <c r="M132" s="205"/>
      <c r="N132" s="205"/>
      <c r="O132" s="205"/>
      <c r="P132" s="205"/>
      <c r="Q132" s="205"/>
      <c r="R132" s="205"/>
      <c r="S132" s="205"/>
    </row>
    <row r="133" spans="2:19" ht="14.5">
      <c r="B133" s="208"/>
      <c r="C133" s="207"/>
      <c r="D133" s="207"/>
      <c r="E133" s="206"/>
      <c r="F133" s="206"/>
      <c r="G133" s="206"/>
      <c r="H133" s="206"/>
      <c r="I133" s="206"/>
      <c r="J133" s="205"/>
      <c r="K133" s="205"/>
      <c r="L133" s="205"/>
      <c r="M133" s="205"/>
      <c r="N133" s="205"/>
      <c r="O133" s="205"/>
      <c r="P133" s="205"/>
      <c r="Q133" s="205"/>
      <c r="R133" s="205"/>
      <c r="S133" s="205"/>
    </row>
    <row r="134" spans="2:19" ht="14.5">
      <c r="B134" s="208"/>
      <c r="C134" s="207"/>
      <c r="D134" s="207"/>
      <c r="E134" s="206"/>
      <c r="F134" s="206"/>
      <c r="G134" s="206"/>
      <c r="H134" s="206"/>
      <c r="I134" s="206"/>
      <c r="J134" s="205"/>
      <c r="K134" s="205"/>
      <c r="L134" s="205"/>
      <c r="M134" s="205"/>
      <c r="N134" s="205"/>
      <c r="O134" s="205"/>
      <c r="P134" s="205"/>
      <c r="Q134" s="205"/>
      <c r="R134" s="205"/>
      <c r="S134" s="205"/>
    </row>
    <row r="135" spans="2:19" ht="14.5">
      <c r="B135" s="208"/>
      <c r="C135" s="207"/>
      <c r="D135" s="207"/>
      <c r="E135" s="206"/>
      <c r="F135" s="206"/>
      <c r="G135" s="206"/>
      <c r="H135" s="206"/>
      <c r="I135" s="206"/>
      <c r="J135" s="205"/>
      <c r="K135" s="205"/>
      <c r="L135" s="205"/>
      <c r="M135" s="205"/>
      <c r="N135" s="205"/>
      <c r="O135" s="205"/>
      <c r="P135" s="205"/>
      <c r="Q135" s="205"/>
      <c r="R135" s="205"/>
      <c r="S135" s="205"/>
    </row>
    <row r="136" spans="2:19" ht="14.5">
      <c r="B136" s="208"/>
      <c r="C136" s="207"/>
      <c r="D136" s="207"/>
      <c r="E136" s="206"/>
      <c r="F136" s="206"/>
      <c r="G136" s="206"/>
      <c r="H136" s="206"/>
      <c r="I136" s="206"/>
      <c r="J136" s="205"/>
      <c r="K136" s="205"/>
      <c r="L136" s="205"/>
      <c r="M136" s="205"/>
      <c r="N136" s="205"/>
      <c r="O136" s="205"/>
      <c r="P136" s="205"/>
      <c r="Q136" s="205"/>
      <c r="R136" s="205"/>
      <c r="S136" s="205"/>
    </row>
    <row r="137" spans="2:19" ht="14.5">
      <c r="B137" s="208"/>
      <c r="C137" s="207"/>
      <c r="D137" s="207"/>
      <c r="E137" s="206"/>
      <c r="F137" s="206"/>
      <c r="G137" s="206"/>
      <c r="H137" s="206"/>
      <c r="I137" s="206"/>
      <c r="J137" s="205"/>
      <c r="K137" s="205"/>
      <c r="L137" s="205"/>
      <c r="M137" s="205"/>
      <c r="N137" s="205"/>
      <c r="O137" s="205"/>
      <c r="P137" s="205"/>
      <c r="Q137" s="205"/>
      <c r="R137" s="205"/>
      <c r="S137" s="205"/>
    </row>
    <row r="138" spans="2:19" ht="14.5">
      <c r="B138" s="208"/>
      <c r="C138" s="207"/>
      <c r="D138" s="207"/>
      <c r="E138" s="206"/>
      <c r="F138" s="206"/>
      <c r="G138" s="206"/>
      <c r="H138" s="206"/>
      <c r="I138" s="206"/>
      <c r="J138" s="205"/>
      <c r="K138" s="205"/>
      <c r="L138" s="205"/>
      <c r="M138" s="205"/>
      <c r="N138" s="205"/>
      <c r="O138" s="205"/>
      <c r="P138" s="205"/>
      <c r="Q138" s="205"/>
      <c r="R138" s="205"/>
      <c r="S138" s="205"/>
    </row>
    <row r="139" spans="2:19" ht="14.5">
      <c r="B139" s="208"/>
      <c r="C139" s="207"/>
      <c r="D139" s="207"/>
      <c r="E139" s="206"/>
      <c r="F139" s="206"/>
      <c r="G139" s="206"/>
      <c r="H139" s="206"/>
      <c r="I139" s="206"/>
      <c r="J139" s="205"/>
      <c r="K139" s="205"/>
      <c r="L139" s="205"/>
      <c r="M139" s="205"/>
      <c r="N139" s="205"/>
      <c r="O139" s="205"/>
      <c r="P139" s="205"/>
      <c r="Q139" s="205"/>
      <c r="R139" s="205"/>
      <c r="S139" s="205"/>
    </row>
    <row r="140" spans="2:19" ht="14.5">
      <c r="B140" s="208"/>
      <c r="C140" s="207"/>
      <c r="D140" s="207"/>
      <c r="E140" s="206"/>
      <c r="F140" s="206"/>
      <c r="G140" s="206"/>
      <c r="H140" s="206"/>
      <c r="I140" s="206"/>
      <c r="J140" s="205"/>
      <c r="K140" s="205"/>
      <c r="L140" s="205"/>
      <c r="M140" s="205"/>
      <c r="N140" s="205"/>
      <c r="O140" s="205"/>
      <c r="P140" s="205"/>
      <c r="Q140" s="205"/>
      <c r="R140" s="205"/>
      <c r="S140" s="205"/>
    </row>
    <row r="141" spans="2:19" ht="14.5">
      <c r="B141" s="208"/>
      <c r="C141" s="207"/>
      <c r="D141" s="207"/>
      <c r="E141" s="206"/>
      <c r="F141" s="206"/>
      <c r="G141" s="206"/>
      <c r="H141" s="206"/>
      <c r="I141" s="206"/>
      <c r="J141" s="205"/>
      <c r="K141" s="205"/>
      <c r="L141" s="205"/>
      <c r="M141" s="205"/>
      <c r="N141" s="205"/>
      <c r="O141" s="205"/>
      <c r="P141" s="205"/>
      <c r="Q141" s="205"/>
      <c r="R141" s="205"/>
      <c r="S141" s="205"/>
    </row>
    <row r="142" spans="2:19" ht="14.5">
      <c r="B142" s="208"/>
      <c r="C142" s="207"/>
      <c r="D142" s="207"/>
      <c r="E142" s="206"/>
      <c r="F142" s="206"/>
      <c r="G142" s="206"/>
      <c r="H142" s="206"/>
      <c r="I142" s="206"/>
      <c r="J142" s="205"/>
      <c r="K142" s="205"/>
      <c r="L142" s="205"/>
      <c r="M142" s="205"/>
      <c r="N142" s="205"/>
      <c r="O142" s="205"/>
      <c r="P142" s="205"/>
      <c r="Q142" s="205"/>
      <c r="R142" s="205"/>
      <c r="S142" s="205"/>
    </row>
    <row r="143" spans="2:19" ht="14.5">
      <c r="B143" s="208"/>
      <c r="C143" s="207"/>
      <c r="D143" s="207"/>
      <c r="E143" s="206"/>
      <c r="F143" s="206"/>
      <c r="G143" s="206"/>
      <c r="H143" s="206"/>
      <c r="I143" s="206"/>
      <c r="J143" s="205"/>
      <c r="K143" s="205"/>
      <c r="L143" s="205"/>
      <c r="M143" s="205"/>
      <c r="N143" s="205"/>
      <c r="O143" s="205"/>
      <c r="P143" s="205"/>
      <c r="Q143" s="205"/>
      <c r="R143" s="205"/>
      <c r="S143" s="205"/>
    </row>
    <row r="144" spans="2:19" ht="14.5">
      <c r="B144" s="208"/>
      <c r="C144" s="207"/>
      <c r="D144" s="207"/>
      <c r="E144" s="206"/>
      <c r="F144" s="206"/>
      <c r="G144" s="206"/>
      <c r="H144" s="206"/>
      <c r="I144" s="206"/>
      <c r="J144" s="205"/>
      <c r="K144" s="205"/>
      <c r="L144" s="205"/>
      <c r="M144" s="205"/>
      <c r="N144" s="205"/>
      <c r="O144" s="205"/>
      <c r="P144" s="205"/>
      <c r="Q144" s="205"/>
      <c r="R144" s="205"/>
      <c r="S144" s="205"/>
    </row>
    <row r="145" spans="2:19" ht="14.5">
      <c r="B145" s="208"/>
      <c r="C145" s="207"/>
      <c r="D145" s="207"/>
      <c r="E145" s="206"/>
      <c r="F145" s="206"/>
      <c r="G145" s="206"/>
      <c r="H145" s="206"/>
      <c r="I145" s="206"/>
      <c r="J145" s="205"/>
      <c r="K145" s="205"/>
      <c r="L145" s="205"/>
      <c r="M145" s="205"/>
      <c r="N145" s="205"/>
      <c r="O145" s="205"/>
      <c r="P145" s="205"/>
      <c r="Q145" s="205"/>
      <c r="R145" s="205"/>
      <c r="S145" s="205"/>
    </row>
    <row r="146" spans="2:19" ht="14.5">
      <c r="B146" s="208"/>
      <c r="C146" s="207"/>
      <c r="D146" s="207"/>
      <c r="E146" s="206"/>
      <c r="F146" s="206"/>
      <c r="G146" s="206"/>
      <c r="H146" s="206"/>
      <c r="I146" s="206"/>
      <c r="J146" s="205"/>
      <c r="K146" s="205"/>
      <c r="L146" s="205"/>
      <c r="M146" s="205"/>
      <c r="N146" s="205"/>
      <c r="O146" s="205"/>
      <c r="P146" s="205"/>
      <c r="Q146" s="205"/>
      <c r="R146" s="205"/>
      <c r="S146" s="205"/>
    </row>
    <row r="147" spans="2:19" ht="14.5">
      <c r="B147" s="208"/>
      <c r="C147" s="207"/>
      <c r="D147" s="207"/>
      <c r="E147" s="206"/>
      <c r="F147" s="206"/>
      <c r="G147" s="206"/>
      <c r="H147" s="206"/>
      <c r="I147" s="206"/>
      <c r="J147" s="205"/>
      <c r="K147" s="205"/>
      <c r="L147" s="205"/>
      <c r="M147" s="205"/>
      <c r="N147" s="205"/>
      <c r="O147" s="205"/>
      <c r="P147" s="205"/>
      <c r="Q147" s="205"/>
      <c r="R147" s="205"/>
      <c r="S147" s="205"/>
    </row>
    <row r="148" spans="2:19" ht="14.5">
      <c r="B148" s="208"/>
      <c r="C148" s="207"/>
      <c r="D148" s="207"/>
      <c r="E148" s="206"/>
      <c r="F148" s="206"/>
      <c r="G148" s="206"/>
      <c r="H148" s="206"/>
      <c r="I148" s="206"/>
      <c r="J148" s="205"/>
      <c r="K148" s="205"/>
      <c r="L148" s="205"/>
      <c r="M148" s="205"/>
      <c r="N148" s="205"/>
      <c r="O148" s="205"/>
      <c r="P148" s="205"/>
      <c r="Q148" s="205"/>
      <c r="R148" s="205"/>
      <c r="S148" s="205"/>
    </row>
    <row r="149" spans="2:19" ht="14.5">
      <c r="B149" s="208"/>
      <c r="C149" s="207"/>
      <c r="D149" s="207"/>
      <c r="E149" s="206"/>
      <c r="F149" s="206"/>
      <c r="G149" s="206"/>
      <c r="H149" s="206"/>
      <c r="I149" s="206"/>
      <c r="J149" s="205"/>
      <c r="K149" s="205"/>
      <c r="L149" s="205"/>
      <c r="M149" s="205"/>
      <c r="N149" s="205"/>
      <c r="O149" s="205"/>
      <c r="P149" s="205"/>
      <c r="Q149" s="205"/>
      <c r="R149" s="205"/>
      <c r="S149" s="205"/>
    </row>
    <row r="150" spans="2:19" ht="14.5">
      <c r="B150" s="208"/>
      <c r="C150" s="207"/>
      <c r="D150" s="207"/>
      <c r="E150" s="206"/>
      <c r="F150" s="206"/>
      <c r="G150" s="206"/>
      <c r="H150" s="206"/>
      <c r="I150" s="206"/>
      <c r="J150" s="205"/>
      <c r="K150" s="205"/>
      <c r="L150" s="205"/>
      <c r="M150" s="205"/>
      <c r="N150" s="205"/>
      <c r="O150" s="205"/>
      <c r="P150" s="205"/>
      <c r="Q150" s="205"/>
      <c r="R150" s="205"/>
      <c r="S150" s="205"/>
    </row>
    <row r="151" spans="2:19" ht="14.5">
      <c r="B151" s="208"/>
      <c r="C151" s="207"/>
      <c r="D151" s="207"/>
      <c r="E151" s="206"/>
      <c r="F151" s="206"/>
      <c r="G151" s="206"/>
      <c r="H151" s="206"/>
      <c r="I151" s="206"/>
      <c r="J151" s="205"/>
      <c r="K151" s="205"/>
      <c r="L151" s="205"/>
      <c r="M151" s="205"/>
      <c r="N151" s="205"/>
      <c r="O151" s="205"/>
      <c r="P151" s="205"/>
      <c r="Q151" s="205"/>
      <c r="R151" s="205"/>
      <c r="S151" s="205"/>
    </row>
    <row r="152" spans="2:19" ht="14.5">
      <c r="B152" s="208"/>
      <c r="C152" s="207"/>
      <c r="D152" s="207"/>
      <c r="E152" s="206"/>
      <c r="F152" s="206"/>
      <c r="G152" s="206"/>
      <c r="H152" s="206"/>
      <c r="I152" s="206"/>
      <c r="J152" s="205"/>
      <c r="K152" s="205"/>
      <c r="L152" s="205"/>
      <c r="M152" s="205"/>
      <c r="N152" s="205"/>
      <c r="O152" s="205"/>
      <c r="P152" s="205"/>
      <c r="Q152" s="205"/>
      <c r="R152" s="205"/>
      <c r="S152" s="205"/>
    </row>
    <row r="153" spans="2:19" ht="14.5">
      <c r="B153" s="208"/>
      <c r="C153" s="207"/>
      <c r="D153" s="207"/>
      <c r="E153" s="206"/>
      <c r="F153" s="206"/>
      <c r="G153" s="206"/>
      <c r="H153" s="206"/>
      <c r="I153" s="206"/>
      <c r="J153" s="205"/>
      <c r="K153" s="205"/>
      <c r="L153" s="205"/>
      <c r="M153" s="205"/>
      <c r="N153" s="205"/>
      <c r="O153" s="205"/>
      <c r="P153" s="205"/>
      <c r="Q153" s="205"/>
      <c r="R153" s="205"/>
      <c r="S153" s="205"/>
    </row>
    <row r="154" spans="2:19" ht="14.5">
      <c r="B154" s="208"/>
      <c r="C154" s="207"/>
      <c r="D154" s="207"/>
      <c r="E154" s="206"/>
      <c r="F154" s="206"/>
      <c r="G154" s="206"/>
      <c r="H154" s="206"/>
      <c r="I154" s="206"/>
      <c r="J154" s="205"/>
      <c r="K154" s="205"/>
      <c r="L154" s="205"/>
      <c r="M154" s="205"/>
      <c r="N154" s="205"/>
      <c r="O154" s="205"/>
      <c r="P154" s="205"/>
      <c r="Q154" s="205"/>
      <c r="R154" s="205"/>
      <c r="S154" s="205"/>
    </row>
    <row r="155" spans="2:19" ht="14.5">
      <c r="B155" s="208"/>
      <c r="C155" s="207"/>
      <c r="D155" s="207"/>
      <c r="E155" s="206"/>
      <c r="F155" s="206"/>
      <c r="G155" s="206"/>
      <c r="H155" s="206"/>
      <c r="I155" s="206"/>
      <c r="J155" s="205"/>
      <c r="K155" s="205"/>
      <c r="L155" s="205"/>
      <c r="M155" s="205"/>
      <c r="N155" s="205"/>
      <c r="O155" s="205"/>
      <c r="P155" s="205"/>
      <c r="Q155" s="205"/>
      <c r="R155" s="205"/>
      <c r="S155" s="205"/>
    </row>
    <row r="156" spans="2:19" ht="14.5">
      <c r="B156" s="208"/>
      <c r="C156" s="207"/>
      <c r="D156" s="207"/>
      <c r="E156" s="206"/>
      <c r="F156" s="206"/>
      <c r="G156" s="206"/>
      <c r="H156" s="206"/>
      <c r="I156" s="206"/>
      <c r="J156" s="205"/>
      <c r="K156" s="205"/>
      <c r="L156" s="205"/>
      <c r="M156" s="205"/>
      <c r="N156" s="205"/>
      <c r="O156" s="205"/>
      <c r="P156" s="205"/>
      <c r="Q156" s="205"/>
      <c r="R156" s="205"/>
      <c r="S156" s="205"/>
    </row>
    <row r="157" spans="2:19" ht="14.5">
      <c r="B157" s="208"/>
      <c r="C157" s="207"/>
      <c r="D157" s="207"/>
      <c r="E157" s="206"/>
      <c r="F157" s="206"/>
      <c r="G157" s="206"/>
      <c r="H157" s="206"/>
      <c r="I157" s="206"/>
      <c r="J157" s="205"/>
      <c r="K157" s="205"/>
      <c r="L157" s="205"/>
      <c r="M157" s="205"/>
      <c r="N157" s="205"/>
      <c r="O157" s="205"/>
      <c r="P157" s="205"/>
      <c r="Q157" s="205"/>
      <c r="R157" s="205"/>
      <c r="S157" s="205"/>
    </row>
    <row r="158" spans="2:19" ht="14.5">
      <c r="B158" s="208"/>
      <c r="C158" s="207"/>
      <c r="D158" s="207"/>
      <c r="E158" s="206"/>
      <c r="F158" s="206"/>
      <c r="G158" s="206"/>
      <c r="H158" s="206"/>
      <c r="I158" s="206"/>
      <c r="J158" s="205"/>
      <c r="K158" s="205"/>
      <c r="L158" s="205"/>
      <c r="M158" s="205"/>
      <c r="N158" s="205"/>
      <c r="O158" s="205"/>
      <c r="P158" s="205"/>
      <c r="Q158" s="205"/>
      <c r="R158" s="205"/>
      <c r="S158" s="205"/>
    </row>
    <row r="159" spans="2:19" ht="14.5">
      <c r="B159" s="208"/>
      <c r="C159" s="207"/>
      <c r="D159" s="207"/>
      <c r="E159" s="206"/>
      <c r="F159" s="206"/>
      <c r="G159" s="206"/>
      <c r="H159" s="206"/>
      <c r="I159" s="206"/>
      <c r="J159" s="205"/>
      <c r="K159" s="205"/>
      <c r="L159" s="205"/>
      <c r="M159" s="205"/>
      <c r="N159" s="205"/>
      <c r="O159" s="205"/>
      <c r="P159" s="205"/>
      <c r="Q159" s="205"/>
      <c r="R159" s="205"/>
      <c r="S159" s="205"/>
    </row>
    <row r="160" spans="2:19" ht="14.5">
      <c r="B160" s="208"/>
      <c r="C160" s="207"/>
      <c r="D160" s="207"/>
      <c r="E160" s="206"/>
      <c r="F160" s="206"/>
      <c r="G160" s="206"/>
      <c r="H160" s="206"/>
      <c r="I160" s="206"/>
      <c r="J160" s="205"/>
      <c r="K160" s="205"/>
      <c r="L160" s="205"/>
      <c r="M160" s="205"/>
      <c r="N160" s="205"/>
      <c r="O160" s="205"/>
      <c r="P160" s="205"/>
      <c r="Q160" s="205"/>
      <c r="R160" s="205"/>
      <c r="S160" s="205"/>
    </row>
    <row r="161" spans="2:19" ht="14.5">
      <c r="B161" s="208"/>
      <c r="C161" s="207"/>
      <c r="D161" s="207"/>
      <c r="E161" s="206"/>
      <c r="F161" s="206"/>
      <c r="G161" s="206"/>
      <c r="H161" s="206"/>
      <c r="I161" s="206"/>
      <c r="J161" s="205"/>
      <c r="K161" s="205"/>
      <c r="L161" s="205"/>
      <c r="M161" s="205"/>
      <c r="N161" s="205"/>
      <c r="O161" s="205"/>
      <c r="P161" s="205"/>
      <c r="Q161" s="205"/>
      <c r="R161" s="205"/>
      <c r="S161" s="205"/>
    </row>
    <row r="162" spans="2:19">
      <c r="C162" s="204"/>
      <c r="D162" s="204"/>
      <c r="E162" s="10"/>
      <c r="F162" s="10"/>
      <c r="G162" s="10"/>
      <c r="H162" s="10"/>
      <c r="I162" s="10"/>
      <c r="J162" s="10"/>
      <c r="L162" s="12"/>
      <c r="M162" s="10"/>
      <c r="P162" s="10"/>
      <c r="R162" s="12"/>
      <c r="S162" s="10"/>
    </row>
    <row r="163" spans="2:19">
      <c r="C163" s="204"/>
      <c r="D163" s="204"/>
      <c r="E163" s="10"/>
      <c r="F163" s="10"/>
      <c r="G163" s="10"/>
      <c r="H163" s="10"/>
      <c r="I163" s="10"/>
      <c r="J163" s="10"/>
      <c r="L163" s="12"/>
      <c r="M163" s="10"/>
      <c r="P163" s="10"/>
      <c r="R163" s="12"/>
      <c r="S163" s="10"/>
    </row>
    <row r="164" spans="2:19">
      <c r="C164" s="204"/>
      <c r="D164" s="204"/>
      <c r="E164" s="10"/>
      <c r="F164" s="10"/>
      <c r="G164" s="10"/>
      <c r="H164" s="10"/>
      <c r="I164" s="10"/>
      <c r="J164" s="10"/>
      <c r="L164" s="12"/>
      <c r="M164" s="10"/>
      <c r="P164" s="10"/>
      <c r="R164" s="12"/>
      <c r="S164" s="10"/>
    </row>
    <row r="165" spans="2:19">
      <c r="C165" s="204"/>
      <c r="D165" s="204"/>
      <c r="E165" s="10"/>
      <c r="F165" s="10"/>
      <c r="G165" s="10"/>
      <c r="H165" s="10"/>
      <c r="I165" s="10"/>
      <c r="J165" s="10"/>
      <c r="L165" s="12"/>
      <c r="M165" s="10"/>
      <c r="P165" s="10"/>
      <c r="R165" s="12"/>
      <c r="S165" s="10"/>
    </row>
    <row r="166" spans="2:19" ht="23.15" customHeight="1">
      <c r="B166" s="512"/>
      <c r="C166" s="512"/>
      <c r="D166" s="512"/>
      <c r="E166" s="512"/>
      <c r="F166" s="512"/>
      <c r="G166" s="512"/>
      <c r="H166" s="512"/>
      <c r="I166" s="512"/>
      <c r="J166" s="512"/>
      <c r="L166" s="12"/>
      <c r="M166" s="10"/>
      <c r="P166" s="10"/>
      <c r="R166" s="12"/>
      <c r="S166" s="10"/>
    </row>
  </sheetData>
  <mergeCells count="25">
    <mergeCell ref="Q9:AB9"/>
    <mergeCell ref="Z10:AB10"/>
    <mergeCell ref="W10:Y10"/>
    <mergeCell ref="T10:V10"/>
    <mergeCell ref="Q10:S10"/>
    <mergeCell ref="AC9:AN9"/>
    <mergeCell ref="AC10:AE10"/>
    <mergeCell ref="AF10:AH10"/>
    <mergeCell ref="AI10:AK10"/>
    <mergeCell ref="AL10:AN10"/>
    <mergeCell ref="B166:J166"/>
    <mergeCell ref="B11:D11"/>
    <mergeCell ref="B19:D19"/>
    <mergeCell ref="B29:D29"/>
    <mergeCell ref="B32:D32"/>
    <mergeCell ref="B38:D38"/>
    <mergeCell ref="B65:D65"/>
    <mergeCell ref="G2:H2"/>
    <mergeCell ref="B9:D9"/>
    <mergeCell ref="E9:P9"/>
    <mergeCell ref="E10:G10"/>
    <mergeCell ref="H10:J10"/>
    <mergeCell ref="B2:E2"/>
    <mergeCell ref="N10:P10"/>
    <mergeCell ref="K10:M10"/>
  </mergeCells>
  <conditionalFormatting sqref="E18:F18 H18:I18 T18:U18 AF18:AG18 E19:I19 Q19:U19 AC19:AG19">
    <cfRule type="cellIs" dxfId="2" priority="3" operator="greaterThan">
      <formula>$C18</formula>
    </cfRule>
  </conditionalFormatting>
  <conditionalFormatting sqref="Q18:R18">
    <cfRule type="cellIs" dxfId="1" priority="2" operator="greaterThan">
      <formula>$C18</formula>
    </cfRule>
  </conditionalFormatting>
  <conditionalFormatting sqref="AC18:AD18">
    <cfRule type="cellIs" dxfId="0" priority="1" operator="greaterThan">
      <formula>$C18</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B4DEC-5D77-471D-B283-B2894EEE1E27}">
  <sheetPr>
    <tabColor rgb="FF7030A0"/>
  </sheetPr>
  <dimension ref="A1:S16"/>
  <sheetViews>
    <sheetView zoomScale="90" zoomScaleNormal="90" workbookViewId="0">
      <pane xSplit="1" ySplit="2" topLeftCell="B11" activePane="bottomRight" state="frozen"/>
      <selection pane="topRight" activeCell="B1" sqref="B1"/>
      <selection pane="bottomLeft" activeCell="A3" sqref="A3"/>
      <selection pane="bottomRight" activeCell="A8" sqref="A8:A10"/>
    </sheetView>
  </sheetViews>
  <sheetFormatPr baseColWidth="10" defaultColWidth="10.81640625" defaultRowHeight="14.5"/>
  <cols>
    <col min="1" max="1" width="27" style="2" customWidth="1"/>
    <col min="2" max="2" width="38.26953125" style="2" customWidth="1"/>
    <col min="3" max="3" width="13.453125" style="324" bestFit="1" customWidth="1"/>
    <col min="4" max="4" width="42.26953125" style="323" customWidth="1"/>
    <col min="5" max="5" width="7.453125" style="323" customWidth="1"/>
    <col min="6" max="7" width="7.453125" style="2" customWidth="1"/>
    <col min="8" max="8" width="7.453125" style="323" customWidth="1"/>
    <col min="9" max="11" width="8" style="323" customWidth="1"/>
    <col min="12" max="13" width="8" style="2" customWidth="1"/>
    <col min="14" max="15" width="8" style="323" customWidth="1"/>
    <col min="16" max="17" width="8" style="2" customWidth="1"/>
    <col min="18" max="18" width="10.81640625" style="2"/>
    <col min="19" max="19" width="31" style="2" customWidth="1"/>
    <col min="20" max="16384" width="10.81640625" style="2"/>
  </cols>
  <sheetData>
    <row r="1" spans="1:19" ht="44.25" customHeight="1">
      <c r="A1" s="535" t="s">
        <v>173</v>
      </c>
      <c r="B1" s="537" t="s">
        <v>43</v>
      </c>
      <c r="C1" s="537" t="s">
        <v>363</v>
      </c>
      <c r="D1" s="539" t="s">
        <v>377</v>
      </c>
      <c r="E1" s="540"/>
      <c r="F1" s="539" t="s">
        <v>376</v>
      </c>
      <c r="G1" s="540" t="s">
        <v>375</v>
      </c>
      <c r="H1" s="539" t="s">
        <v>374</v>
      </c>
      <c r="I1" s="540" t="s">
        <v>373</v>
      </c>
      <c r="J1" s="531" t="s">
        <v>372</v>
      </c>
      <c r="K1" s="531" t="s">
        <v>369</v>
      </c>
      <c r="L1" s="539" t="s">
        <v>371</v>
      </c>
      <c r="M1" s="540" t="s">
        <v>367</v>
      </c>
      <c r="N1" s="531" t="s">
        <v>370</v>
      </c>
      <c r="O1" s="531" t="s">
        <v>369</v>
      </c>
      <c r="P1" s="531" t="s">
        <v>368</v>
      </c>
      <c r="Q1" s="531" t="s">
        <v>367</v>
      </c>
      <c r="R1" s="358" t="s">
        <v>366</v>
      </c>
    </row>
    <row r="2" spans="1:19" ht="32" thickBot="1">
      <c r="A2" s="536"/>
      <c r="B2" s="538"/>
      <c r="C2" s="538"/>
      <c r="D2" s="357" t="s">
        <v>191</v>
      </c>
      <c r="E2" s="357" t="s">
        <v>363</v>
      </c>
      <c r="F2" s="357" t="s">
        <v>191</v>
      </c>
      <c r="G2" s="357" t="s">
        <v>363</v>
      </c>
      <c r="H2" s="357" t="s">
        <v>191</v>
      </c>
      <c r="I2" s="357" t="s">
        <v>363</v>
      </c>
      <c r="J2" s="357" t="s">
        <v>365</v>
      </c>
      <c r="K2" s="357" t="s">
        <v>363</v>
      </c>
      <c r="L2" s="357" t="s">
        <v>364</v>
      </c>
      <c r="M2" s="357" t="s">
        <v>363</v>
      </c>
      <c r="N2" s="357" t="s">
        <v>365</v>
      </c>
      <c r="O2" s="357" t="s">
        <v>363</v>
      </c>
      <c r="P2" s="357" t="s">
        <v>364</v>
      </c>
      <c r="Q2" s="357" t="s">
        <v>363</v>
      </c>
      <c r="R2" s="356" t="s">
        <v>363</v>
      </c>
    </row>
    <row r="3" spans="1:19" s="438" customFormat="1" ht="15" thickBot="1">
      <c r="A3" s="431" t="str">
        <f>+[1]Base!A16</f>
        <v>UT INFOHC MESA</v>
      </c>
      <c r="B3" s="432" t="s">
        <v>362</v>
      </c>
      <c r="C3" s="433"/>
      <c r="D3" s="434"/>
      <c r="E3" s="434"/>
      <c r="F3" s="434"/>
      <c r="G3" s="435"/>
      <c r="H3" s="434"/>
      <c r="I3" s="436"/>
      <c r="J3" s="434"/>
      <c r="K3" s="434"/>
      <c r="L3" s="434"/>
      <c r="M3" s="434"/>
      <c r="N3" s="434"/>
      <c r="O3" s="435"/>
      <c r="P3" s="434"/>
      <c r="Q3" s="435"/>
      <c r="R3" s="437" t="s">
        <v>10</v>
      </c>
    </row>
    <row r="4" spans="1:19" s="11" customFormat="1" ht="32">
      <c r="A4" s="355" t="str">
        <f>+[1]Base!A17</f>
        <v>UT SERVICIOS TI 2024</v>
      </c>
      <c r="B4" s="68" t="s">
        <v>361</v>
      </c>
      <c r="C4" s="354">
        <f>E4+G4+I4+K4+M4+R4+O4+Q4</f>
        <v>76.25</v>
      </c>
      <c r="D4" s="352">
        <v>4</v>
      </c>
      <c r="E4" s="352">
        <f>IF(D4=1,3,IF(D4=2,6,IF(D4=3,10,IF(D4=4,15,0))))</f>
        <v>15</v>
      </c>
      <c r="F4" s="352" t="s">
        <v>10</v>
      </c>
      <c r="G4" s="351">
        <f>IF(F4="SI",10,0)</f>
        <v>0</v>
      </c>
      <c r="H4" s="352" t="s">
        <v>10</v>
      </c>
      <c r="I4" s="353">
        <f>IF(H4="SI",13.5,0)</f>
        <v>0</v>
      </c>
      <c r="J4" s="352" t="s">
        <v>8</v>
      </c>
      <c r="K4" s="352">
        <f>IF(J4="SI",10,0)</f>
        <v>10</v>
      </c>
      <c r="L4" s="352" t="s">
        <v>8</v>
      </c>
      <c r="M4" s="352">
        <f>IF(L4="SI",1,0)</f>
        <v>1</v>
      </c>
      <c r="N4" s="352" t="s">
        <v>10</v>
      </c>
      <c r="O4" s="351">
        <f>IF(N4="SI",0.25,0)</f>
        <v>0</v>
      </c>
      <c r="P4" s="352" t="s">
        <v>8</v>
      </c>
      <c r="Q4" s="351">
        <f>IF(P4="SI",0.25,0)</f>
        <v>0.25</v>
      </c>
      <c r="R4" s="350">
        <f>+Economica!D5</f>
        <v>50</v>
      </c>
      <c r="S4" s="397" t="s">
        <v>382</v>
      </c>
    </row>
    <row r="5" spans="1:19" s="438" customFormat="1" ht="15" thickBot="1">
      <c r="A5" s="431" t="str">
        <f>+[1]Base!A18</f>
        <v>UT AW TECNOLOGIA 2024</v>
      </c>
      <c r="B5" s="432" t="s">
        <v>360</v>
      </c>
      <c r="C5" s="433"/>
      <c r="D5" s="434"/>
      <c r="E5" s="434"/>
      <c r="F5" s="434"/>
      <c r="G5" s="435"/>
      <c r="H5" s="434"/>
      <c r="I5" s="436"/>
      <c r="J5" s="434"/>
      <c r="K5" s="434"/>
      <c r="L5" s="434"/>
      <c r="M5" s="434"/>
      <c r="N5" s="434"/>
      <c r="O5" s="435"/>
      <c r="P5" s="434"/>
      <c r="Q5" s="435"/>
      <c r="R5" s="437" t="s">
        <v>10</v>
      </c>
    </row>
    <row r="6" spans="1:19" ht="15" thickBot="1">
      <c r="D6" s="349"/>
    </row>
    <row r="7" spans="1:19" ht="15" thickBot="1">
      <c r="A7" s="348" t="s">
        <v>359</v>
      </c>
      <c r="B7" s="348" t="s">
        <v>358</v>
      </c>
      <c r="C7" s="347" t="s">
        <v>357</v>
      </c>
      <c r="D7" s="346" t="s">
        <v>62</v>
      </c>
    </row>
    <row r="8" spans="1:19">
      <c r="A8" s="541" t="str">
        <f>A3</f>
        <v>UT INFOHC MESA</v>
      </c>
      <c r="B8" s="345" t="str">
        <f>Calificacion!$D$1</f>
        <v>Mayor número de agentes al mínimo solicitado</v>
      </c>
      <c r="C8" s="344">
        <f>$E3</f>
        <v>0</v>
      </c>
      <c r="D8" s="329" t="s">
        <v>356</v>
      </c>
      <c r="H8" s="343"/>
    </row>
    <row r="9" spans="1:19" ht="222" customHeight="1">
      <c r="A9" s="542"/>
      <c r="B9" s="327" t="str">
        <f>Calificacion!$F$1</f>
        <v>ESPECIALISTA EN IPv6</v>
      </c>
      <c r="C9" s="342">
        <f>$G3</f>
        <v>0</v>
      </c>
      <c r="D9" s="341" t="s">
        <v>417</v>
      </c>
    </row>
    <row r="10" spans="1:19" ht="42.5" thickBot="1">
      <c r="A10" s="543"/>
      <c r="B10" s="340" t="str">
        <f>Calificacion!$H$1</f>
        <v>ANALISIS DE VULNERABILIDADES</v>
      </c>
      <c r="C10" s="339">
        <f>$I3</f>
        <v>0</v>
      </c>
      <c r="D10" s="338" t="s">
        <v>398</v>
      </c>
    </row>
    <row r="11" spans="1:19">
      <c r="A11" s="532" t="str">
        <f>A4</f>
        <v>UT SERVICIOS TI 2024</v>
      </c>
      <c r="B11" s="203" t="str">
        <f>Calificacion!$D$1</f>
        <v>Mayor número de agentes al mínimo solicitado</v>
      </c>
      <c r="C11" s="337">
        <f>$E4</f>
        <v>15</v>
      </c>
      <c r="D11" s="336" t="s">
        <v>356</v>
      </c>
    </row>
    <row r="12" spans="1:19" ht="252" customHeight="1">
      <c r="A12" s="533"/>
      <c r="B12" s="68" t="str">
        <f>Calificacion!$F$1</f>
        <v>ESPECIALISTA EN IPv6</v>
      </c>
      <c r="C12" s="335">
        <f>$G4</f>
        <v>0</v>
      </c>
      <c r="D12" s="172" t="s">
        <v>418</v>
      </c>
    </row>
    <row r="13" spans="1:19" ht="49.5" customHeight="1" thickBot="1">
      <c r="A13" s="534"/>
      <c r="B13" s="334" t="str">
        <f>Calificacion!$H$1</f>
        <v>ANALISIS DE VULNERABILIDADES</v>
      </c>
      <c r="C13" s="333">
        <f>$I4</f>
        <v>0</v>
      </c>
      <c r="D13" s="332" t="s">
        <v>399</v>
      </c>
    </row>
    <row r="14" spans="1:19">
      <c r="A14" s="529" t="str">
        <f>+A5</f>
        <v>UT AW TECNOLOGIA 2024</v>
      </c>
      <c r="B14" s="331" t="str">
        <f>Calificacion!$D$1</f>
        <v>Mayor número de agentes al mínimo solicitado</v>
      </c>
      <c r="C14" s="330">
        <f>$E5</f>
        <v>0</v>
      </c>
      <c r="D14" s="329" t="s">
        <v>355</v>
      </c>
    </row>
    <row r="15" spans="1:19" ht="270.75" customHeight="1">
      <c r="A15" s="530"/>
      <c r="B15" s="327" t="str">
        <f>Calificacion!$F$1</f>
        <v>ESPECIALISTA EN IPv6</v>
      </c>
      <c r="C15" s="326">
        <f>$G5</f>
        <v>0</v>
      </c>
      <c r="D15" s="328" t="s">
        <v>419</v>
      </c>
    </row>
    <row r="16" spans="1:19" ht="330" customHeight="1" thickBot="1">
      <c r="A16" s="530"/>
      <c r="B16" s="327" t="str">
        <f>Calificacion!$H$1</f>
        <v>ANALISIS DE VULNERABILIDADES</v>
      </c>
      <c r="C16" s="326">
        <f>+I5</f>
        <v>0</v>
      </c>
      <c r="D16" s="325" t="s">
        <v>420</v>
      </c>
    </row>
  </sheetData>
  <mergeCells count="13">
    <mergeCell ref="A14:A16"/>
    <mergeCell ref="N1:O1"/>
    <mergeCell ref="P1:Q1"/>
    <mergeCell ref="A11:A13"/>
    <mergeCell ref="A1:A2"/>
    <mergeCell ref="C1:C2"/>
    <mergeCell ref="D1:E1"/>
    <mergeCell ref="F1:G1"/>
    <mergeCell ref="L1:M1"/>
    <mergeCell ref="J1:K1"/>
    <mergeCell ref="A8:A10"/>
    <mergeCell ref="H1:I1"/>
    <mergeCell ref="B1:B2"/>
  </mergeCells>
  <conditionalFormatting sqref="C3:C5">
    <cfRule type="colorScale" priority="1">
      <colorScale>
        <cfvo type="min"/>
        <cfvo type="percentile" val="50"/>
        <cfvo type="max"/>
        <color rgb="FFFF5050"/>
        <color rgb="FFFFEB84"/>
        <color theme="9"/>
      </colorScale>
    </cfRule>
    <cfRule type="colorScale" priority="2">
      <colorScale>
        <cfvo type="min"/>
        <cfvo type="percentile" val="50"/>
        <cfvo type="max"/>
        <color rgb="FFF8696B"/>
        <color rgb="FFFFEB84"/>
        <color rgb="FF63BE7B"/>
      </colorScale>
    </cfRule>
    <cfRule type="colorScale" priority="3">
      <colorScale>
        <cfvo type="min"/>
        <cfvo type="percentile" val="50"/>
        <cfvo type="max"/>
        <color rgb="FFF8696B"/>
        <color rgb="FFFCFCFF"/>
        <color rgb="FF63BE7B"/>
      </colorScale>
    </cfRule>
    <cfRule type="colorScale" priority="4">
      <colorScale>
        <cfvo type="min"/>
        <cfvo type="max"/>
        <color rgb="FFFCFCFF"/>
        <color rgb="FF63BE7B"/>
      </colorScale>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3B403-D7FE-499B-A926-DAD232A6CDD7}">
  <sheetPr>
    <tabColor rgb="FFC00000"/>
    <pageSetUpPr fitToPage="1"/>
  </sheetPr>
  <dimension ref="B1:Q40"/>
  <sheetViews>
    <sheetView tabSelected="1" zoomScale="85" zoomScaleNormal="85" workbookViewId="0">
      <selection activeCell="B2" sqref="B2"/>
    </sheetView>
  </sheetViews>
  <sheetFormatPr baseColWidth="10" defaultColWidth="11.453125" defaultRowHeight="10.5"/>
  <cols>
    <col min="1" max="1" width="3" style="11" customWidth="1"/>
    <col min="2" max="2" width="53.26953125" style="34" customWidth="1"/>
    <col min="3" max="3" width="9.54296875" style="9" hidden="1" customWidth="1"/>
    <col min="4" max="4" width="7" style="9" hidden="1" customWidth="1"/>
    <col min="5" max="5" width="12.7265625" style="9" customWidth="1"/>
    <col min="6" max="6" width="14.54296875" style="9" customWidth="1"/>
    <col min="7" max="7" width="130.7265625" style="9" customWidth="1"/>
    <col min="8" max="8" width="30.1796875" style="9" customWidth="1"/>
    <col min="9" max="9" width="43.54296875" style="9" customWidth="1"/>
    <col min="10" max="10" width="55.1796875" style="11" customWidth="1"/>
    <col min="11" max="11" width="8.1796875" style="12" customWidth="1"/>
    <col min="12" max="12" width="20.453125" style="11" customWidth="1"/>
    <col min="13" max="13" width="11.453125" style="11" bestFit="1" customWidth="1"/>
    <col min="14" max="14" width="17" style="35" bestFit="1" customWidth="1"/>
    <col min="15" max="15" width="30.81640625" style="19" customWidth="1"/>
    <col min="16" max="16" width="10.453125" style="19" customWidth="1"/>
    <col min="17" max="17" width="32.1796875" style="19" customWidth="1"/>
    <col min="18" max="16384" width="11.453125" style="11"/>
  </cols>
  <sheetData>
    <row r="1" spans="2:17" ht="11" thickBot="1"/>
    <row r="2" spans="2:17" s="33" customFormat="1" ht="36.75" customHeight="1" thickBot="1">
      <c r="B2" s="166" t="s">
        <v>40</v>
      </c>
      <c r="C2" s="165" t="s">
        <v>223</v>
      </c>
      <c r="D2" s="163" t="s">
        <v>224</v>
      </c>
      <c r="E2" s="546" t="s">
        <v>225</v>
      </c>
      <c r="F2" s="547"/>
      <c r="G2" s="548"/>
      <c r="H2" s="163" t="s">
        <v>226</v>
      </c>
      <c r="I2" s="163" t="s">
        <v>227</v>
      </c>
      <c r="J2" s="164" t="s">
        <v>61</v>
      </c>
      <c r="K2" s="32"/>
    </row>
    <row r="3" spans="2:17" ht="16" thickBot="1">
      <c r="B3" s="401" t="str">
        <f>+Base!A16</f>
        <v>UT INFOHC MESA</v>
      </c>
      <c r="C3" s="402"/>
      <c r="D3" s="403"/>
      <c r="E3" s="549"/>
      <c r="F3" s="550"/>
      <c r="G3" s="551"/>
      <c r="H3" s="404"/>
      <c r="I3" s="404"/>
      <c r="J3" s="405" t="s">
        <v>380</v>
      </c>
    </row>
    <row r="4" spans="2:17" ht="15.5">
      <c r="B4" s="406" t="str">
        <f>+Base!A17</f>
        <v>UT SERVICIOS TI 2024</v>
      </c>
      <c r="C4" s="407"/>
      <c r="D4" s="408"/>
      <c r="E4" s="552" t="s">
        <v>198</v>
      </c>
      <c r="F4" s="553"/>
      <c r="G4" s="554"/>
      <c r="H4" s="409" t="s">
        <v>228</v>
      </c>
      <c r="I4" s="409" t="s">
        <v>198</v>
      </c>
      <c r="J4" s="410" t="s">
        <v>228</v>
      </c>
    </row>
    <row r="5" spans="2:17" s="12" customFormat="1" ht="16" thickBot="1">
      <c r="B5" s="401" t="str">
        <f>+Base!A18</f>
        <v>UT AW TECNOLOGIA 2024</v>
      </c>
      <c r="C5" s="402"/>
      <c r="D5" s="403"/>
      <c r="E5" s="555"/>
      <c r="F5" s="556"/>
      <c r="G5" s="557"/>
      <c r="H5" s="404"/>
      <c r="I5" s="404"/>
      <c r="J5" s="405" t="s">
        <v>380</v>
      </c>
      <c r="L5" s="161"/>
      <c r="M5" s="161"/>
      <c r="N5" s="161"/>
      <c r="O5" s="161"/>
      <c r="P5" s="19"/>
      <c r="Q5" s="19"/>
    </row>
    <row r="6" spans="2:17" s="12" customFormat="1" ht="15.5">
      <c r="B6" s="400"/>
      <c r="C6" s="9"/>
      <c r="D6" s="9"/>
      <c r="E6" s="9"/>
      <c r="F6" s="9"/>
      <c r="G6" s="9"/>
      <c r="H6" s="13"/>
      <c r="I6" s="13"/>
      <c r="J6" s="10"/>
      <c r="L6" s="161"/>
      <c r="M6" s="161"/>
      <c r="N6" s="161"/>
      <c r="O6" s="161"/>
      <c r="P6" s="19"/>
      <c r="Q6" s="19"/>
    </row>
    <row r="7" spans="2:17" s="12" customFormat="1" ht="15.5">
      <c r="B7" s="400"/>
      <c r="C7" s="9"/>
      <c r="D7" s="9"/>
      <c r="E7" s="9"/>
      <c r="F7" s="9"/>
      <c r="G7" s="9"/>
      <c r="H7" s="13"/>
      <c r="I7" s="13"/>
      <c r="J7" s="10"/>
      <c r="L7" s="161"/>
      <c r="M7" s="161"/>
      <c r="N7" s="161"/>
      <c r="O7" s="161"/>
      <c r="P7" s="19"/>
      <c r="Q7" s="19"/>
    </row>
    <row r="8" spans="2:17" s="12" customFormat="1" ht="15.5">
      <c r="B8" s="400"/>
      <c r="C8" s="9"/>
      <c r="D8" s="9"/>
      <c r="E8" s="9"/>
      <c r="F8" s="9"/>
      <c r="G8" s="9"/>
      <c r="H8" s="13"/>
      <c r="I8" s="13"/>
      <c r="J8" s="10"/>
      <c r="L8" s="161"/>
      <c r="M8" s="161"/>
      <c r="N8" s="161"/>
      <c r="O8" s="161"/>
      <c r="P8" s="19"/>
      <c r="Q8" s="19"/>
    </row>
    <row r="9" spans="2:17" s="12" customFormat="1" ht="15.5">
      <c r="B9" s="400"/>
      <c r="C9" s="9"/>
      <c r="D9" s="9"/>
      <c r="E9" s="9"/>
      <c r="F9" s="9"/>
      <c r="G9" s="9"/>
      <c r="H9" s="13"/>
      <c r="I9" s="13"/>
      <c r="J9" s="10"/>
      <c r="L9" s="161"/>
      <c r="M9" s="161"/>
      <c r="N9" s="161"/>
      <c r="O9" s="161"/>
      <c r="P9" s="19"/>
      <c r="Q9" s="19"/>
    </row>
    <row r="10" spans="2:17" s="12" customFormat="1">
      <c r="B10" s="34"/>
      <c r="C10" s="9"/>
      <c r="D10" s="9"/>
      <c r="E10" s="9"/>
      <c r="F10" s="9"/>
      <c r="G10" s="9"/>
      <c r="H10" s="9"/>
      <c r="I10" s="9"/>
      <c r="J10" s="11"/>
      <c r="L10" s="34"/>
      <c r="P10" s="19"/>
      <c r="Q10" s="19"/>
    </row>
    <row r="11" spans="2:17" s="12" customFormat="1" ht="15.5">
      <c r="B11" s="411" t="s">
        <v>359</v>
      </c>
      <c r="C11" s="411"/>
      <c r="D11" s="411"/>
      <c r="E11" s="411" t="s">
        <v>386</v>
      </c>
      <c r="F11" s="411" t="s">
        <v>387</v>
      </c>
      <c r="G11" s="411" t="s">
        <v>384</v>
      </c>
      <c r="H11" s="558" t="s">
        <v>385</v>
      </c>
      <c r="I11" s="558"/>
      <c r="J11" s="558"/>
      <c r="L11" s="34"/>
      <c r="O11" s="162"/>
      <c r="P11" s="23"/>
      <c r="Q11" s="23"/>
    </row>
    <row r="12" spans="2:17" ht="12.75" customHeight="1">
      <c r="B12" s="544" t="s">
        <v>21</v>
      </c>
      <c r="C12" s="399"/>
      <c r="D12" s="399"/>
      <c r="E12" s="545">
        <v>5</v>
      </c>
      <c r="F12" s="545" t="s">
        <v>388</v>
      </c>
      <c r="G12" s="560" t="s">
        <v>389</v>
      </c>
      <c r="H12" s="560" t="s">
        <v>396</v>
      </c>
      <c r="I12" s="560"/>
      <c r="J12" s="560"/>
    </row>
    <row r="13" spans="2:17" ht="13">
      <c r="B13" s="544"/>
      <c r="C13" s="399"/>
      <c r="D13" s="399"/>
      <c r="E13" s="545"/>
      <c r="F13" s="545"/>
      <c r="G13" s="560"/>
      <c r="H13" s="560"/>
      <c r="I13" s="560"/>
      <c r="J13" s="560"/>
    </row>
    <row r="14" spans="2:17" ht="409.5" customHeight="1">
      <c r="B14" s="544"/>
      <c r="C14" s="399"/>
      <c r="D14" s="399"/>
      <c r="E14" s="545"/>
      <c r="F14" s="545"/>
      <c r="G14" s="560"/>
      <c r="H14" s="560"/>
      <c r="I14" s="560"/>
      <c r="J14" s="560"/>
    </row>
    <row r="15" spans="2:17" ht="46.5" customHeight="1">
      <c r="B15" s="544"/>
      <c r="C15" s="399"/>
      <c r="D15" s="399"/>
      <c r="E15" s="545"/>
      <c r="F15" s="545"/>
      <c r="G15" s="560"/>
      <c r="H15" s="560"/>
      <c r="I15" s="560"/>
      <c r="J15" s="560"/>
    </row>
    <row r="16" spans="2:17" ht="1.5" customHeight="1">
      <c r="B16" s="544"/>
      <c r="C16" s="399"/>
      <c r="D16" s="399"/>
      <c r="E16" s="545"/>
      <c r="F16" s="545"/>
      <c r="G16" s="560"/>
      <c r="H16" s="560"/>
      <c r="I16" s="560"/>
      <c r="J16" s="560"/>
    </row>
    <row r="17" spans="2:10" ht="13" hidden="1">
      <c r="B17" s="544"/>
      <c r="C17" s="399"/>
      <c r="D17" s="399"/>
      <c r="E17" s="545"/>
      <c r="F17" s="545"/>
      <c r="G17" s="560"/>
      <c r="H17" s="560"/>
      <c r="I17" s="560"/>
      <c r="J17" s="560"/>
    </row>
    <row r="18" spans="2:10" ht="208.5" customHeight="1">
      <c r="B18" s="544"/>
      <c r="C18" s="399"/>
      <c r="D18" s="399"/>
      <c r="E18" s="545"/>
      <c r="F18" s="545"/>
      <c r="G18" s="560"/>
      <c r="H18" s="560"/>
      <c r="I18" s="560"/>
      <c r="J18" s="560"/>
    </row>
    <row r="19" spans="2:10" ht="12.75" customHeight="1">
      <c r="B19" s="544" t="s">
        <v>19</v>
      </c>
      <c r="C19" s="399"/>
      <c r="D19" s="399"/>
      <c r="E19" s="545" t="s">
        <v>391</v>
      </c>
      <c r="F19" s="561" t="s">
        <v>390</v>
      </c>
      <c r="G19" s="560" t="s">
        <v>392</v>
      </c>
      <c r="H19" s="559" t="s">
        <v>421</v>
      </c>
      <c r="I19" s="559"/>
      <c r="J19" s="559"/>
    </row>
    <row r="20" spans="2:10" ht="13">
      <c r="B20" s="544"/>
      <c r="C20" s="399"/>
      <c r="D20" s="399"/>
      <c r="E20" s="545"/>
      <c r="F20" s="561"/>
      <c r="G20" s="560"/>
      <c r="H20" s="559"/>
      <c r="I20" s="559"/>
      <c r="J20" s="559"/>
    </row>
    <row r="21" spans="2:10" ht="13">
      <c r="B21" s="544"/>
      <c r="C21" s="399"/>
      <c r="D21" s="399"/>
      <c r="E21" s="545"/>
      <c r="F21" s="561"/>
      <c r="G21" s="560"/>
      <c r="H21" s="559"/>
      <c r="I21" s="559"/>
      <c r="J21" s="559"/>
    </row>
    <row r="22" spans="2:10" ht="13">
      <c r="B22" s="544"/>
      <c r="C22" s="399"/>
      <c r="D22" s="399"/>
      <c r="E22" s="545"/>
      <c r="F22" s="561"/>
      <c r="G22" s="560"/>
      <c r="H22" s="559"/>
      <c r="I22" s="559"/>
      <c r="J22" s="559"/>
    </row>
    <row r="23" spans="2:10" ht="13">
      <c r="B23" s="544"/>
      <c r="C23" s="399"/>
      <c r="D23" s="399"/>
      <c r="E23" s="545"/>
      <c r="F23" s="561"/>
      <c r="G23" s="560"/>
      <c r="H23" s="559"/>
      <c r="I23" s="559"/>
      <c r="J23" s="559"/>
    </row>
    <row r="24" spans="2:10" ht="13">
      <c r="B24" s="544"/>
      <c r="C24" s="399"/>
      <c r="D24" s="399"/>
      <c r="E24" s="545"/>
      <c r="F24" s="561"/>
      <c r="G24" s="560"/>
      <c r="H24" s="559"/>
      <c r="I24" s="559"/>
      <c r="J24" s="559"/>
    </row>
    <row r="25" spans="2:10" ht="346.5" customHeight="1">
      <c r="B25" s="544"/>
      <c r="C25" s="399"/>
      <c r="D25" s="399"/>
      <c r="E25" s="545"/>
      <c r="F25" s="561"/>
      <c r="G25" s="560"/>
      <c r="H25" s="559"/>
      <c r="I25" s="559"/>
      <c r="J25" s="559"/>
    </row>
    <row r="26" spans="2:10" ht="11.25" customHeight="1">
      <c r="B26" s="544"/>
      <c r="C26" s="398"/>
      <c r="D26" s="398"/>
      <c r="E26" s="545"/>
      <c r="F26" s="561"/>
      <c r="G26" s="560"/>
      <c r="H26" s="559"/>
      <c r="I26" s="559"/>
      <c r="J26" s="559"/>
    </row>
    <row r="27" spans="2:10" ht="11.25" customHeight="1">
      <c r="B27" s="544"/>
      <c r="C27" s="398"/>
      <c r="D27" s="398"/>
      <c r="E27" s="545"/>
      <c r="F27" s="561"/>
      <c r="G27" s="560"/>
      <c r="H27" s="559"/>
      <c r="I27" s="559"/>
      <c r="J27" s="559"/>
    </row>
    <row r="28" spans="2:10" ht="11.25" customHeight="1">
      <c r="B28" s="544"/>
      <c r="C28" s="398"/>
      <c r="D28" s="398"/>
      <c r="E28" s="545"/>
      <c r="F28" s="561"/>
      <c r="G28" s="560"/>
      <c r="H28" s="559"/>
      <c r="I28" s="559"/>
      <c r="J28" s="559"/>
    </row>
    <row r="29" spans="2:10" ht="11.25" customHeight="1">
      <c r="B29" s="544"/>
      <c r="C29" s="398"/>
      <c r="D29" s="398"/>
      <c r="E29" s="545"/>
      <c r="F29" s="561"/>
      <c r="G29" s="560"/>
      <c r="H29" s="559"/>
      <c r="I29" s="559"/>
      <c r="J29" s="559"/>
    </row>
    <row r="30" spans="2:10" ht="11.25" customHeight="1">
      <c r="B30" s="544"/>
      <c r="C30" s="398"/>
      <c r="D30" s="398"/>
      <c r="E30" s="545"/>
      <c r="F30" s="561"/>
      <c r="G30" s="560"/>
      <c r="H30" s="559"/>
      <c r="I30" s="559"/>
      <c r="J30" s="559"/>
    </row>
    <row r="31" spans="2:10">
      <c r="B31" s="544"/>
      <c r="C31" s="398"/>
      <c r="D31" s="398"/>
      <c r="E31" s="562" t="s">
        <v>393</v>
      </c>
      <c r="F31" s="562" t="s">
        <v>388</v>
      </c>
      <c r="G31" s="563" t="s">
        <v>394</v>
      </c>
      <c r="H31" s="559"/>
      <c r="I31" s="559"/>
      <c r="J31" s="559"/>
    </row>
    <row r="32" spans="2:10">
      <c r="B32" s="544"/>
      <c r="C32" s="398"/>
      <c r="D32" s="398"/>
      <c r="E32" s="562"/>
      <c r="F32" s="562"/>
      <c r="G32" s="563"/>
      <c r="H32" s="559"/>
      <c r="I32" s="559"/>
      <c r="J32" s="559"/>
    </row>
    <row r="33" spans="2:10">
      <c r="B33" s="544"/>
      <c r="C33" s="398"/>
      <c r="D33" s="398"/>
      <c r="E33" s="562"/>
      <c r="F33" s="562"/>
      <c r="G33" s="563"/>
      <c r="H33" s="559"/>
      <c r="I33" s="559"/>
      <c r="J33" s="559"/>
    </row>
    <row r="34" spans="2:10">
      <c r="B34" s="544"/>
      <c r="C34" s="398"/>
      <c r="D34" s="398"/>
      <c r="E34" s="562"/>
      <c r="F34" s="562"/>
      <c r="G34" s="563"/>
      <c r="H34" s="559"/>
      <c r="I34" s="559"/>
      <c r="J34" s="559"/>
    </row>
    <row r="35" spans="2:10">
      <c r="B35" s="544"/>
      <c r="C35" s="398"/>
      <c r="D35" s="398"/>
      <c r="E35" s="562"/>
      <c r="F35" s="562"/>
      <c r="G35" s="563"/>
      <c r="H35" s="559"/>
      <c r="I35" s="559"/>
      <c r="J35" s="559"/>
    </row>
    <row r="36" spans="2:10">
      <c r="B36" s="544"/>
      <c r="C36" s="398"/>
      <c r="D36" s="398"/>
      <c r="E36" s="562"/>
      <c r="F36" s="562"/>
      <c r="G36" s="563"/>
      <c r="H36" s="559"/>
      <c r="I36" s="559"/>
      <c r="J36" s="559"/>
    </row>
    <row r="37" spans="2:10">
      <c r="B37" s="544"/>
      <c r="C37" s="398"/>
      <c r="D37" s="398"/>
      <c r="E37" s="562"/>
      <c r="F37" s="562"/>
      <c r="G37" s="563"/>
      <c r="H37" s="559"/>
      <c r="I37" s="559"/>
      <c r="J37" s="559"/>
    </row>
    <row r="38" spans="2:10">
      <c r="B38" s="544"/>
      <c r="C38" s="398"/>
      <c r="D38" s="398"/>
      <c r="E38" s="562"/>
      <c r="F38" s="562"/>
      <c r="G38" s="563"/>
      <c r="H38" s="559"/>
      <c r="I38" s="559"/>
      <c r="J38" s="559"/>
    </row>
    <row r="39" spans="2:10">
      <c r="B39" s="544"/>
      <c r="C39" s="398"/>
      <c r="D39" s="398"/>
      <c r="E39" s="562"/>
      <c r="F39" s="562"/>
      <c r="G39" s="563"/>
      <c r="H39" s="559"/>
      <c r="I39" s="559"/>
      <c r="J39" s="559"/>
    </row>
    <row r="40" spans="2:10" ht="282.75" customHeight="1">
      <c r="B40" s="544"/>
      <c r="C40" s="398"/>
      <c r="D40" s="398"/>
      <c r="E40" s="562"/>
      <c r="F40" s="562"/>
      <c r="G40" s="563"/>
      <c r="H40" s="559"/>
      <c r="I40" s="559"/>
      <c r="J40" s="559"/>
    </row>
  </sheetData>
  <mergeCells count="18">
    <mergeCell ref="E19:E30"/>
    <mergeCell ref="B19:B40"/>
    <mergeCell ref="E31:E40"/>
    <mergeCell ref="F31:F40"/>
    <mergeCell ref="G31:G40"/>
    <mergeCell ref="H11:J11"/>
    <mergeCell ref="H19:J40"/>
    <mergeCell ref="F12:F18"/>
    <mergeCell ref="G12:G18"/>
    <mergeCell ref="H12:J18"/>
    <mergeCell ref="G19:G30"/>
    <mergeCell ref="F19:F30"/>
    <mergeCell ref="B12:B18"/>
    <mergeCell ref="E12:E18"/>
    <mergeCell ref="E2:G2"/>
    <mergeCell ref="E3:G3"/>
    <mergeCell ref="E4:G4"/>
    <mergeCell ref="E5:G5"/>
  </mergeCells>
  <dataValidations count="1">
    <dataValidation allowBlank="1" showInputMessage="1" showErrorMessage="1" sqref="I3:I9" xr:uid="{A549F973-A4AF-4F4C-93D3-7C7EDC912660}"/>
  </dataValidations>
  <pageMargins left="0.7" right="0.7" top="0.75" bottom="0.75" header="0.3" footer="0.3"/>
  <pageSetup scale="69" fitToWidth="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E0D7D03434C7A47B0EDC535A2F5F083" ma:contentTypeVersion="21" ma:contentTypeDescription="Crear nuevo documento." ma:contentTypeScope="" ma:versionID="eecba891e5eac61c5ce7cef3979df8aa">
  <xsd:schema xmlns:xsd="http://www.w3.org/2001/XMLSchema" xmlns:xs="http://www.w3.org/2001/XMLSchema" xmlns:p="http://schemas.microsoft.com/office/2006/metadata/properties" xmlns:ns2="02bffab7-4fc4-4f6f-9a56-e5300ffe7873" xmlns:ns3="673b2fab-4c68-4792-bf12-0e14ee772876" targetNamespace="http://schemas.microsoft.com/office/2006/metadata/properties" ma:root="true" ma:fieldsID="a4dd783daabd5f24b24b74eac366ecb7" ns2:_="" ns3:_="">
    <xsd:import namespace="02bffab7-4fc4-4f6f-9a56-e5300ffe7873"/>
    <xsd:import namespace="673b2fab-4c68-4792-bf12-0e14ee7728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orden" minOccurs="0"/>
                <xsd:element ref="ns2:TaxCatchAll" minOccurs="0"/>
                <xsd:element ref="ns3:lcf76f155ced4ddcb4097134ff3c332f"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ffab7-4fc4-4f6f-9a56-e5300ffe7873"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TaxCatchAll" ma:index="22" nillable="true" ma:displayName="Taxonomy Catch All Column" ma:hidden="true" ma:list="{14101e1d-d2d2-4178-a6c8-adb7f1f08b34}" ma:internalName="TaxCatchAll" ma:showField="CatchAllData" ma:web="02bffab7-4fc4-4f6f-9a56-e5300ffe787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73b2fab-4c68-4792-bf12-0e14ee7728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orden" ma:index="21" nillable="true" ma:displayName="orden" ma:decimals="1" ma:description="orden de lista" ma:format="Dropdown" ma:internalName="orden" ma:percentage="FALSE">
      <xsd:simpleType>
        <xsd:restriction base="dms:Number"/>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rden xmlns="673b2fab-4c68-4792-bf12-0e14ee772876" xsi:nil="true"/>
    <lcf76f155ced4ddcb4097134ff3c332f xmlns="673b2fab-4c68-4792-bf12-0e14ee772876">
      <Terms xmlns="http://schemas.microsoft.com/office/infopath/2007/PartnerControls"/>
    </lcf76f155ced4ddcb4097134ff3c332f>
    <TaxCatchAll xmlns="02bffab7-4fc4-4f6f-9a56-e5300ffe7873" xsi:nil="true"/>
  </documentManagement>
</p:properties>
</file>

<file path=customXml/itemProps1.xml><?xml version="1.0" encoding="utf-8"?>
<ds:datastoreItem xmlns:ds="http://schemas.openxmlformats.org/officeDocument/2006/customXml" ds:itemID="{6DEDB022-7447-4D5D-A63A-C20D9DBDEDBB}">
  <ds:schemaRefs>
    <ds:schemaRef ds:uri="http://schemas.microsoft.com/sharepoint/v3/contenttype/forms"/>
  </ds:schemaRefs>
</ds:datastoreItem>
</file>

<file path=customXml/itemProps2.xml><?xml version="1.0" encoding="utf-8"?>
<ds:datastoreItem xmlns:ds="http://schemas.openxmlformats.org/officeDocument/2006/customXml" ds:itemID="{734C8B70-6CC0-48A8-9680-0430567D14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ffab7-4fc4-4f6f-9a56-e5300ffe7873"/>
    <ds:schemaRef ds:uri="673b2fab-4c68-4792-bf12-0e14ee7728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DDBFB5-193F-4CA7-8215-B1D766D0D8A5}">
  <ds:schemaRefs>
    <ds:schemaRef ds:uri="http://schemas.microsoft.com/office/2006/metadata/properties"/>
    <ds:schemaRef ds:uri="http://schemas.microsoft.com/office/infopath/2007/PartnerControls"/>
    <ds:schemaRef ds:uri="673b2fab-4c68-4792-bf12-0e14ee772876"/>
    <ds:schemaRef ds:uri="02bffab7-4fc4-4f6f-9a56-e5300ffe787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Base</vt:lpstr>
      <vt:lpstr>Experiencia</vt:lpstr>
      <vt:lpstr>RUP y Formatos</vt:lpstr>
      <vt:lpstr>Economica</vt:lpstr>
      <vt:lpstr>Calificacion</vt:lpstr>
      <vt:lpstr>Resumen</vt:lpstr>
      <vt:lpstr>lnkPreviousPhaseContractNotice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Bernardo Gomez Rodriguez</dc:creator>
  <cp:keywords/>
  <dc:description/>
  <cp:lastModifiedBy>Elizabeth Arias Hernández</cp:lastModifiedBy>
  <cp:revision/>
  <dcterms:created xsi:type="dcterms:W3CDTF">2020-07-22T21:04:01Z</dcterms:created>
  <dcterms:modified xsi:type="dcterms:W3CDTF">2024-12-03T22:02:38Z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0x0101008E0D7D03434C7A47B0EDC535A2F5F083</vt:lpwstr>
  </property>
  <property fmtid="{D5CDD505-2E9C-101B-9397-08002B2CF9AE}" pid="3" name="MediaServiceImageTags">
    <vt:lpwstr/>
  </property>
</Properties>
</file>