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CONSERVAR\Alcaldia candelaria\Urbanismo tactico\Finales\Documentos UT\"/>
    </mc:Choice>
  </mc:AlternateContent>
  <xr:revisionPtr revIDLastSave="0" documentId="13_ncr:1_{D17B3893-A561-4DD9-95D8-F89B4D72A496}" xr6:coauthVersionLast="45" xr6:coauthVersionMax="45" xr10:uidLastSave="{00000000-0000-0000-0000-000000000000}"/>
  <bookViews>
    <workbookView xWindow="-120" yWindow="-120" windowWidth="20730" windowHeight="11040" tabRatio="711" firstSheet="4" activeTab="4" xr2:uid="{6F842EC5-F4F8-4CE4-9F9F-E8E201BC95C2}"/>
  </bookViews>
  <sheets>
    <sheet name="Base" sheetId="1" state="hidden" r:id="rId1"/>
    <sheet name="Trabajo" sheetId="2" state="hidden" r:id="rId2"/>
    <sheet name="FM" sheetId="3" state="hidden" r:id="rId3"/>
    <sheet name="PPTO_OBRA" sheetId="4" state="hidden" r:id="rId4"/>
    <sheet name="FORMULARIO OBRA" sheetId="5" r:id="rId5"/>
    <sheet name="AIU" sheetId="6" r:id="rId6"/>
    <sheet name="PPTO_PRELIM" sheetId="8" r:id="rId7"/>
    <sheet name="PPTO_PMT" sheetId="11" r:id="rId8"/>
    <sheet name="APU" sheetId="15" r:id="rId9"/>
    <sheet name="COTIZACIONES" sheetId="17" state="hidden" r:id="rId10"/>
  </sheets>
  <definedNames>
    <definedName name="_________key2" localSheetId="9" hidden="1">#REF!</definedName>
    <definedName name="_________key2" localSheetId="4" hidden="1">#REF!</definedName>
    <definedName name="_________key2" localSheetId="1" hidden="1">#REF!</definedName>
    <definedName name="_________key2" hidden="1">#REF!</definedName>
    <definedName name="________key2" localSheetId="4" hidden="1">#REF!</definedName>
    <definedName name="________key2" localSheetId="1" hidden="1">#REF!</definedName>
    <definedName name="________key2" hidden="1">#REF!</definedName>
    <definedName name="________key3" localSheetId="4" hidden="1">#REF!</definedName>
    <definedName name="________key3" localSheetId="1" hidden="1">#REF!</definedName>
    <definedName name="________key3" hidden="1">#REF!</definedName>
    <definedName name="________r" localSheetId="9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9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a1" localSheetId="9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9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9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9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9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9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9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9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9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9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9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9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9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localSheetId="9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9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9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9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9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9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9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9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9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9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9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9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9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9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9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9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9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9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9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9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9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9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9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9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9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9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9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9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9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9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9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9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9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9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9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9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9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9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9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9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9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9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9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9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9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9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9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9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9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9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9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9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9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9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9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9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9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9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9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9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9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9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9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9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9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9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9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9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9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9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9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9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9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9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9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9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9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9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9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9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9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9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9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9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9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9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9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9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9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9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9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9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9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9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9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9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9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9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9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9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9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9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9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9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9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9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9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9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9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9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9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9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9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9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9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9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9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9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9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localSheetId="9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9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9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9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9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9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9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9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9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9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9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9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9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9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9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9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9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9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9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9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9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9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9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9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9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9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9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9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9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9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9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9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9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9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9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9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9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9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9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9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9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9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9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9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9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9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9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9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9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9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9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9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9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9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9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9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9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9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9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9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9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9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9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9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9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9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9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9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9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9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9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9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9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9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9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9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9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9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9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9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9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9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9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9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9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9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9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9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9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9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9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9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9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9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9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9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9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9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9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9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9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9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9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9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9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9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9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9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9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9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9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localSheetId="9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9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9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9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9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9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9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9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localSheetId="9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9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9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9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9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9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9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9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9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9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9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9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9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9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9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9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9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9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9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9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9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9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9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9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9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9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9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9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9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9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9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9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9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9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9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9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9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9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9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9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9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9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9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9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9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9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9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9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9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r" localSheetId="9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9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9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9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9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9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9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9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9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9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9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9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9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9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9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9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9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9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9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9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9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9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9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9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9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9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9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9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9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9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9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9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9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9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9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9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9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9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9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9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9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9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9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9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9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9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9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9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9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9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9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9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9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9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9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9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9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9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9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9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9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9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localSheetId="9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9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9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9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9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9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9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9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localSheetId="9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9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9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9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9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9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9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9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9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9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9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9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9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9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9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9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9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9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9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9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9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9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9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9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9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9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9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9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9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9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9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9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9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9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9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9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9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9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9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9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9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9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9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9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9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9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9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9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9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r" localSheetId="9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9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9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9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9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9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9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9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9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9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9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9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9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9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9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9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9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9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9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9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9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9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9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9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9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9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9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9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9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9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9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9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9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9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9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9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9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9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9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9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9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9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9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9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9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9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9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9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9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9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9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9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9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9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9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9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9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9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9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9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9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9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localSheetId="9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9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9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9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9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9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9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9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localSheetId="9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9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9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9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9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9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9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9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9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9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9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9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9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9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9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9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9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9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9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9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9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9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9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9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9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9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9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9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9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4" hidden="1">#REF!</definedName>
    <definedName name="___key2" localSheetId="1" hidden="1">#REF!</definedName>
    <definedName name="___key2" hidden="1">#REF!</definedName>
    <definedName name="___key3" localSheetId="4" hidden="1">#REF!</definedName>
    <definedName name="___key3" hidden="1">#REF!</definedName>
    <definedName name="___key31" localSheetId="4" hidden="1">#REF!</definedName>
    <definedName name="___key31" hidden="1">#REF!</definedName>
    <definedName name="___kjk6" localSheetId="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9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9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9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9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9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9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9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9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9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9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9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9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9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9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9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9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9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9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9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9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9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9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9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9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9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9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9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9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9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9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9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9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9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9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9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9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9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9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9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9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9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9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9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9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9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9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9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9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9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9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9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9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9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9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9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9" hidden="1">{"via1",#N/A,TRUE,"general";"via2",#N/A,TRUE,"general";"via3",#N/A,TRUE,"general"}</definedName>
    <definedName name="___vfv4" hidden="1">{"via1",#N/A,TRUE,"general";"via2",#N/A,TRUE,"general";"via3",#N/A,TRUE,"general"}</definedName>
    <definedName name="___x1" localSheetId="9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9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9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9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9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9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9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9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9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9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9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9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9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9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9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9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9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9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9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9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9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B" hidden="1">#REF!</definedName>
    <definedName name="__a1" localSheetId="9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9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9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9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9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9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9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9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9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9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9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9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9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9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9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9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9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9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9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9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9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9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9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9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9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9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9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9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9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9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9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9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9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9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9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9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9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9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9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9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9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9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4" hidden="1">#REF!</definedName>
    <definedName name="__key2" localSheetId="1" hidden="1">#REF!</definedName>
    <definedName name="__key2" hidden="1">#REF!</definedName>
    <definedName name="__key21" localSheetId="4" hidden="1">#REF!</definedName>
    <definedName name="__key21" localSheetId="1" hidden="1">#REF!</definedName>
    <definedName name="__key21" hidden="1">#REF!</definedName>
    <definedName name="__key3" localSheetId="4" hidden="1">#REF!</definedName>
    <definedName name="__key3" hidden="1">#REF!</definedName>
    <definedName name="__key31" hidden="1">#REF!</definedName>
    <definedName name="__kjk6" localSheetId="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9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9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9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9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9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9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9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9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9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9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9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9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9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9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9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9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9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9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9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9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9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9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9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9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9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9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9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9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9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9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9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9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9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9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9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9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9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9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9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9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9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9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9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9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9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9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9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9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9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9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9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9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9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9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9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9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9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9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9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9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9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9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9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9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9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9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9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9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9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9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9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9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9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9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9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9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9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A1" localSheetId="9" hidden="1">{#N/A,#N/A,TRUE,"1842CWN0"}</definedName>
    <definedName name="_A1" localSheetId="4" hidden="1">{#N/A,#N/A,TRUE,"1842CWN0"}</definedName>
    <definedName name="_A1" localSheetId="1" hidden="1">{#N/A,#N/A,TRUE,"1842CWN0"}</definedName>
    <definedName name="_A1" hidden="1">{#N/A,#N/A,TRUE,"1842CWN0"}</definedName>
    <definedName name="_a3" localSheetId="9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9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9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9" hidden="1">{#N/A,#N/A,TRUE,"1842CWN0"}</definedName>
    <definedName name="_ABC1" localSheetId="4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9" hidden="1">{#N/A,#N/A,TRUE,"1842CWN0"}</definedName>
    <definedName name="_abc2" localSheetId="4" hidden="1">{#N/A,#N/A,TRUE,"1842CWN0"}</definedName>
    <definedName name="_abc2" localSheetId="1" hidden="1">{#N/A,#N/A,TRUE,"1842CWN0"}</definedName>
    <definedName name="_abc2" hidden="1">{#N/A,#N/A,TRUE,"1842CWN0"}</definedName>
    <definedName name="_b2" localSheetId="9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9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7" hidden="1">PPTO_PMT!$A$1:$N$47</definedName>
    <definedName name="_xlnm._FilterDatabase" localSheetId="1" hidden="1">Trabajo!$A$6:$B$37</definedName>
    <definedName name="_g2" localSheetId="9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9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9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9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9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9" hidden="1">{#N/A,#N/A,TRUE,"1842CWN0"}</definedName>
    <definedName name="_hhg1" localSheetId="4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9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9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9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9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9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localSheetId="4" hidden="1">#REF!</definedName>
    <definedName name="_Key2" localSheetId="1" hidden="1">#REF!</definedName>
    <definedName name="_Key2" hidden="1">#REF!</definedName>
    <definedName name="_Key21" localSheetId="4" hidden="1">#REF!</definedName>
    <definedName name="_Key21" localSheetId="1" hidden="1">#REF!</definedName>
    <definedName name="_Key21" hidden="1">#REF!</definedName>
    <definedName name="_key3" localSheetId="4" hidden="1">#REF!</definedName>
    <definedName name="_key3" localSheetId="1" hidden="1">#REF!</definedName>
    <definedName name="_key3" hidden="1">#REF!</definedName>
    <definedName name="_key31" hidden="1">#REF!</definedName>
    <definedName name="_kjk6" localSheetId="9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9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9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9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9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9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9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9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localSheetId="9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9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tu6" localSheetId="9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9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9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ort" hidden="1">#REF!</definedName>
    <definedName name="_t3" localSheetId="9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9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9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9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9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9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9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9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9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9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9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9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9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9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9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9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9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9" hidden="1">{#N/A,#N/A,TRUE,"INGENIERIA";#N/A,#N/A,TRUE,"COMPRAS";#N/A,#N/A,TRUE,"DIRECCION";#N/A,#N/A,TRUE,"RESUMEN"}</definedName>
    <definedName name="AA" localSheetId="4" hidden="1">{#N/A,#N/A,TRUE,"INGENIERIA";#N/A,#N/A,TRUE,"COMPRAS";#N/A,#N/A,TRUE,"DIRECCION";#N/A,#N/A,TRUE,"RESUMEN"}</definedName>
    <definedName name="AA" localSheetId="1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aas" localSheetId="9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9" hidden="1">{#N/A,#N/A,TRUE,"INGENIERIA";#N/A,#N/A,TRUE,"COMPRAS";#N/A,#N/A,TRUE,"DIRECCION";#N/A,#N/A,TRUE,"RESUMEN"}</definedName>
    <definedName name="AAS" localSheetId="4" hidden="1">{#N/A,#N/A,TRUE,"INGENIERIA";#N/A,#N/A,TRUE,"COMPRAS";#N/A,#N/A,TRUE,"DIRECCION";#N/A,#N/A,TRUE,"RESUMEN"}</definedName>
    <definedName name="AAS" localSheetId="1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ACTAAJUSTE3" localSheetId="9" hidden="1">{"via1",#N/A,TRUE,"general";"via2",#N/A,TRUE,"general";"via3",#N/A,TRUE,"general"}</definedName>
    <definedName name="ACTAAJUSTE3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9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9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9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5">AIU!$B$1:$L$54</definedName>
    <definedName name="_xlnm.Print_Area" localSheetId="0">Base!$B$1:$H$26</definedName>
    <definedName name="_xlnm.Print_Area" localSheetId="2">FM!$B$2:$D$49</definedName>
    <definedName name="_xlnm.Print_Area" localSheetId="4">'FORMULARIO OBRA'!$B$1:$M$48</definedName>
    <definedName name="_xlnm.Print_Area" localSheetId="3">PPTO_OBRA!$D$4:$J$45</definedName>
    <definedName name="_xlnm.Print_Area" localSheetId="7">PPTO_PMT!$A$2:$M$47</definedName>
    <definedName name="_xlnm.Print_Area" localSheetId="6">PPTO_PRELIM!$B$1:$K$30</definedName>
    <definedName name="ASD" localSheetId="9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9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9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9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9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9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9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9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localSheetId="9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9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9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9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9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9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hidden="1">#REF!</definedName>
    <definedName name="ceerf" localSheetId="9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iv" localSheetId="9" hidden="1">{#N/A,#N/A,TRUE,"1842CWN0"}</definedName>
    <definedName name="civ" localSheetId="4" hidden="1">{#N/A,#N/A,TRUE,"1842CWN0"}</definedName>
    <definedName name="civ" localSheetId="1" hidden="1">{#N/A,#N/A,TRUE,"1842CWN0"}</definedName>
    <definedName name="civ" hidden="1">{#N/A,#N/A,TRUE,"1842CWN0"}</definedName>
    <definedName name="cjsa" hidden="1">#REF!</definedName>
    <definedName name="costo2" hidden="1">#REF!</definedName>
    <definedName name="CUNET" localSheetId="9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9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bcvbf" localSheetId="9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9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9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9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9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9" hidden="1">{#N/A,#N/A,TRUE,"INGENIERIA";#N/A,#N/A,TRUE,"COMPRAS";#N/A,#N/A,TRUE,"DIRECCION";#N/A,#N/A,TRUE,"RESUMEN"}</definedName>
    <definedName name="dd" localSheetId="4" hidden="1">{#N/A,#N/A,TRUE,"INGENIERIA";#N/A,#N/A,TRUE,"COMPRAS";#N/A,#N/A,TRUE,"DIRECCION";#N/A,#N/A,TRUE,"RESUMEN"}</definedName>
    <definedName name="dd" localSheetId="1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d" localSheetId="9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9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9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9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9" hidden="1">{#N/A,#N/A,TRUE,"1842CWN0"}</definedName>
    <definedName name="DDE" localSheetId="4" hidden="1">{#N/A,#N/A,TRUE,"1842CWN0"}</definedName>
    <definedName name="DDE" localSheetId="1" hidden="1">{#N/A,#N/A,TRUE,"1842CWN0"}</definedName>
    <definedName name="DDE" hidden="1">{#N/A,#N/A,TRUE,"1842CWN0"}</definedName>
    <definedName name="ddewdw" localSheetId="9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9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9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9" hidden="1">{#N/A,#N/A,TRUE,"1842CWN0"}</definedName>
    <definedName name="DFDE" localSheetId="4" hidden="1">{#N/A,#N/A,TRUE,"1842CWN0"}</definedName>
    <definedName name="DFDE" localSheetId="1" hidden="1">{#N/A,#N/A,TRUE,"1842CWN0"}</definedName>
    <definedName name="DFDE" hidden="1">{#N/A,#N/A,TRUE,"1842CWN0"}</definedName>
    <definedName name="dfds" localSheetId="9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9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9" hidden="1">{#N/A,#N/A,TRUE,"INGENIERIA";#N/A,#N/A,TRUE,"COMPRAS";#N/A,#N/A,TRUE,"DIRECCION";#N/A,#N/A,TRUE,"RESUMEN"}</definedName>
    <definedName name="DFEET" localSheetId="4" hidden="1">{#N/A,#N/A,TRUE,"INGENIERIA";#N/A,#N/A,TRUE,"COMPRAS";#N/A,#N/A,TRUE,"DIRECCION";#N/A,#N/A,TRUE,"RESUMEN"}</definedName>
    <definedName name="DFEET" localSheetId="1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localSheetId="9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9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9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9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9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9" hidden="1">{#N/A,#N/A,TRUE,"1842CWN0"}</definedName>
    <definedName name="DGFEE" localSheetId="4" hidden="1">{#N/A,#N/A,TRUE,"1842CWN0"}</definedName>
    <definedName name="DGFEE" localSheetId="1" hidden="1">{#N/A,#N/A,TRUE,"1842CWN0"}</definedName>
    <definedName name="DGFEE" hidden="1">{#N/A,#N/A,TRUE,"1842CWN0"}</definedName>
    <definedName name="DGFG" localSheetId="9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9" hidden="1">{#N/A,#N/A,TRUE,"INGENIERIA";#N/A,#N/A,TRUE,"COMPRAS";#N/A,#N/A,TRUE,"DIRECCION";#N/A,#N/A,TRUE,"RESUMEN"}</definedName>
    <definedName name="DGFGGHF" localSheetId="4" hidden="1">{#N/A,#N/A,TRUE,"INGENIERIA";#N/A,#N/A,TRUE,"COMPRAS";#N/A,#N/A,TRUE,"DIRECCION";#N/A,#N/A,TRUE,"RESUMEN"}</definedName>
    <definedName name="DGFGGHF" localSheetId="1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9" hidden="1">{#N/A,#N/A,TRUE,"1842CWN0"}</definedName>
    <definedName name="DGFR" localSheetId="4" hidden="1">{#N/A,#N/A,TRUE,"1842CWN0"}</definedName>
    <definedName name="DGFR" localSheetId="1" hidden="1">{#N/A,#N/A,TRUE,"1842CWN0"}</definedName>
    <definedName name="DGFR" hidden="1">{#N/A,#N/A,TRUE,"1842CWN0"}</definedName>
    <definedName name="dgfsado" localSheetId="9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9" hidden="1">{#N/A,#N/A,TRUE,"INGENIERIA";#N/A,#N/A,TRUE,"COMPRAS";#N/A,#N/A,TRUE,"DIRECCION";#N/A,#N/A,TRUE,"RESUMEN"}</definedName>
    <definedName name="DGGGHHJT" localSheetId="4" hidden="1">{#N/A,#N/A,TRUE,"INGENIERIA";#N/A,#N/A,TRUE,"COMPRAS";#N/A,#N/A,TRUE,"DIRECCION";#N/A,#N/A,TRUE,"RESUMEN"}</definedName>
    <definedName name="DGGGHHJT" localSheetId="1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deb" localSheetId="9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9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9" hidden="1">{#N/A,#N/A,TRUE,"INGENIERIA";#N/A,#N/A,TRUE,"COMPRAS";#N/A,#N/A,TRUE,"DIRECCION";#N/A,#N/A,TRUE,"RESUMEN"}</definedName>
    <definedName name="DGRR" localSheetId="4" hidden="1">{#N/A,#N/A,TRUE,"INGENIERIA";#N/A,#N/A,TRUE,"COMPRAS";#N/A,#N/A,TRUE,"DIRECCION";#N/A,#N/A,TRUE,"RESUMEN"}</definedName>
    <definedName name="DGRR" localSheetId="1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H" localSheetId="9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9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9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hidden="1">#REF!</definedName>
    <definedName name="DSAD" localSheetId="9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9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9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9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9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9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hidden="1">#REF!</definedName>
    <definedName name="dxfgg" localSheetId="9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9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9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9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9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9" hidden="1">{#N/A,#N/A,FALSE,"Hoja1";#N/A,#N/A,FALSE,"Hoja2"}</definedName>
    <definedName name="erfg" localSheetId="4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9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9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9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9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9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9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9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9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9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9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9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9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9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9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9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9" hidden="1">{#N/A,#N/A,TRUE,"1842CWN0"}</definedName>
    <definedName name="etertt" localSheetId="4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9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9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9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AC" hidden="1">#REF!</definedName>
    <definedName name="fda" localSheetId="9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9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9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9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9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9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9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9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9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9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9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9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9" hidden="1">{#N/A,#N/A,TRUE,"1842CWN0"}</definedName>
    <definedName name="fhg" localSheetId="4" hidden="1">{#N/A,#N/A,TRUE,"1842CWN0"}</definedName>
    <definedName name="fhg" localSheetId="1" hidden="1">{#N/A,#N/A,TRUE,"1842CWN0"}</definedName>
    <definedName name="fhg" hidden="1">{#N/A,#N/A,TRUE,"1842CWN0"}</definedName>
    <definedName name="fhgh" localSheetId="9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localSheetId="9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9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9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9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9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9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9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9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9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9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9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9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9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9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9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9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9" hidden="1">{#N/A,#N/A,TRUE,"1842CWN0"}</definedName>
    <definedName name="ggjgjkg" localSheetId="4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9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9" hidden="1">{#N/A,#N/A,TRUE,"1842CWN0"}</definedName>
    <definedName name="ghnbbfr" localSheetId="4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9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9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9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9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9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9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9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9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9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9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9" hidden="1">{#N/A,#N/A,TRUE,"1842CWN0"}</definedName>
    <definedName name="hhg" localSheetId="4" hidden="1">{#N/A,#N/A,TRUE,"1842CWN0"}</definedName>
    <definedName name="hhg" localSheetId="1" hidden="1">{#N/A,#N/A,TRUE,"1842CWN0"}</definedName>
    <definedName name="hhg" hidden="1">{#N/A,#N/A,TRUE,"1842CWN0"}</definedName>
    <definedName name="hhh" localSheetId="9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9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9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9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9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9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9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9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9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localSheetId="9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9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9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9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9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9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9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9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9" hidden="1">{#N/A,#N/A,FALSE,"Hoja1";#N/A,#N/A,FALSE,"Hoja2"}</definedName>
    <definedName name="JJJ" localSheetId="4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9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9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9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9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9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9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DL" localSheetId="9" hidden="1">{#N/A,#N/A,TRUE,"1842CWN0"}</definedName>
    <definedName name="KDL" localSheetId="4" hidden="1">{#N/A,#N/A,TRUE,"1842CWN0"}</definedName>
    <definedName name="KDL" localSheetId="1" hidden="1">{#N/A,#N/A,TRUE,"1842CWN0"}</definedName>
    <definedName name="KDL" hidden="1">{#N/A,#N/A,TRUE,"1842CWN0"}</definedName>
    <definedName name="kdmfm" hidden="1">#REF!</definedName>
    <definedName name="KHGGH" localSheetId="9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9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9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localSheetId="9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9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9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9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9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ucy" localSheetId="9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mafdsf" localSheetId="9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9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RAVILLA" localSheetId="9" hidden="1">{"PRES REHAB ARM-PER POR ITEMS  KM A KM",#N/A,TRUE,"Rehabilitacion Arm-Per"}</definedName>
    <definedName name="MARAVILLA" hidden="1">{"PRES REHAB ARM-PER POR ITEMS  KM A KM",#N/A,TRUE,"Rehabilitacion Arm-Per"}</definedName>
    <definedName name="MARYLUZ" localSheetId="9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9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t" localSheetId="9" hidden="1">{#N/A,#N/A,TRUE,"1842CWN0"}</definedName>
    <definedName name="met" localSheetId="4" hidden="1">{#N/A,#N/A,TRUE,"1842CWN0"}</definedName>
    <definedName name="met" localSheetId="1" hidden="1">{#N/A,#N/A,TRUE,"1842CWN0"}</definedName>
    <definedName name="met" hidden="1">{#N/A,#N/A,TRUE,"1842CWN0"}</definedName>
    <definedName name="metal" localSheetId="9" hidden="1">{#N/A,#N/A,TRUE,"1842CWN0"}</definedName>
    <definedName name="metal" localSheetId="4" hidden="1">{#N/A,#N/A,TRUE,"1842CWN0"}</definedName>
    <definedName name="metal" localSheetId="1" hidden="1">{#N/A,#N/A,TRUE,"1842CWN0"}</definedName>
    <definedName name="metal" hidden="1">{#N/A,#N/A,TRUE,"1842CWN0"}</definedName>
    <definedName name="mfgjrdt" localSheetId="9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9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9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9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9" hidden="1">{#N/A,#N/A,FALSE,"Hoja1";#N/A,#N/A,FALSE,"Hoja2"}</definedName>
    <definedName name="MOA" localSheetId="4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IVejec" localSheetId="9" hidden="1">{#N/A,#N/A,FALSE,"Hoja1";#N/A,#N/A,FALSE,"Hoja2"}</definedName>
    <definedName name="MODIVejec" localSheetId="4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OE" localSheetId="9" hidden="1">{#N/A,#N/A,FALSE,"Hoja1";#N/A,#N/A,FALSE,"Hoja2"}</definedName>
    <definedName name="MOE" localSheetId="4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n" localSheetId="9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9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9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9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9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9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localSheetId="9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9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9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9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9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p0p0" localSheetId="9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9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9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9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9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9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hidden="1">#REF!</definedName>
    <definedName name="PROVISIONALES" hidden="1">#REF!</definedName>
    <definedName name="PTAR" localSheetId="9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9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9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9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9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9" hidden="1">{#N/A,#N/A,TRUE,"1842CWN0"}</definedName>
    <definedName name="qwewertet" localSheetId="4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9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9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9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9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9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9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9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9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9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9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9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9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9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9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9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9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9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9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9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9" hidden="1">{"via1",#N/A,TRUE,"general";"via2",#N/A,TRUE,"general";"via3",#N/A,TRUE,"general"}</definedName>
    <definedName name="s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9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9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9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9" hidden="1">{#N/A,#N/A,TRUE,"1842CWN0"}</definedName>
    <definedName name="SDDSAFF" localSheetId="4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9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9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9" hidden="1">{#N/A,#N/A,TRUE,"1842CWN0"}</definedName>
    <definedName name="SDFDG" localSheetId="4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9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9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9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9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9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9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9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9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9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9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9" hidden="1">{#N/A,#N/A,TRUE,"1842CWN0"}</definedName>
    <definedName name="sdsdfsdff" localSheetId="4" hidden="1">{#N/A,#N/A,TRUE,"1842CWN0"}</definedName>
    <definedName name="sdsdfsdff" localSheetId="1" hidden="1">{#N/A,#N/A,TRUE,"1842CWN0"}</definedName>
    <definedName name="sdsdfsdff" hidden="1">{#N/A,#N/A,TRUE,"1842CWN0"}</definedName>
    <definedName name="setrj" localSheetId="9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9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9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9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9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9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4" hidden="1">#REF!</definedName>
    <definedName name="TK_1" localSheetId="1" hidden="1">#REF!</definedName>
    <definedName name="TK_1" hidden="1">#REF!</definedName>
    <definedName name="tortas" localSheetId="9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9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9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9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9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9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9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9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localSheetId="9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9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9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9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9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9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9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#REF!</definedName>
    <definedName name="UOUIV" localSheetId="9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9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9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quita" localSheetId="9" hidden="1">{"PRES REHAB ARM-PER POR ITEMS  KM A KM",#N/A,TRUE,"Rehabilitacion Arm-Per"}</definedName>
    <definedName name="vaquita" hidden="1">{"PRES REHAB ARM-PER POR ITEMS  KM A KM",#N/A,TRUE,"Rehabilitacion Arm-Per"}</definedName>
    <definedName name="vbvbvbvb" localSheetId="9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9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9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9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9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9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9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9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9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9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9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9" hidden="1">{#N/A,#N/A,TRUE,"1842CWN0"}</definedName>
    <definedName name="wrn.civil._.works." localSheetId="4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localSheetId="9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9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9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9" hidden="1">{#N/A,#N/A,TRUE,"T1"}</definedName>
    <definedName name="wrn.OPERADORES." localSheetId="4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9" hidden="1">{#N/A,#N/A,FALSE,"Hoja1";#N/A,#N/A,FALSE,"Hoja2"}</definedName>
    <definedName name="wrn.res7" localSheetId="4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9" hidden="1">{#N/A,#N/A,FALSE,"Hoja1";#N/A,#N/A,FALSE,"Hoja2"}</definedName>
    <definedName name="wrn.Resumen." localSheetId="4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9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9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9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9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9" hidden="1">{#N/A,#N/A,TRUE,"1842CWN0"}</definedName>
    <definedName name="XSW" localSheetId="4" hidden="1">{#N/A,#N/A,TRUE,"1842CWN0"}</definedName>
    <definedName name="XSW" localSheetId="1" hidden="1">{#N/A,#N/A,TRUE,"1842CWN0"}</definedName>
    <definedName name="XSW" hidden="1">{#N/A,#N/A,TRUE,"1842CWN0"}</definedName>
    <definedName name="xsxs" localSheetId="9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9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ds" localSheetId="9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9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29" localSheetId="9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hidden="1">#REF!</definedName>
    <definedName name="XZXZV" localSheetId="9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9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9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9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9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9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9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9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9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9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9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5" l="1"/>
  <c r="G4" i="17"/>
  <c r="I4" i="17" s="1"/>
  <c r="I13" i="5" l="1"/>
  <c r="I102" i="15" l="1"/>
  <c r="I101" i="15"/>
  <c r="I100" i="15"/>
  <c r="I103" i="15" s="1"/>
  <c r="I96" i="15"/>
  <c r="I95" i="15"/>
  <c r="I97" i="15" s="1"/>
  <c r="I94" i="15"/>
  <c r="I91" i="15"/>
  <c r="I90" i="15"/>
  <c r="I89" i="15"/>
  <c r="I88" i="15"/>
  <c r="G82" i="15"/>
  <c r="I82" i="15" s="1"/>
  <c r="G81" i="15"/>
  <c r="I81" i="15" s="1"/>
  <c r="I85" i="15" s="1"/>
  <c r="I105" i="15" s="1"/>
  <c r="I80" i="15"/>
  <c r="I68" i="15" l="1"/>
  <c r="I67" i="15"/>
  <c r="I66" i="15"/>
  <c r="I62" i="15"/>
  <c r="I61" i="15"/>
  <c r="I60" i="15"/>
  <c r="I56" i="15"/>
  <c r="I55" i="15"/>
  <c r="I54" i="15"/>
  <c r="G48" i="15"/>
  <c r="I48" i="15" s="1"/>
  <c r="G47" i="15"/>
  <c r="I47" i="15" s="1"/>
  <c r="I46" i="15"/>
  <c r="I34" i="15"/>
  <c r="I33" i="15"/>
  <c r="I32" i="15"/>
  <c r="I35" i="15" s="1"/>
  <c r="I28" i="15"/>
  <c r="I27" i="15"/>
  <c r="I26" i="15"/>
  <c r="I22" i="15"/>
  <c r="I21" i="15"/>
  <c r="I20" i="15"/>
  <c r="I19" i="15"/>
  <c r="I15" i="15"/>
  <c r="I14" i="15"/>
  <c r="G13" i="15"/>
  <c r="I13" i="15" s="1"/>
  <c r="I12" i="15"/>
  <c r="I11" i="15"/>
  <c r="K43" i="11"/>
  <c r="K42" i="11"/>
  <c r="L18" i="6"/>
  <c r="C18" i="6"/>
  <c r="B18" i="6" s="1"/>
  <c r="P18" i="6"/>
  <c r="I23" i="15" l="1"/>
  <c r="I63" i="15"/>
  <c r="I51" i="15"/>
  <c r="I29" i="15"/>
  <c r="I69" i="15"/>
  <c r="I57" i="15"/>
  <c r="I16" i="15"/>
  <c r="I37" i="15" s="1"/>
  <c r="I71" i="15" l="1"/>
  <c r="K23" i="8" l="1"/>
  <c r="D47" i="3"/>
  <c r="L43" i="6"/>
  <c r="J42" i="6"/>
  <c r="J41" i="6"/>
  <c r="I16" i="8"/>
  <c r="K16" i="8" l="1"/>
  <c r="M14" i="11"/>
  <c r="M16" i="11"/>
  <c r="L19" i="6"/>
  <c r="K19" i="8" l="1"/>
  <c r="G31" i="5" l="1"/>
  <c r="A47" i="11"/>
  <c r="A39" i="11"/>
  <c r="A36" i="11"/>
  <c r="M34" i="11"/>
  <c r="N34" i="11" s="1"/>
  <c r="M33" i="11"/>
  <c r="N33" i="11" s="1"/>
  <c r="M32" i="11"/>
  <c r="N32" i="11" s="1"/>
  <c r="M31" i="11"/>
  <c r="N31" i="11" s="1"/>
  <c r="M30" i="11"/>
  <c r="N30" i="11" s="1"/>
  <c r="M29" i="11"/>
  <c r="A25" i="11"/>
  <c r="A18" i="11"/>
  <c r="A16" i="11"/>
  <c r="A2" i="11"/>
  <c r="C22" i="8"/>
  <c r="C18" i="8"/>
  <c r="G18" i="8" s="1"/>
  <c r="C17" i="8"/>
  <c r="F17" i="8" s="1"/>
  <c r="A14" i="11"/>
  <c r="I43" i="6"/>
  <c r="C21" i="6"/>
  <c r="B21" i="6" s="1"/>
  <c r="C20" i="6"/>
  <c r="D20" i="6" s="1"/>
  <c r="C19" i="6"/>
  <c r="R13" i="6" a="1"/>
  <c r="R13" i="6" s="1"/>
  <c r="Q13" i="6" a="1"/>
  <c r="Q13" i="6" s="1"/>
  <c r="P13" i="6" a="1"/>
  <c r="P13" i="6" s="1"/>
  <c r="Q12" i="6"/>
  <c r="J57" i="4"/>
  <c r="I33" i="4"/>
  <c r="L45" i="5" s="1"/>
  <c r="I32" i="4"/>
  <c r="L44" i="5" s="1"/>
  <c r="N31" i="4"/>
  <c r="N30" i="4"/>
  <c r="M23" i="4"/>
  <c r="J23" i="4"/>
  <c r="D45" i="3"/>
  <c r="D41" i="3"/>
  <c r="D37" i="3"/>
  <c r="D28" i="3"/>
  <c r="D15" i="3"/>
  <c r="D19" i="3" s="1"/>
  <c r="D12" i="3"/>
  <c r="D10" i="3"/>
  <c r="D9" i="3"/>
  <c r="D6" i="3"/>
  <c r="AD39" i="2"/>
  <c r="AD38" i="2"/>
  <c r="AD36" i="2"/>
  <c r="AD35" i="2"/>
  <c r="AD33" i="2"/>
  <c r="AD31" i="2"/>
  <c r="AD30" i="2"/>
  <c r="AD28" i="2"/>
  <c r="AD25" i="2"/>
  <c r="AD23" i="2"/>
  <c r="AD22" i="2"/>
  <c r="E35" i="2"/>
  <c r="AD34" i="2"/>
  <c r="K33" i="2"/>
  <c r="AD32" i="2"/>
  <c r="K32" i="2"/>
  <c r="K31" i="2"/>
  <c r="K30" i="2"/>
  <c r="E30" i="2"/>
  <c r="AD29" i="2"/>
  <c r="E29" i="2"/>
  <c r="E28" i="2"/>
  <c r="E27" i="2"/>
  <c r="E26" i="2"/>
  <c r="AD24" i="2"/>
  <c r="H24" i="2"/>
  <c r="R19" i="2"/>
  <c r="Q19" i="2"/>
  <c r="Q18" i="2"/>
  <c r="Q17" i="2"/>
  <c r="AD8" i="2"/>
  <c r="Q16" i="2"/>
  <c r="AD7" i="2"/>
  <c r="AD6" i="2"/>
  <c r="AG11" i="2"/>
  <c r="AD10" i="2"/>
  <c r="AM3" i="2"/>
  <c r="AM7" i="2"/>
  <c r="AM6" i="2"/>
  <c r="AM5" i="2"/>
  <c r="AD5" i="2"/>
  <c r="S5" i="2"/>
  <c r="S6" i="2" s="1"/>
  <c r="AM4" i="2"/>
  <c r="AD4" i="2"/>
  <c r="S4" i="2"/>
  <c r="AG3" i="2"/>
  <c r="AD3" i="2"/>
  <c r="W3" i="2"/>
  <c r="V3" i="2"/>
  <c r="U3" i="2"/>
  <c r="T3" i="2"/>
  <c r="H9" i="1"/>
  <c r="D9" i="1" s="1"/>
  <c r="F9" i="1"/>
  <c r="C8" i="1"/>
  <c r="K2" i="1"/>
  <c r="M18" i="4" a="1"/>
  <c r="J7" i="4" a="1"/>
  <c r="J10" i="4" a="1"/>
  <c r="H17" i="4" a="1"/>
  <c r="H12" i="4" a="1"/>
  <c r="J6" i="4" a="1"/>
  <c r="J8" i="4" a="1"/>
  <c r="I13" i="4" a="1"/>
  <c r="J11" i="4" a="1"/>
  <c r="J13" i="4" a="1"/>
  <c r="I15" i="4" a="1"/>
  <c r="H19" i="4" a="1"/>
  <c r="H6" i="4" a="1"/>
  <c r="M21" i="4" a="1"/>
  <c r="H22" i="4" a="1"/>
  <c r="M17" i="4" a="1"/>
  <c r="M14" i="4" a="1"/>
  <c r="I19" i="4" a="1"/>
  <c r="M16" i="4" a="1"/>
  <c r="M6" i="4" a="1"/>
  <c r="J17" i="4" a="1"/>
  <c r="I18" i="4" a="1"/>
  <c r="I9" i="4" a="1"/>
  <c r="M9" i="4" a="1"/>
  <c r="I21" i="4" a="1"/>
  <c r="J19" i="4" a="1"/>
  <c r="H20" i="4" a="1"/>
  <c r="M11" i="4" a="1"/>
  <c r="H14" i="4" a="1"/>
  <c r="I12" i="4" a="1"/>
  <c r="M5" i="4" a="1"/>
  <c r="H9" i="4" a="1"/>
  <c r="J22" i="4" a="1"/>
  <c r="H11" i="4" a="1"/>
  <c r="H13" i="4" a="1"/>
  <c r="H18" i="4" a="1"/>
  <c r="M22" i="4" a="1"/>
  <c r="M7" i="4" a="1"/>
  <c r="I6" i="4" a="1"/>
  <c r="J15" i="4" a="1"/>
  <c r="I10" i="4" a="1"/>
  <c r="H7" i="4" a="1"/>
  <c r="J12" i="4" a="1"/>
  <c r="M8" i="4" a="1"/>
  <c r="J21" i="4" a="1"/>
  <c r="H16" i="4" a="1"/>
  <c r="H10" i="4" a="1"/>
  <c r="H8" i="4" a="1"/>
  <c r="J20" i="4" a="1"/>
  <c r="H21" i="4" a="1"/>
  <c r="H15" i="4" a="1"/>
  <c r="I16" i="4" a="1"/>
  <c r="I11" i="4" a="1"/>
  <c r="M12" i="4" a="1"/>
  <c r="M20" i="4" a="1"/>
  <c r="J14" i="4" a="1"/>
  <c r="J16" i="4" a="1"/>
  <c r="I14" i="4" a="1"/>
  <c r="I22" i="4" a="1"/>
  <c r="I7" i="4" a="1"/>
  <c r="I17" i="4" a="1"/>
  <c r="J5" i="4" a="1"/>
  <c r="M15" i="4" a="1"/>
  <c r="I5" i="4" a="1"/>
  <c r="H5" i="4" a="1"/>
  <c r="I8" i="4" a="1"/>
  <c r="M10" i="4" a="1"/>
  <c r="M19" i="4" a="1"/>
  <c r="I20" i="4" a="1"/>
  <c r="J18" i="4" a="1"/>
  <c r="M13" i="4" a="1"/>
  <c r="J9" i="4" a="1"/>
  <c r="K21" i="6" l="1"/>
  <c r="G17" i="8"/>
  <c r="H17" i="8"/>
  <c r="I21" i="6"/>
  <c r="B20" i="6"/>
  <c r="F20" i="6"/>
  <c r="G20" i="6"/>
  <c r="H18" i="8"/>
  <c r="I13" i="4"/>
  <c r="I17" i="4"/>
  <c r="I5" i="4"/>
  <c r="H9" i="4"/>
  <c r="H19" i="4"/>
  <c r="H7" i="4"/>
  <c r="I15" i="4"/>
  <c r="H21" i="4"/>
  <c r="J8" i="4"/>
  <c r="J13" i="4"/>
  <c r="J5" i="4"/>
  <c r="I10" i="4"/>
  <c r="I19" i="4"/>
  <c r="I7" i="4"/>
  <c r="H12" i="4"/>
  <c r="H17" i="4"/>
  <c r="I21" i="4"/>
  <c r="J11" i="4"/>
  <c r="H6" i="4"/>
  <c r="J10" i="4"/>
  <c r="I12" i="4"/>
  <c r="J15" i="4"/>
  <c r="J7" i="4"/>
  <c r="I9" i="4"/>
  <c r="H11" i="4"/>
  <c r="H16" i="4"/>
  <c r="H18" i="4"/>
  <c r="H20" i="4"/>
  <c r="H22" i="4"/>
  <c r="I6" i="4"/>
  <c r="H8" i="4"/>
  <c r="J12" i="4"/>
  <c r="I14" i="4"/>
  <c r="H5" i="4"/>
  <c r="J9" i="4"/>
  <c r="I11" i="4"/>
  <c r="H13" i="4"/>
  <c r="I16" i="4"/>
  <c r="I18" i="4"/>
  <c r="I20" i="4"/>
  <c r="I22" i="4"/>
  <c r="H14" i="4"/>
  <c r="J6" i="4"/>
  <c r="I8" i="4"/>
  <c r="H10" i="4"/>
  <c r="H15" i="4"/>
  <c r="J16" i="4"/>
  <c r="J20" i="4"/>
  <c r="J14" i="4"/>
  <c r="J17" i="4"/>
  <c r="J19" i="4"/>
  <c r="J22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J18" i="4"/>
  <c r="J21" i="4"/>
  <c r="AD9" i="2"/>
  <c r="AD26" i="2"/>
  <c r="AD27" i="2"/>
  <c r="N29" i="11"/>
  <c r="M36" i="11"/>
  <c r="G20" i="2"/>
  <c r="H20" i="2" s="1"/>
  <c r="G22" i="2" s="1"/>
  <c r="K6" i="6"/>
  <c r="H21" i="6"/>
  <c r="G21" i="6"/>
  <c r="F21" i="6"/>
  <c r="AD37" i="2"/>
  <c r="I20" i="6"/>
  <c r="H20" i="6"/>
  <c r="D21" i="6"/>
  <c r="D23" i="8"/>
  <c r="D25" i="6"/>
  <c r="B19" i="6"/>
  <c r="B18" i="8"/>
  <c r="I18" i="8"/>
  <c r="F18" i="8"/>
  <c r="D18" i="8"/>
  <c r="D17" i="8"/>
  <c r="B17" i="8"/>
  <c r="I17" i="8"/>
  <c r="J18" i="8" l="1"/>
  <c r="J17" i="8"/>
  <c r="K17" i="8" s="1"/>
  <c r="M32" i="4"/>
  <c r="N32" i="4" s="1"/>
  <c r="N33" i="4" s="1"/>
  <c r="N34" i="4" s="1"/>
  <c r="K20" i="6"/>
  <c r="L22" i="6" l="1"/>
  <c r="K18" i="8"/>
  <c r="N16" i="11"/>
  <c r="L21" i="6"/>
  <c r="N14" i="11"/>
  <c r="L20" i="6"/>
  <c r="M22" i="11"/>
  <c r="M23" i="11"/>
  <c r="N23" i="11" s="1"/>
  <c r="D8" i="11"/>
  <c r="L25" i="6"/>
  <c r="N35" i="4"/>
  <c r="O34" i="4" s="1"/>
  <c r="K27" i="4" s="1"/>
  <c r="J27" i="4" s="1"/>
  <c r="M18" i="11" l="1"/>
  <c r="J29" i="4"/>
  <c r="M25" i="11"/>
  <c r="N22" i="11"/>
  <c r="M39" i="11" l="1"/>
  <c r="M43" i="11" s="1"/>
  <c r="K24" i="8"/>
  <c r="K26" i="8" s="1"/>
  <c r="K29" i="8" s="1"/>
  <c r="L26" i="6"/>
  <c r="L28" i="6" s="1"/>
  <c r="T8" i="6"/>
  <c r="P17" i="6"/>
  <c r="M42" i="11" l="1"/>
  <c r="T11" i="6"/>
  <c r="P19" i="6"/>
  <c r="P7" i="6" s="1"/>
  <c r="R7" i="6" s="1"/>
  <c r="J43" i="4" l="1"/>
  <c r="L36" i="5"/>
  <c r="T10" i="6"/>
  <c r="T9" i="6"/>
  <c r="T12" i="6" l="1"/>
  <c r="J38" i="4" l="1"/>
  <c r="P9" i="6"/>
  <c r="R9" i="6" s="1"/>
  <c r="U9" i="6" s="1"/>
  <c r="D38" i="4" l="1"/>
  <c r="J41" i="4"/>
  <c r="R12" i="6" l="1"/>
  <c r="G40" i="6"/>
  <c r="L40" i="6" s="1"/>
  <c r="G41" i="6"/>
  <c r="L41" i="6" s="1"/>
  <c r="L35" i="6"/>
  <c r="G42" i="6"/>
  <c r="L42" i="6" s="1"/>
  <c r="L34" i="6"/>
  <c r="L36" i="6" s="1"/>
  <c r="L29" i="6"/>
  <c r="L44" i="6" l="1"/>
  <c r="L46" i="6" s="1"/>
  <c r="L47" i="6" s="1"/>
  <c r="L49" i="6" s="1"/>
  <c r="K41" i="11" l="1"/>
  <c r="L53" i="6"/>
  <c r="N53" i="6" s="1"/>
  <c r="I31" i="4"/>
  <c r="I34" i="4" l="1"/>
  <c r="J34" i="4" s="1"/>
  <c r="J36" i="4" s="1"/>
  <c r="L43" i="5"/>
  <c r="L46" i="5" s="1"/>
  <c r="M41" i="11"/>
  <c r="K44" i="11"/>
  <c r="M44" i="11" s="1"/>
  <c r="M47" i="11" s="1"/>
  <c r="L35" i="5" l="1"/>
  <c r="J40" i="4"/>
  <c r="D40" i="4" s="1"/>
  <c r="P11" i="6"/>
  <c r="R11" i="6" s="1"/>
  <c r="U11" i="6" s="1"/>
  <c r="P8" i="6"/>
  <c r="J45" i="4"/>
  <c r="K13" i="5"/>
  <c r="L13" i="5" s="1"/>
  <c r="K14" i="5"/>
  <c r="L14" i="5" s="1"/>
  <c r="K18" i="5"/>
  <c r="L18" i="5" s="1"/>
  <c r="K15" i="5"/>
  <c r="L15" i="5" s="1"/>
  <c r="K22" i="5"/>
  <c r="L22" i="5" s="1"/>
  <c r="K26" i="5"/>
  <c r="L26" i="5" s="1"/>
  <c r="K17" i="5"/>
  <c r="L17" i="5" s="1"/>
  <c r="K20" i="5"/>
  <c r="L20" i="5" s="1"/>
  <c r="K21" i="5"/>
  <c r="L21" i="5" s="1"/>
  <c r="K24" i="5"/>
  <c r="L24" i="5" s="1"/>
  <c r="K25" i="5"/>
  <c r="L25" i="5" s="1"/>
  <c r="J39" i="4"/>
  <c r="D39" i="4" s="1"/>
  <c r="P10" i="6"/>
  <c r="R10" i="6" s="1"/>
  <c r="U10" i="6" s="1"/>
  <c r="L27" i="5" l="1"/>
  <c r="L29" i="5" s="1"/>
  <c r="J47" i="4"/>
  <c r="J59" i="4"/>
  <c r="J54" i="4"/>
  <c r="P12" i="6"/>
  <c r="R8" i="6"/>
  <c r="U8" i="6" s="1"/>
  <c r="U12" i="6" s="1"/>
  <c r="L31" i="5" l="1"/>
  <c r="L33" i="5" s="1"/>
  <c r="L39" i="5" s="1"/>
  <c r="L25" i="4"/>
  <c r="K25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<sst xmlns="http://schemas.openxmlformats.org/spreadsheetml/2006/main" count="1154" uniqueCount="691">
  <si>
    <t>Consultoría</t>
  </si>
  <si>
    <t>HOY</t>
  </si>
  <si>
    <t>Contrato Consultoría:</t>
  </si>
  <si>
    <t>DE</t>
  </si>
  <si>
    <t>Objeto contrato</t>
  </si>
  <si>
    <t>Interventoría</t>
  </si>
  <si>
    <t>Contrato Interventoría:</t>
  </si>
  <si>
    <t>Objeto contrato Interventoría:</t>
  </si>
  <si>
    <t>Entidad Contratante</t>
  </si>
  <si>
    <t>FONDO DE DESARROLLO LOCAL DE LA CANDELARIA</t>
  </si>
  <si>
    <t>Versión:</t>
  </si>
  <si>
    <t>Fecha</t>
  </si>
  <si>
    <t>Mes</t>
  </si>
  <si>
    <t>Año</t>
  </si>
  <si>
    <t>SMMLV / Sud. Transp. / IVA vigente</t>
  </si>
  <si>
    <t>Versión</t>
  </si>
  <si>
    <t>RÉCORD DE MODIFICACIÓN</t>
  </si>
  <si>
    <t>VERSIÓN</t>
  </si>
  <si>
    <t>DESCRIPCIÓN - CAMBIOS</t>
  </si>
  <si>
    <t>FECHA</t>
  </si>
  <si>
    <t>ELABORÓ</t>
  </si>
  <si>
    <t>REVISÓ</t>
  </si>
  <si>
    <t>V.1,0</t>
  </si>
  <si>
    <t>PRESUPUESTO OFICIAL PROCESO DE CONTRATACIÓN OBRA PÚBLICA VERSIÓN INICIAL (Precios IDU 24/05/2023)</t>
  </si>
  <si>
    <t>DAHP</t>
  </si>
  <si>
    <t/>
  </si>
  <si>
    <t>Opción logica de decisión</t>
  </si>
  <si>
    <t>Numero</t>
  </si>
  <si>
    <t>Nombre</t>
  </si>
  <si>
    <t>VALOR DEL CONTRATO DE CONSTRUCCIÓN (SMMLV)</t>
  </si>
  <si>
    <t>UTILIDAD</t>
  </si>
  <si>
    <t>RANGO</t>
  </si>
  <si>
    <t>Calculo hora efectiva personal profesional</t>
  </si>
  <si>
    <t>Calculo hora efectiva personal administrativo</t>
  </si>
  <si>
    <t>Sí</t>
  </si>
  <si>
    <t>Usaquén</t>
  </si>
  <si>
    <t>DESDE</t>
  </si>
  <si>
    <t>HASTA</t>
  </si>
  <si>
    <t>FACTOR MULTIPLICADOR</t>
  </si>
  <si>
    <t>&gt; 10.000</t>
  </si>
  <si>
    <t>Código IDU</t>
  </si>
  <si>
    <t>Cargo</t>
  </si>
  <si>
    <t>UM</t>
  </si>
  <si>
    <t>Costo</t>
  </si>
  <si>
    <t>FM</t>
  </si>
  <si>
    <t>Categoría</t>
  </si>
  <si>
    <t>Experiencia mínima general (Años)</t>
  </si>
  <si>
    <t>Experiencia mínima especifica (Años)</t>
  </si>
  <si>
    <t>Pendiente</t>
  </si>
  <si>
    <t>Chapinero</t>
  </si>
  <si>
    <t>Valor minimo SMMLV</t>
  </si>
  <si>
    <t>Valor maximo SMMLV</t>
  </si>
  <si>
    <t>No</t>
  </si>
  <si>
    <t>Santa Fe</t>
  </si>
  <si>
    <t>San Cristóbal</t>
  </si>
  <si>
    <t>Unidades</t>
  </si>
  <si>
    <t>Simbolo</t>
  </si>
  <si>
    <t>Usme</t>
  </si>
  <si>
    <t>&gt; 10 SMLMV</t>
  </si>
  <si>
    <t>Centimetro</t>
  </si>
  <si>
    <t>CM</t>
  </si>
  <si>
    <t>Tunjuelito</t>
  </si>
  <si>
    <t>F.M 2.004</t>
  </si>
  <si>
    <t>Día</t>
  </si>
  <si>
    <t>DD</t>
  </si>
  <si>
    <t>Bosa</t>
  </si>
  <si>
    <t>Galon</t>
  </si>
  <si>
    <t>GL</t>
  </si>
  <si>
    <t>Kennedy</t>
  </si>
  <si>
    <t>VALOR DEL CONTRATO DE OBRA EN SMMLV</t>
  </si>
  <si>
    <t>CATEGORIA PROFESIONALES OBRA</t>
  </si>
  <si>
    <t>VALORES Y PORCENTAJES DE ANTICIPO CTOS OBRA</t>
  </si>
  <si>
    <t>Global</t>
  </si>
  <si>
    <t>GLB</t>
  </si>
  <si>
    <t>Fontibón</t>
  </si>
  <si>
    <t xml:space="preserve">Barra </t>
  </si>
  <si>
    <t>kg/m</t>
  </si>
  <si>
    <t>DIRECTOR</t>
  </si>
  <si>
    <t>COORDINADOR/</t>
  </si>
  <si>
    <t>ESPECIALISTA</t>
  </si>
  <si>
    <t>%</t>
  </si>
  <si>
    <t xml:space="preserve">DE </t>
  </si>
  <si>
    <t>VR. EN PESOS</t>
  </si>
  <si>
    <t>Gramo</t>
  </si>
  <si>
    <t>gr</t>
  </si>
  <si>
    <t>Engativá</t>
  </si>
  <si>
    <t>RESIDENTE/</t>
  </si>
  <si>
    <t>Hectárea</t>
  </si>
  <si>
    <t>HA</t>
  </si>
  <si>
    <t>Suba</t>
  </si>
  <si>
    <t>SUPERVISOR</t>
  </si>
  <si>
    <t>Hora</t>
  </si>
  <si>
    <t>H</t>
  </si>
  <si>
    <t>Barrios Unidos</t>
  </si>
  <si>
    <t>Hora Hombre</t>
  </si>
  <si>
    <t>HH</t>
  </si>
  <si>
    <t>Teusaquillo</t>
  </si>
  <si>
    <t>Valor minimo (SMMLV)</t>
  </si>
  <si>
    <t>Valor maximo (SMMLV)</t>
  </si>
  <si>
    <t>Factor Multiplicador del personal</t>
  </si>
  <si>
    <t>Insumos Costos Operativos</t>
  </si>
  <si>
    <t>Hora Cuadrilla</t>
  </si>
  <si>
    <t>HC</t>
  </si>
  <si>
    <t>Los Mártires</t>
  </si>
  <si>
    <t>Insumo</t>
  </si>
  <si>
    <t>Juego</t>
  </si>
  <si>
    <t>Jgo</t>
  </si>
  <si>
    <t>Antonio Nariño</t>
  </si>
  <si>
    <t>Jornal</t>
  </si>
  <si>
    <t>Jr</t>
  </si>
  <si>
    <t>Puente Aranda</t>
  </si>
  <si>
    <t>Kilogramo</t>
  </si>
  <si>
    <t>kg</t>
  </si>
  <si>
    <t>La Candelaria</t>
  </si>
  <si>
    <t>SOLO PARA ESTUDIOS Y DISEÑOS E INTERV DE EYD</t>
  </si>
  <si>
    <t>Kilogramo kilometro</t>
  </si>
  <si>
    <t>kg-km</t>
  </si>
  <si>
    <t>Rafael Uribe Uribe</t>
  </si>
  <si>
    <t>Sigla</t>
  </si>
  <si>
    <t>Presupuesto. Oficial Estudios y Diseños    DESDE SMMLV</t>
  </si>
  <si>
    <t>HASTA  SMMLV</t>
  </si>
  <si>
    <t>CATEGORIAS PROFESIONALES</t>
  </si>
  <si>
    <t>Kilo Newton</t>
  </si>
  <si>
    <t>KN</t>
  </si>
  <si>
    <t>Ciudad Bolívar</t>
  </si>
  <si>
    <t>COORDINADOR/SUPERVISOR/ ESPECIALISTA</t>
  </si>
  <si>
    <t>Calculo hora efectiva personal técnico</t>
  </si>
  <si>
    <t>Kilo Pascal</t>
  </si>
  <si>
    <t>KP</t>
  </si>
  <si>
    <t>Sumapaz</t>
  </si>
  <si>
    <t>Versión vigente</t>
  </si>
  <si>
    <t>Ruta Principal</t>
  </si>
  <si>
    <t>Litro</t>
  </si>
  <si>
    <t>LT</t>
  </si>
  <si>
    <t>Metro</t>
  </si>
  <si>
    <t>ML</t>
  </si>
  <si>
    <t>Fecha base IDU</t>
  </si>
  <si>
    <t>Metro cuadrado</t>
  </si>
  <si>
    <t>M2</t>
  </si>
  <si>
    <t>Fecha de publicación</t>
  </si>
  <si>
    <t>Valor SMMLV</t>
  </si>
  <si>
    <t>Metro cuadrado día</t>
  </si>
  <si>
    <t>m2-día</t>
  </si>
  <si>
    <t>Fecha de ultimo ajuste</t>
  </si>
  <si>
    <t>Metro cubico</t>
  </si>
  <si>
    <t>M3</t>
  </si>
  <si>
    <t>Día de publicación</t>
  </si>
  <si>
    <t>Intervención Principal</t>
  </si>
  <si>
    <t>Material</t>
  </si>
  <si>
    <t>Decreto 1082 de 2015 SECCION III GARANTIAS</t>
  </si>
  <si>
    <t>Metro cubico kilometro</t>
  </si>
  <si>
    <t>m3-km</t>
  </si>
  <si>
    <t>Mes de publicación</t>
  </si>
  <si>
    <t>Construcción</t>
  </si>
  <si>
    <t>Asfalto</t>
  </si>
  <si>
    <t>Suficiencia del seguro de responsabilidad civil extracontractual. El valor asegurado por los contratos de seguro que amparan la RCE No debe ser inferior a:</t>
  </si>
  <si>
    <t>mes</t>
  </si>
  <si>
    <t>Año de Publicación</t>
  </si>
  <si>
    <t>Reconstrucción</t>
  </si>
  <si>
    <t>Concreto Hidráulico</t>
  </si>
  <si>
    <t>ITEM</t>
  </si>
  <si>
    <t>Valor contrato minimo en SMMLV</t>
  </si>
  <si>
    <t>Valor contrato maximo en SMMLV</t>
  </si>
  <si>
    <t>SMLMV</t>
  </si>
  <si>
    <t>VALOR ASEGURABLE NO INFERIOR A:</t>
  </si>
  <si>
    <t>VALOR NAXIMO ASEGURABLE</t>
  </si>
  <si>
    <t>Mililitro</t>
  </si>
  <si>
    <t>ml</t>
  </si>
  <si>
    <t>Fecha de modificació de insumo</t>
  </si>
  <si>
    <t>Rehabilitación</t>
  </si>
  <si>
    <t>Adoquín</t>
  </si>
  <si>
    <t>Milimetro</t>
  </si>
  <si>
    <t>mm</t>
  </si>
  <si>
    <t>Fecha de inclusión de insumo</t>
  </si>
  <si>
    <t>Mantenimiento Periodico</t>
  </si>
  <si>
    <t>Megapascal</t>
  </si>
  <si>
    <t>Mpa</t>
  </si>
  <si>
    <t>Fecha de eliminación de insumo</t>
  </si>
  <si>
    <t>NA</t>
  </si>
  <si>
    <t>Mantenimiento Rutinario</t>
  </si>
  <si>
    <t>Rollo</t>
  </si>
  <si>
    <t>Fecha de Modificación APU</t>
  </si>
  <si>
    <t>Accion de movilidad</t>
  </si>
  <si>
    <t>Ensayos de campo y laboratrio</t>
  </si>
  <si>
    <t>Segundo</t>
  </si>
  <si>
    <t>s</t>
  </si>
  <si>
    <t>Fecha de inclusión APU</t>
  </si>
  <si>
    <t>DEL VALOR DEL CONTRATO</t>
  </si>
  <si>
    <t>Tonelada</t>
  </si>
  <si>
    <t>Tn</t>
  </si>
  <si>
    <t>Fecha de eliminación APU</t>
  </si>
  <si>
    <t>TRACCIÓN DE ACERO ESTRUCTURAL. Norma técnica: NTC 3353 - ASTM E8.</t>
  </si>
  <si>
    <t>UN</t>
  </si>
  <si>
    <t>Unidad</t>
  </si>
  <si>
    <t>Un</t>
  </si>
  <si>
    <t>Fecha de precios utilizado</t>
  </si>
  <si>
    <t>FLEXIÓN DE ACERO ESTRUCTURAL. Norma técnica: ASTM E290.</t>
  </si>
  <si>
    <t>Unidad Día</t>
  </si>
  <si>
    <t>Un-día</t>
  </si>
  <si>
    <t>Precios Unitarios de Referencia 2022-I Y MO-2023</t>
  </si>
  <si>
    <t>TRACCIÓN DE BARRAS LISAS Y CORRUGADAS EN ACERO AL CARBONO. Norma técnica: NTC 2289 NTC 3353 ASTM A370.</t>
  </si>
  <si>
    <t>Viaje</t>
  </si>
  <si>
    <t>TRACCIÓN DE ALAMBRE DE ACERO/TORON DE ACERO. Norma técnica: NTC 2289 NTC 3353 ASTM A370.</t>
  </si>
  <si>
    <t>RESISTENCIA A LA DEGRADACIÓN DE LOS AGREGADOS GRUESOS DE TAMAÑOS MAYORES DE 19 mm (¾") POR ABRASIÓN E IMPACTO EN LA MÁQUINA DE LOS ÁNGELES (CON TRITURACIÓN DE AGREGADOS). Norma técnica: INV E 219-13 NTC 93-2013.</t>
  </si>
  <si>
    <t>ANALISIS GRANULOMETRICO  DE LOS AGREGADOS GRUESO Y FINO. Norma técnica: INV E 213-13 NTC 77-2007.</t>
  </si>
  <si>
    <t>RESISTENCIA A LA DEGRADACIÓN DE LOS AGREGADOS DE TAMAÑOS MENORES DE 37.5 MM (1½") POR MEDIO DE LA MÁQUINA DE LOS ÁNGELES (SIN TRITURACIÓN DE LOS AGREGADOS). Norma técnica: INV E 218-13 NTC 98-2012.</t>
  </si>
  <si>
    <t>PORCENTAJE DE PARTÍCULAS FRACTURADAS EN UN AGREGADO GRUESO. Norma técnica: INV E 227-13.</t>
  </si>
  <si>
    <t>ÍNDICES DE APLANAMIENTO Y ALARGAMIENTO DE LOS AGREGADOS PARA CARRETERAS. Norma técnica: INV E 230-13.</t>
  </si>
  <si>
    <t>DENSIDAD, DENSIDAD RELATIVA (GRAVEDAD ESPECÍFICA) Y ABSORCIÓN DEL AGREGADO FINO. Norma técnica: INV E 222-13 NTC-237-1995.</t>
  </si>
  <si>
    <t>DETERMINACIÓN DE TERRONES DE ARCILLA Y PARTÍCULAS DELEZNABLES EN LOS AGREGADOS. Norma técnica: INV E 211-13 NTC-589-2000.</t>
  </si>
  <si>
    <t>CANTIDAD DE PARTÍCULAS LIVIANAS EN UN AGREGADO PÉTREO. Norma técnica: INV E-221-13 NTC-130-1994.</t>
  </si>
  <si>
    <t>DENSIDAD, DENSIDAD RELATIVA (GRAVEDAD ESPECÍFICA) Y ABSORCIÓN DEL AGREGADO GRUESO. Norma técnica: INV E-223-13 NTC-176-1995.</t>
  </si>
  <si>
    <t>DETERMINACIÓN DEL VALOR DEL 10% DE FINOS. Norma técnica: INV E-224-13.</t>
  </si>
  <si>
    <t>DETERMINACIÓN DEL CONTENIDO DE AZUFRE EN LOS AGREGADOS PÉTREOS. Norma técnica: INV E-233-13.</t>
  </si>
  <si>
    <t>RESISTENCIA A LA COMPRESIÓN DE CILINDROS DE CONCRETO (MOLDEADOS O NÚCLEOS). Norma técnica: INV E - 410 -13 NTC - 673 ASTM C 39/C 39M.</t>
  </si>
  <si>
    <t>DETERMINACIÓN DE LA VISCOSIDAD DEL ASFALTO EMPLEANDO VISCOSÍMETROS CAPILARES DE VACÍO. Norma técnica: INV E – 716 - 13 ASTM D2171.</t>
  </si>
  <si>
    <t>CONTENIDO DE AGUA EN UNA EMULSIÓN ASFÁLTICA. Norma técnica: INV E – 761 - 13 ASTM D244.</t>
  </si>
  <si>
    <t>ESTABILIDAD Y FLUJO DE MEZCLAS ASFÁLTICAS EN CALIENTE EMPLEANDO EL EQUIPO MARSHALL (Una probeta). Norma técnica: INV E – 748 - 13 ASTM D6926 ASTM D6927.</t>
  </si>
  <si>
    <t>PERFORACIÓN MECÁNICA POR PERCUSIÓN Y LAVADO EN SUELO BLANDO DE 0 a 10m. Incl descrip visual de estratos encontrados,lecturas de campo,tipo y prof. muestras recuperadas,datos nivel freático,SPT,Veleta</t>
  </si>
  <si>
    <t>PERFORACIÓN MECÁNICA POR ROTACIÓN EN ROCA DE 0 a 10m. Incl recuperación continua muestras,descrip visual estratos encontrados,lecturas de campo,tipo y prof muestras recuperadas,SPT,Veleta de campo</t>
  </si>
  <si>
    <t>ENSAYO DE DOWNHOLE HASTA 30 METROS (Sin perforación, ni tubería de PVC)</t>
  </si>
  <si>
    <t>BARRENO MANUAL HASTA 10M.  Incluye descripcion visual de estratos encontrados, lecturas de campo, SPT, Veleta, tipo y prof. muestras recuperadas, datos nivel freático</t>
  </si>
  <si>
    <t>DETERMINACIÓN DE LA DENSIDAD (PESO UNITARIO) DE MUESTRAS DE SUELO. Norma técnica: ASTM D7263 - 09(2018).</t>
  </si>
  <si>
    <t>CONSOLIDACIÓN UNIDIMENSIONAL DE SUELOS - MÉTODO B (RÁPIDA). Norma técnica: INV E 151-13 NTC-1917-00 ASTM D2435 / D2435M - 11.</t>
  </si>
  <si>
    <t>RELACIONES HUMEDAD - PESO UNITARIO SECO EN LOS SUELOS (ENSAYO NORMAL DE COMPACTACIÓN). Norma técnica: INV E 141-13 ASTM D698 - 12e2.</t>
  </si>
  <si>
    <t>CBR SOBRE MUESTRA INALTERADA (SUELOS COHESIVOS). Norma técnica: INV E 148-13 NTC-2122-13 ASTM D1883 - 16.</t>
  </si>
  <si>
    <t>RELACIONES HUMEDAD-DENSIDAD DE MEZCLAS DE SUELO CEMENTO. Norma técnica: INV E 611-13.</t>
  </si>
  <si>
    <t>HUMEDECIMIENTO Y SECADO DE MEZCLAS COMPACTADAS DE SUELO-CEMENTO. Norma técnica: INV E 612-13.</t>
  </si>
  <si>
    <t>CALCULO DEL FACTOR MULTIPLICADOR</t>
  </si>
  <si>
    <t>SALARIO MENSUAL  BASICO</t>
  </si>
  <si>
    <t>Salario básico</t>
  </si>
  <si>
    <t>SUBTOTAL  1  -  SALARIO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</si>
  <si>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</si>
  <si>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</si>
  <si>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</si>
  <si>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</si>
  <si>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</si>
  <si>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</si>
  <si>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</si>
  <si>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</si>
  <si>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Vacaciones</t>
  </si>
  <si>
    <t>2.5</t>
  </si>
  <si>
    <r>
      <t>Salud</t>
    </r>
    <r>
      <rPr>
        <vertAlign val="superscript"/>
        <sz val="11"/>
        <rFont val="Arial"/>
        <family val="2"/>
      </rPr>
      <t>1</t>
    </r>
  </si>
  <si>
    <t>2.6</t>
  </si>
  <si>
    <t>Pensión</t>
  </si>
  <si>
    <t>2.7</t>
  </si>
  <si>
    <t>Subsidio Familiar</t>
  </si>
  <si>
    <t>2.8</t>
  </si>
  <si>
    <t>ARL</t>
  </si>
  <si>
    <t>2.9</t>
  </si>
  <si>
    <t>Dotación</t>
  </si>
  <si>
    <t>2.10</t>
  </si>
  <si>
    <t>Otros</t>
  </si>
  <si>
    <t xml:space="preserve">SUBTOTAL  2  -  PRESTACIONES SOCIALES    </t>
  </si>
  <si>
    <t>COSTOS INDIRECTOS</t>
  </si>
  <si>
    <t>3.1</t>
  </si>
  <si>
    <t>Personal administrativo</t>
  </si>
  <si>
    <t>3.2</t>
  </si>
  <si>
    <t>Personal administrativo no facturable</t>
  </si>
  <si>
    <t>3.3</t>
  </si>
  <si>
    <t>Aseria Legal y tributaria</t>
  </si>
  <si>
    <t>3.4</t>
  </si>
  <si>
    <t>Equipos de uso del proyecto y software</t>
  </si>
  <si>
    <t>3.5</t>
  </si>
  <si>
    <t>Seguridad industrial y ocupacional</t>
  </si>
  <si>
    <t>3.6</t>
  </si>
  <si>
    <t>Costos de preparación de propuestas</t>
  </si>
  <si>
    <t xml:space="preserve">SUBTOTAL  3  -  COSTOS INDIRECTOS    </t>
  </si>
  <si>
    <t>COSTOS PERFECCIONAMIENTO</t>
  </si>
  <si>
    <t>4.1</t>
  </si>
  <si>
    <t>Poliza de calidad</t>
  </si>
  <si>
    <t>4.2</t>
  </si>
  <si>
    <t>Poliza cumplimineto</t>
  </si>
  <si>
    <t>4.3</t>
  </si>
  <si>
    <t>Poliza de salarios y prestaciones sociales</t>
  </si>
  <si>
    <t>4.4</t>
  </si>
  <si>
    <t>Retefuente</t>
  </si>
  <si>
    <t>4.5</t>
  </si>
  <si>
    <t>Estampillas</t>
  </si>
  <si>
    <t>4.6</t>
  </si>
  <si>
    <t>Retenciones bancarias (4/1000)</t>
  </si>
  <si>
    <t xml:space="preserve">SUBTOTAL  4  -  COSTOS PERFECCIONAMIENTO  </t>
  </si>
  <si>
    <t>CARGO POR HONORARIOS</t>
  </si>
  <si>
    <t>5.1</t>
  </si>
  <si>
    <t>Honorarios o utilidades</t>
  </si>
  <si>
    <t xml:space="preserve">SUBTOTAL  5  -  HONORARIOS     </t>
  </si>
  <si>
    <t>IMPREVISTOS</t>
  </si>
  <si>
    <t>6.1</t>
  </si>
  <si>
    <t>Estimación de imprevistos de la compañía</t>
  </si>
  <si>
    <r>
      <t>FACTOR MULTIPLICADOR</t>
    </r>
    <r>
      <rPr>
        <sz val="12"/>
        <rFont val="Arial"/>
        <family val="2"/>
      </rPr>
      <t xml:space="preserve">   =   ( 1 + 2 + 3 + 4 + 5  + 6) / 100</t>
    </r>
  </si>
  <si>
    <t>Nota 1:</t>
  </si>
  <si>
    <t>Componente exceptuado a razon de normas tributarias de autoretención en la fuente</t>
  </si>
  <si>
    <t>No.</t>
  </si>
  <si>
    <t>CIV</t>
  </si>
  <si>
    <t>TRAMO</t>
  </si>
  <si>
    <t>ELEMENTO</t>
  </si>
  <si>
    <t>PK-ID</t>
  </si>
  <si>
    <t>TIPO DE INTERVENCIÓN</t>
  </si>
  <si>
    <t>SUPERFICIE</t>
  </si>
  <si>
    <t>COSTO</t>
  </si>
  <si>
    <t>TIPO VIA</t>
  </si>
  <si>
    <t>Elem Principal</t>
  </si>
  <si>
    <t>ÁREA</t>
  </si>
  <si>
    <t>Columna1</t>
  </si>
  <si>
    <t>Columna2</t>
  </si>
  <si>
    <t xml:space="preserve">Carrera 1 </t>
  </si>
  <si>
    <t>Calle 12 b bis A</t>
  </si>
  <si>
    <t>Calle 12 c</t>
  </si>
  <si>
    <t>CALZADA</t>
  </si>
  <si>
    <t>Local</t>
  </si>
  <si>
    <t>Vía</t>
  </si>
  <si>
    <t>Carrera 6</t>
  </si>
  <si>
    <t>Calle 10</t>
  </si>
  <si>
    <t>Calle 11</t>
  </si>
  <si>
    <t>Carrera 4</t>
  </si>
  <si>
    <t>Carrera5</t>
  </si>
  <si>
    <t>Carrera 5</t>
  </si>
  <si>
    <t>Carrera 7</t>
  </si>
  <si>
    <t>Calle 9</t>
  </si>
  <si>
    <t>Calle 8</t>
  </si>
  <si>
    <t>Calle 6b</t>
  </si>
  <si>
    <t>Calle 6c</t>
  </si>
  <si>
    <t>Calle 12C</t>
  </si>
  <si>
    <t>Carrera 9</t>
  </si>
  <si>
    <t>Carrera 3</t>
  </si>
  <si>
    <t>Calle 12b</t>
  </si>
  <si>
    <t>Calle 12c</t>
  </si>
  <si>
    <t>Calle 12D</t>
  </si>
  <si>
    <t>Carrera 2</t>
  </si>
  <si>
    <t>Calle 16a</t>
  </si>
  <si>
    <t>Calle 17</t>
  </si>
  <si>
    <t>Calle 6c bis</t>
  </si>
  <si>
    <t>Carrera 1</t>
  </si>
  <si>
    <t>Calle 6d</t>
  </si>
  <si>
    <t>Calle 7</t>
  </si>
  <si>
    <t>Total</t>
  </si>
  <si>
    <t>COSTO DIRECTO INTERVENCIÓN ELEMENTOS ESPACIO PÚBLICO PRIORIZADOS</t>
  </si>
  <si>
    <t>PROVISIÓN COSTO DIRECTO PARA ACCIONES DE MOVILIDAD, ATENCIONES DE EMERGENCIA y FONDO DE AJUSTE</t>
  </si>
  <si>
    <t>COSTO DIRECTO OBRA</t>
  </si>
  <si>
    <t>Costo directo total</t>
  </si>
  <si>
    <t>Provision acciones mov</t>
  </si>
  <si>
    <t>ADMINISTRACIÓN (A)</t>
  </si>
  <si>
    <t>costo directo a ejecutar Elemtos priorizados</t>
  </si>
  <si>
    <t>IMPREVISTOS (I)</t>
  </si>
  <si>
    <t>Costo intervención mensual</t>
  </si>
  <si>
    <t>UTILIDAD (U)</t>
  </si>
  <si>
    <t>Ajuste</t>
  </si>
  <si>
    <t>AIU</t>
  </si>
  <si>
    <t>Total provisiones</t>
  </si>
  <si>
    <t>Costo directo vias priorizadas</t>
  </si>
  <si>
    <t>SUBTOTAL COMPONENTE OBRA</t>
  </si>
  <si>
    <t>SUBTOTAL COMPONENTES DIFERENTES A OBRA</t>
  </si>
  <si>
    <t>COSTOS ACTIVIDADES DE DIAGNOSTICO</t>
  </si>
  <si>
    <t>TOTAL CONTRATO OBRA</t>
  </si>
  <si>
    <t>A</t>
  </si>
  <si>
    <t>VALOR CONTRATO CONSERVACION OBRA</t>
  </si>
  <si>
    <t>B</t>
  </si>
  <si>
    <t>VALOR INTERVENTORÍA</t>
  </si>
  <si>
    <t>Reserva adicional</t>
  </si>
  <si>
    <t>C= A+B</t>
  </si>
  <si>
    <t>VALOR PROYECTO CALCULADO</t>
  </si>
  <si>
    <t>VALOR PROYECTO RESERVADO</t>
  </si>
  <si>
    <t>D</t>
  </si>
  <si>
    <t>VALOR PROYECTO CONSERVACIÓN TOTAL</t>
  </si>
  <si>
    <t>E=D-C</t>
  </si>
  <si>
    <t>DIFERENCIAS</t>
  </si>
  <si>
    <t>RESERVA AJUSTES PARA ACCIONES DE MOVILIDAD</t>
  </si>
  <si>
    <t>Formulario 1 - Propuesta económica  - Documento tipo de licitación de obra pública de infraestructura de transporte - versión 3</t>
  </si>
  <si>
    <t>Código</t>
  </si>
  <si>
    <t>CCE-EICP-FM-14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</si>
  <si>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</si>
  <si>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</si>
  <si>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</si>
  <si>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</si>
  <si>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</si>
  <si>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</si>
  <si>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</si>
  <si>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</si>
  <si>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</si>
  <si>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</si>
  <si>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</si>
  <si>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</si>
  <si>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</si>
  <si>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</si>
  <si>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IDU</t>
  </si>
  <si>
    <t xml:space="preserve">SUBTOTAL OBRAS </t>
  </si>
  <si>
    <t>SUBTOTAL COSTO COMPONENTE OBRA</t>
  </si>
  <si>
    <t>COMPONENTE PLAN DE MANEJO DE TRAFICO - PMT (INCLUYE A.I.U.) - VALOR NO OFERTABLE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</si>
  <si>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</si>
  <si>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</si>
  <si>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</si>
  <si>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</si>
  <si>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</si>
  <si>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</si>
  <si>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</si>
  <si>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</si>
  <si>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</si>
  <si>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</si>
  <si>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</si>
  <si>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</si>
  <si>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</si>
  <si>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</si>
  <si>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ALCALDIA LOCAL DE CANDELARIA</t>
  </si>
  <si>
    <t>MATRIZ DE CÁLCULO DE AIU OBRA</t>
  </si>
  <si>
    <t>COSTO DIRECTO ESTIMADO DE OBRA (CD)</t>
  </si>
  <si>
    <t>Codigo</t>
  </si>
  <si>
    <t>Componente</t>
  </si>
  <si>
    <t>Costo real</t>
  </si>
  <si>
    <t>Estimación costo total</t>
  </si>
  <si>
    <t>Diferencia</t>
  </si>
  <si>
    <t>Costo directo</t>
  </si>
  <si>
    <t>Primera aproximación</t>
  </si>
  <si>
    <t>TERMINO ESTIMADO DE ETAPA DE DIAGNOSTICO</t>
  </si>
  <si>
    <t>MESES</t>
  </si>
  <si>
    <t>TERMINO ESTIMADO DE EJECUCIÓN DE OBRA</t>
  </si>
  <si>
    <t>OBRA</t>
  </si>
  <si>
    <t>TERMINO ESTIMADO DE ETAPA DE ENTREGA</t>
  </si>
  <si>
    <t>AMBIENTAL</t>
  </si>
  <si>
    <t>SOCIAL</t>
  </si>
  <si>
    <t>COD IDU</t>
  </si>
  <si>
    <t>ÍTEM</t>
  </si>
  <si>
    <t>A. ADMINISTRACIÓN</t>
  </si>
  <si>
    <t>PPMT</t>
  </si>
  <si>
    <t>1. COSTOS MENSUALES DE PERSONAL</t>
  </si>
  <si>
    <t>TOTAL</t>
  </si>
  <si>
    <t>CARGO</t>
  </si>
  <si>
    <t>CANT</t>
  </si>
  <si>
    <t>CATEGORÍA</t>
  </si>
  <si>
    <t>TOPE SALARIO (MES)</t>
  </si>
  <si>
    <t>FACTOR PRESTACIONAL</t>
  </si>
  <si>
    <t>TOTAL DEDICACIÓN POR ETAPA (MES)</t>
  </si>
  <si>
    <t>SALARIO + PRESTACIONES</t>
  </si>
  <si>
    <t>RECIBO</t>
  </si>
  <si>
    <t>C</t>
  </si>
  <si>
    <t>F=A*B*C*D*E</t>
  </si>
  <si>
    <t>PERSONAL PROFESIONAL (Ingenieros y Otros)</t>
  </si>
  <si>
    <t>Costo directo calculado APU</t>
  </si>
  <si>
    <t>Costo directo Calculado AIU</t>
  </si>
  <si>
    <t>Diferencia Calculada</t>
  </si>
  <si>
    <t>SUBTOTAL COSTOS MENSUALES DE PERSONAL</t>
  </si>
  <si>
    <t>GASTOS OPERACIONALES MENSUALES</t>
  </si>
  <si>
    <t>CANT.</t>
  </si>
  <si>
    <t>AREA (M2)</t>
  </si>
  <si>
    <t>COSTO ($/M2.MES)</t>
  </si>
  <si>
    <t>DEDICACIÓN MES</t>
  </si>
  <si>
    <t>DEDICACIÓN X ÁREA (M2)</t>
  </si>
  <si>
    <t>N. MESES</t>
  </si>
  <si>
    <t>VALOR ($)</t>
  </si>
  <si>
    <t>N/A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</si>
  <si>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</si>
  <si>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</si>
  <si>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</si>
  <si>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 ESTIMADAS</t>
  </si>
  <si>
    <t>IMPUESTOS</t>
  </si>
  <si>
    <t>APLICA</t>
  </si>
  <si>
    <t>Si</t>
  </si>
  <si>
    <t>Estampilla Unipedagógica (Dec 584 de 19 dic 2014)</t>
  </si>
  <si>
    <t>SUBTOTAL IMPUESTOS</t>
  </si>
  <si>
    <t>GARANTIAS ESTIMADAS</t>
  </si>
  <si>
    <t>VR. BASE</t>
  </si>
  <si>
    <t>% ASEGURADO</t>
  </si>
  <si>
    <t>VIGENCIA AMPARO (MESES)</t>
  </si>
  <si>
    <t>TASA ASEGURADORA</t>
  </si>
  <si>
    <t>Cumplimiento</t>
  </si>
  <si>
    <t>GARANTIA UNICA</t>
  </si>
  <si>
    <t>Predios, labores y Operaciones- Vigencia (Decreto 1082 de 2015 Sección III)</t>
  </si>
  <si>
    <t>RESPONSABILIDAD CIVIL EXTRACONTRACTUAL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</si>
  <si>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</si>
  <si>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</si>
  <si>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</si>
  <si>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</si>
  <si>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</si>
  <si>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</si>
  <si>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</si>
  <si>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RESIDENTE DE OBRA</t>
  </si>
  <si>
    <t>ESPECIALISTA EN PATRIMONIO</t>
  </si>
  <si>
    <t>A1.1T</t>
  </si>
  <si>
    <t>ESPECIALISTA EN TRÁNSITO Y TRANSPORTE</t>
  </si>
  <si>
    <t>A3.1T</t>
  </si>
  <si>
    <t>AYUDANTES PMT</t>
  </si>
  <si>
    <t>MATRIZ DE PRESUPUESTO ETAPA DE DIAGNOSTICO</t>
  </si>
  <si>
    <t>DIAGNOSTICO</t>
  </si>
  <si>
    <t>GASTOS OPERACIONALES MENSUALES.</t>
  </si>
  <si>
    <t>TOTAL BASICO COSTOS PERSONAL + GASTOS OPERACIONALES POR EL TÉRMINO DE EJECUCIÓN</t>
  </si>
  <si>
    <t>IVA</t>
  </si>
  <si>
    <t>COSTO ACTIVIDADES DE DIAGNOSTICO (INCLUYE IVA)</t>
  </si>
  <si>
    <t>Col_1</t>
  </si>
  <si>
    <t>Col_2</t>
  </si>
  <si>
    <t>Col_3</t>
  </si>
  <si>
    <t>Col_4</t>
  </si>
  <si>
    <t>Col_5</t>
  </si>
  <si>
    <t>Col_6</t>
  </si>
  <si>
    <t>Col_7</t>
  </si>
  <si>
    <t>Col_8</t>
  </si>
  <si>
    <t>Col_9</t>
  </si>
  <si>
    <t>Col_10</t>
  </si>
  <si>
    <t>Col_11</t>
  </si>
  <si>
    <t>Col_12</t>
  </si>
  <si>
    <t>Valor</t>
  </si>
  <si>
    <t>Filtro</t>
  </si>
  <si>
    <t>TERMINO ESTIMADO TOTAL DE OBRA</t>
  </si>
  <si>
    <t>CÓD. IDU</t>
  </si>
  <si>
    <t>A1</t>
  </si>
  <si>
    <t>TARIFA (MES)</t>
  </si>
  <si>
    <t>E</t>
  </si>
  <si>
    <t>F</t>
  </si>
  <si>
    <t>H = A*D*E*(B*F+C*G)</t>
  </si>
  <si>
    <t>1.3</t>
  </si>
  <si>
    <t>ESPECIFICACIÓN</t>
  </si>
  <si>
    <t>B1</t>
  </si>
  <si>
    <t>B2</t>
  </si>
  <si>
    <t>C1</t>
  </si>
  <si>
    <t>C2</t>
  </si>
  <si>
    <t>C3</t>
  </si>
  <si>
    <t>C4</t>
  </si>
  <si>
    <t>C7</t>
  </si>
  <si>
    <t>COMPONENTE A. PERSONAL TÉCNICO Y PROFESIONAL</t>
  </si>
  <si>
    <t>PRESUPUESTO PLAN  DE MANEJO DE TRAFICO (PMT)</t>
  </si>
  <si>
    <t>A3</t>
  </si>
  <si>
    <t>COMPONENTE B. GASTOS POR ELABORACIÓN DE INFORMES</t>
  </si>
  <si>
    <t>EQUIPOS DE COMPUTO</t>
  </si>
  <si>
    <t>EDICIÓN DE INFORMES</t>
  </si>
  <si>
    <t>COMPONENTE C. ELEMENTOS DE PMT</t>
  </si>
  <si>
    <t>SEÑALIZACIÓN TUBULAR COLOMBINA PLÁSTICA</t>
  </si>
  <si>
    <t>BARRERA RELLENABLE CON CINTA RET (2,00 X 0,55 X 1,00)</t>
  </si>
  <si>
    <t>CINTA DE SEÑALIZACIÓN CALIBRE 4 (ROLLO 500 M X 0,10 M )</t>
  </si>
  <si>
    <t>SEÑALES DE TRÁNSITO SR 60 X 60 POSTE 3,50 M</t>
  </si>
  <si>
    <t>SEÑAL EN POLIETILENO ALVEOLAR PARE</t>
  </si>
  <si>
    <t>C10</t>
  </si>
  <si>
    <t>POLISOMBRA (ALTURA 2,00 METROS)</t>
  </si>
  <si>
    <t>TARIFA MES - PROFESIONAL CATEGORÍA 1 (NO INCLUYE FACTOR DE PRESTACIONES)</t>
  </si>
  <si>
    <t>MES</t>
  </si>
  <si>
    <t>TARIFA MES - PROFESIONAL CATEGORÍA 2 (NO INCLUYE FACTOR DE PRESTACIONES)</t>
  </si>
  <si>
    <t>TARIFA MES - PROFESIONAL CATEGORÍA 3 (NO INCLUYE FACTOR DE PRESTACIONES)</t>
  </si>
  <si>
    <t>TARIFA MES - PROFESIONAL CATEGORÍA 4 (NO INCLUYE FACTOR DE PRESTACIONES)</t>
  </si>
  <si>
    <t>TARIFA MES - PROFESIONAL CATEGORÍA 5 (NO INCLUYE FACTOR DE PRESTACIONES)</t>
  </si>
  <si>
    <t>TARIFA MES - PROFESIONAL CATEGORÍA 6 (NO INCLUYE FACTOR DE PRESTACIONES)</t>
  </si>
  <si>
    <t>TARIFA MES - PROFESIONAL CATEGORÍA 7 (NO INCLUYE FACTOR DE PRESTACIONES)</t>
  </si>
  <si>
    <t>TARIFA MES - PROFESIONAL CATEGORÍA 8 (NO INCLUYE FACTOR DE PRESTACIONES)</t>
  </si>
  <si>
    <t>TARIFA MES - PROFESIONAL CATEGORÍA 1 (INCLUYE FACTOR DE PRESTACIONES)</t>
  </si>
  <si>
    <t>TARIFA MES - PROFESIONAL CATEGORÍA 2 (INCLUYE FACTOR DE PRESTACIONES)</t>
  </si>
  <si>
    <t>TARIFA MES - PROFESIONAL CATEGORÍA 3 (INCLUYE FACTOR DE PRESTACIONES)</t>
  </si>
  <si>
    <t>TARIFA MES - PROFESIONAL CATEGORÍA 4 (INCLUYE FACTOR DE PRESTACIONES)</t>
  </si>
  <si>
    <t>TARIFA MES - PROFESIONAL CATEGORÍA 5 (INCLUYE FACTOR DE PRESTACIONES)</t>
  </si>
  <si>
    <t>TARIFA MES - PROFESIONAL CATEGORÍA 6 (INCLUYE FACTOR DE PRESTACIONES)</t>
  </si>
  <si>
    <t>TARIFA MES - PROFESIONAL CATEGORÍA 7 (INCLUYE FACTOR DE PRESTACIONES)</t>
  </si>
  <si>
    <t>TARIFA MES - PROFESIONAL CATEGORÍA 8 (INCLUYE FACTOR DE PRESTACIONES)</t>
  </si>
  <si>
    <t>TARIFA MES - PERSONAL ADMINISTRATIVO - ADMINISTRADOR (NO INCLUYE FACTOR DE PRESTACIONES)</t>
  </si>
  <si>
    <t>TARIFA MES - PERSONAL ADMINISTRATIVO - AUXILIAR ADMINISTRATIVO-ALMACENISTA (NO INCLUYE FACTOR DE PRESTACIONES)</t>
  </si>
  <si>
    <t>TARIFA MES - PERSONAL ADMINISTRATIVO - SECRETARIA 1 (NO INCLUYE FACTOR DE PRESTACIONES)</t>
  </si>
  <si>
    <t>TARIFA MES - PERSONAL ADMINISTRATIVO - SECRETARIA 2 (NO INCLUYE FACTOR DE PRESTACIONES)</t>
  </si>
  <si>
    <t>TARIFA MES - PERSONAL TÉCNICO - CELADOR ARMADO (24 horas por 30 dias dividos en 3 turnos de 8 horas diarias. Incluye prestaciones de ley, Administraciòn y servicios).</t>
  </si>
  <si>
    <t>TARIFA MES - PERSONAL ADMINISTRATIVO - ADMINISTRADOR (INCLUYE FACTOR DE PRESTACIONES)</t>
  </si>
  <si>
    <t>TARIFA MES - PERSONAL ADMINISTRATIVO - AUXILIAR ADMINISTRATIVO-ALMACENISTA (INCLUYE FACTOR DE PRESTACIONES)</t>
  </si>
  <si>
    <t>TARIFA MES - PERSONAL ADMINISTRATIVO - SECRETARIA 1 (INCLUYE FACTOR DE PRESTACIONES)</t>
  </si>
  <si>
    <t>TARIFA MES - PERSONAL ADMINISTRATIVO - SECRETARIA 2 (INCLUYE FACTOR DE PRESTACIONES)</t>
  </si>
  <si>
    <t>POSTE EN CONCRETO AP, H=14m, CR=750 KG</t>
  </si>
  <si>
    <t>ALQUILER MES - ARRIENDO OFICINA INCL. ADMINISTRACIÓN, SERVICIOS PÚBLICOS, COMUNICACIONES</t>
  </si>
  <si>
    <t>M2/MES</t>
  </si>
  <si>
    <t>ALQUILER MES - CAMPAMENTOS INCL. SERVICIOS PÚBLICOS PROVISIONALES</t>
  </si>
  <si>
    <t>GASTOS OFICINA (PAPELERIA, FOTOCOPIAS Y OTROS)</t>
  </si>
  <si>
    <t>GLB/MS</t>
  </si>
  <si>
    <t>EDICIÓN DE INFORME MENSUAL DE INTERVENTORÍA O CONSULTORÍA. Incluye 4 tapas plastificadas tamaño carta color blanco, con 6 tornillos, hojas de papel bond tamaño carta 75 gramos, 170 folios</t>
  </si>
  <si>
    <t>UN/MES</t>
  </si>
  <si>
    <t>EQUIPO COMPLETO DE LABORATORIO - ESTUDIOS - MES</t>
  </si>
  <si>
    <t>EQUIPO COMPLETO DE LABORATORIO - INTERVENTORIAS - MES</t>
  </si>
  <si>
    <t>EQUIPO DE TOPOGRAFÍA. INCLUYE TRÁNSITO, NIVEL Y ELEMENTOS COMPLEMENTARIOS - MES</t>
  </si>
  <si>
    <t>PLOTTER - MES</t>
  </si>
  <si>
    <t>DISTANCIOMETRO  (Incluyendo tránsito y Estación Total) - Capacidad de Lectura hasta 1500m.</t>
  </si>
  <si>
    <t>ANDAMIO CERTIFICADO MULTIDIRECCIONAL, 2 TORRES CON PASARELA DE 3 M, SECCIÓN  DE 2.07 X 2.07 M, ALTURA DE ANDAMIO 4 M</t>
  </si>
  <si>
    <t>DIA</t>
  </si>
  <si>
    <t>TOMA DE DEFLEXIONES CON EQUIPO DEFLECTÓMETRO DE IMPACTO (FWD/HWD) PARA PAVIMENTO CON SUPERFICIE FLEXIBLE. Incluye movilización, carro escolta del equipo, toma de información, procesamiento y entrega de resultados. Norma técnica: INV E – 798 - 13 ASTM D4694 INV E – 797 - 13 ASTM D4695.</t>
  </si>
  <si>
    <t>Pto.3R</t>
  </si>
  <si>
    <t>LEVANTAMIENTO DE FALLAS EN ESTRUCTURA DE PAVIMENTO CON SUPERFICIE FLEXIBLE, RÍGIDA O ARTICULADA EN ZONA URBANA, CON EQUIPO DE ALTO RENDIMIENTO MEDIANTE CAPTURA DE IMÁGENES DE ALTA RESOLUCIÓN O SISTEMA LASER, Y DETERMINACIÓN DEL ÍNDICE DE CONDICIÓN DEL PAVIMENTO-PCI. Incluye movilización y carro escolta del equipo y toma de información, procesamiento, cálculo y entrega del inventario de fallas y resultado de valor de PCI. Norma técnica: ASTM D6433: flexible y rígido ASTM E2840: articulado.</t>
  </si>
  <si>
    <t>Km-Car</t>
  </si>
  <si>
    <t>ALQUILER DE VEHICULO: CAMPERO, PICK-UP, CAMIONETA, CAMION O SIMILAR DE 1300cc A 2000cc DE CILINDRADA, MODELO 2014 A 2011. 75% DE LA TARIFA ESTABLECIDA. INCLUYE TODOS LOS COSTOS DE OPERACIÓN Y MANTENIMIENTO EXCEPTO EL SALARIO DEL CONDUCTOR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</si>
  <si>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</si>
  <si>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TARIFA MES - PERSONAL TÉCNICO-TECNÓLOGO EN ÁREAS DE INGENIERÍA (NO INCLUYE FACTOR DE PRESTACIONES)</t>
  </si>
  <si>
    <t>TARIFA MES - PERSONAL TÉCNICO - AUXILIAR DE INGENIERÍA (NO INCLUYE FACTOR DE PRESTACIONES)</t>
  </si>
  <si>
    <t>TARIFA MES - PERSONAL TÉCNICO - DIBUJANTE 1 (NO INCLUYE FACTOR DE PRESTACIONES)</t>
  </si>
  <si>
    <t>TARIFA MES - PERSONAL TÉCNICO - DIBUJANTE 2 (NO INCLUYE FACTOR DE PRESTACIONES)</t>
  </si>
  <si>
    <t>TARIFA MES - PERSONAL TÉCNICO - TOPÓGRAFO INSPECTOR (NO INCLUYE FACTOR DE PRESTACIONES)</t>
  </si>
  <si>
    <t>TARIFA MES - PERSONAL TÉCNICO - LABORATORISTA INSPECTOR (NO INCLUYE FACTOR DE PRESTACIONES)</t>
  </si>
  <si>
    <t>TARIFA MES - PERSONAL TÉCNICO - LABORATORISTA AUXILIAR (NO INCLUYE FACTOR DE PRESTACIONES)</t>
  </si>
  <si>
    <t>TARIFA MES - PERSONAL TÉCNICO - OPERADOR EQUIPO PERFORACIÓN (INCLUYE FACTOR DE PRESTACIONES)</t>
  </si>
  <si>
    <t>TARIFA MES - PERSONAL TÉCNICO - OPERADOR AUXILIAR DE EQUIPO (INCLUYE FACTOR DE PRESTACIONES)</t>
  </si>
  <si>
    <t>TARIFA MES - PERSONAL TÉCNICO - INSPECTOR 1 (NO INCLUYE FACTOR DE PRESTACIONES)</t>
  </si>
  <si>
    <t>TARIFA MES - PERSONAL TÉCNICO - INSPECTOR 2 (NO INCLUYE FACTOR DE PRESTACIONES)</t>
  </si>
  <si>
    <t>TARIFA MES - PERSONAL TÉCNICO - TOPÓGRAFO AUXILIAR (NO INCLUYE FACTOR DE PRESTACIONES)</t>
  </si>
  <si>
    <t>TARIFA MES - PERSONAL TÉCNICO - BATIMETRISTA INSPECTOR (NO INCLUYE FACTOR DE PRESTACIONES)</t>
  </si>
  <si>
    <t>TARIFA MES - PERSONAL TÉCNICO - BATIMETRISTA AUXILIAR (NO INCLUYE FACTOR DE PRESTACIONES)</t>
  </si>
  <si>
    <t>TARIFA MES - PERSONAL AUXILIAR TÉCNICO - CADENERO 1 (NO INCLUYE FACTOR DE PRESTACIONES)</t>
  </si>
  <si>
    <t>TARIFA MES - PERSONAL AUXILIAR TÉCNICO - CADENERO 2 (NO INCLUYE FACTOR DE PRESTACIONES)</t>
  </si>
  <si>
    <t>TARIFA MES - PERSONAL AUXILIAR TÉCNICO - CONDUCTOR O MOTORISTA (NO INCLUYE FACTOR DE PRESTACIONES)</t>
  </si>
  <si>
    <t>TARIFA MES - PERSONAL DE OBRA - AYUDANTE (NO INCLUYE FACTOR DE PRESTACIONES)</t>
  </si>
  <si>
    <t>TARIFA MES - PERSONAL TÉCNICO - TECNÓLOGO EN ÁREAS DE INGENIERÍA (INCLUYE FACTOR DE PRESTACIONES)</t>
  </si>
  <si>
    <t>TARIFA MES - PERSONAL TÉCNICO - AUXILIAR DE INGENIERÍA (INCLUYE FACTOR DE PRESTACIONES)</t>
  </si>
  <si>
    <t>TARIFA MES - PERSONAL TÉCNICO - DIBUJANTE 1 (INCLUYE FACTOR DE PRESTACIONES)</t>
  </si>
  <si>
    <t>TARIFA MES - PERSONAL TÉCNICO - DIBUJANTE 2 (INCLUYE FACTOR DE PRESTACIONES)</t>
  </si>
  <si>
    <t>TARIFA MES - PERSONAL TÉCNICO - TOPÓGRAFO INSPECTOR (INCLUYE FACTOR DE PRESTACIONES)</t>
  </si>
  <si>
    <t>TARIFA MES - PERSONAL TÉCNICO - LABORATORISTA INSPECTOR (INCLUYE FACTOR DE PRESTACIONES)</t>
  </si>
  <si>
    <t>TARIFA MES - PERSONAL TÉCNICO - LABORATORISTA AUXILIAR (INCLUYE FACTOR DE PRESTACIONES)</t>
  </si>
  <si>
    <t>TARIFA MES - PERSONAL TÉCNICO - INSPECTOR 1 (INCLUYE FACTOR DE PRESTACIONES)</t>
  </si>
  <si>
    <t>TARIFA MES - PERSONAL TÉCNICO - INSPECTOR 2 (INCLUYE FACTOR DE PRESTACIONES)</t>
  </si>
  <si>
    <t>TARIFA MES - PERSONAL TÉCNICO - TOPÓGRAFO AUXILIAR (INCLUYE FACTOR DE PRESTACIONES)</t>
  </si>
  <si>
    <t>TARIFA MES - PERSONAL TÉCNICO - BATIMETRISTA INSPECTOR (INCLUYE FACTOR DE PRESTACIONES)</t>
  </si>
  <si>
    <t>TARIFA MES - PERSONAL TÉCNICO - BATIMETRISTA AUXILIAR (INCLUYE FACTOR DE PRESTACIONES)</t>
  </si>
  <si>
    <t>TARIFA MES - PERSONAL AUXILIAR TÉCNICO - CADENERO 1 (INCLUYE FACTOR DE PRESTACIONES)</t>
  </si>
  <si>
    <t>TARIFA MES - PERSONAL AUXILIAR TÉCNICO - CADENERO 2 (INCLUYE FACTOR DE PRESTACIONES)</t>
  </si>
  <si>
    <t>TARIFA MES - PERSONAL AUXILIAR TÉCNICO - SECRETARIA - CONDUCTOR O MOTORISTA (INCLUYE FACTOR DE PRESTACIONES)</t>
  </si>
  <si>
    <t>TARIFA MES - PERSONAL DE OBRA - AYUDANTE (INCLUYE FACTOR DE PRESTACIONES)</t>
  </si>
  <si>
    <t>SEÑALIZACION TUBULAR COLOMBINA PLASTICA</t>
  </si>
  <si>
    <t>CINTA DE SEÑALIZACION CAL 4 (ROLLO 500mx0.10m)</t>
  </si>
  <si>
    <t>PORTÁTILES - Procesador minimo: intel, Core i3 4005U, celeron o similar, Memoria RAM de 4 GB(2x2048 MB) Disco duro de 500gb a 7200 rpm Pantalla LED HP BrightView widescreen alta definición con 35,6 cm</t>
  </si>
  <si>
    <t>BARRERA RELLENABLE (2.00x0.55x1.00m) CON CINTA RET</t>
  </si>
  <si>
    <t>SEÑAL DE TRANSITO GRUPO I (60x60cm) POSTE 3.5m</t>
  </si>
  <si>
    <t>PALETA PARE-SIGA REGLAMENTADA</t>
  </si>
  <si>
    <t>POLISOMBRA 65% (1x7m) R-800 NEGRA</t>
  </si>
  <si>
    <t>Mayo</t>
  </si>
  <si>
    <t xml:space="preserve"> </t>
  </si>
  <si>
    <t>Constribución especial de obra publica</t>
  </si>
  <si>
    <t>Pago de salarios</t>
  </si>
  <si>
    <t xml:space="preserve">DEDICACIÓN </t>
  </si>
  <si>
    <t>DEDICACIÓN</t>
  </si>
  <si>
    <t>VALOR UNITARIO + AIU</t>
  </si>
  <si>
    <t>MANTENIMIENTO CORRECTIVO DE ESPACIO PUBLICO ADOQUIN DE ARCILLA LIVIANO SOBRE MORTERO. INCL. RETIRO ADOQUIN E INSTALAR NUEVO. NO INCLUYE REDES.</t>
  </si>
  <si>
    <t>PLANTACION DE JARDINERÍA DE PORTE BAJO. (INCLUYE SUMINISTRO AL SITIO DE OBRA, PLANTACION, TIERRA NEGRA Y ABONO. EN BOLSA DE 7" A 15" DE ALTURA DE 10CM A 20CM)</t>
  </si>
  <si>
    <t>MANTENIMIENTO PREVENTIVO ESPACIO PUBLICO. INCLUYE LIMPIEZA E INSTALACION DE SELLO DE ARENA</t>
  </si>
  <si>
    <t xml:space="preserve">01.MANTENIMIENTO DE ESPACIO PUBLICO </t>
  </si>
  <si>
    <t xml:space="preserve">02.MANTENIMIENTO JARDINERAS </t>
  </si>
  <si>
    <t xml:space="preserve">03.INTERVENCIÓN MURO DE FACHADA </t>
  </si>
  <si>
    <t>04. ORNAMENTACIÓN</t>
  </si>
  <si>
    <t xml:space="preserve">RESTAURACIÓN DE JARDINERAS </t>
  </si>
  <si>
    <t xml:space="preserve">ANCLAJE DE ORNAMENTACIÓN </t>
  </si>
  <si>
    <t xml:space="preserve">Calidad del servicio </t>
  </si>
  <si>
    <t>A.P.U</t>
  </si>
  <si>
    <t>1.1</t>
  </si>
  <si>
    <t>1.2</t>
  </si>
  <si>
    <t>Pañete impermeab. muro 1:4 e=0.015 a&gt; 0.60 m</t>
  </si>
  <si>
    <t>PINTURA ANTICORROSIVA + ESMALTE</t>
  </si>
  <si>
    <t>Koraza sobre color diferente (2 MANOS)</t>
  </si>
  <si>
    <t>COSTOS ACTIVIDADES PRELIMINARES</t>
  </si>
  <si>
    <t xml:space="preserve">RESIDENTE SST </t>
  </si>
  <si>
    <t>TERMINO ESTIMADO DE ETAPA PRELIMINARES</t>
  </si>
  <si>
    <t xml:space="preserve">TOTAL COSTOS PERSONAL </t>
  </si>
  <si>
    <t xml:space="preserve">COSTO DIRECTO INTERVENCIÓN ELEMENTOS ESPACIO PÚBLICO </t>
  </si>
  <si>
    <t>ANCLAJE CHAZO METALICO EXP</t>
  </si>
  <si>
    <t>und</t>
  </si>
  <si>
    <t>Soporte Para Bicicletas Dual en acero inoxidable capacidad max 20 kg</t>
  </si>
  <si>
    <t>Sikadur AnchorFix-4</t>
  </si>
  <si>
    <t>ITEM:</t>
  </si>
  <si>
    <t>DESCRIPCION:</t>
  </si>
  <si>
    <t xml:space="preserve">Anclaje de ornamentación </t>
  </si>
  <si>
    <t>UNIDAD:</t>
  </si>
  <si>
    <t>Und</t>
  </si>
  <si>
    <t>A. MATERIALES</t>
  </si>
  <si>
    <t>Codigo Lista IDRD 30-11-2023 Pendiente Actualización</t>
  </si>
  <si>
    <t>UNIDAD</t>
  </si>
  <si>
    <t>VR. UNITARIO</t>
  </si>
  <si>
    <t>VR.TOTAL</t>
  </si>
  <si>
    <t>Kg</t>
  </si>
  <si>
    <t>SUBTOTAL</t>
  </si>
  <si>
    <t>B. EQUIPOS Y HERRAMIENTAS</t>
  </si>
  <si>
    <t>RENDIMIENTO</t>
  </si>
  <si>
    <t>Contractual</t>
  </si>
  <si>
    <t>HERRAMIENTA MENOR</t>
  </si>
  <si>
    <t>ALQUILER TALADRO</t>
  </si>
  <si>
    <t>JR</t>
  </si>
  <si>
    <t>ANDAMIO TUBULAR (SECC 1.5X1.5)</t>
  </si>
  <si>
    <t>C. MANO DE OBRA</t>
  </si>
  <si>
    <t>SUB TOTAL</t>
  </si>
  <si>
    <t>CUADRILLA ALBAÑILERIA GENERAL 1:1 + PREST.</t>
  </si>
  <si>
    <t>D. TRANSPORTE</t>
  </si>
  <si>
    <t>PRECIO UNITARIO</t>
  </si>
  <si>
    <t>COSTOS DIRECTOS</t>
  </si>
  <si>
    <t>Restaruración jardineras</t>
  </si>
  <si>
    <t>Sikadur 42 anclaje 5 Kg (toxement E3F Grout)</t>
  </si>
  <si>
    <t>Pintura Koraza</t>
  </si>
  <si>
    <t>GLN</t>
  </si>
  <si>
    <t>MORTERO 1:3 ARENA Lav.de PEÑA(M3)</t>
  </si>
  <si>
    <t xml:space="preserve">Cotizacion </t>
  </si>
  <si>
    <t xml:space="preserve">ORNAMENTACIÓN LETRERO </t>
  </si>
  <si>
    <t>Ornamentación letrero</t>
  </si>
  <si>
    <t>DEMOLICIÓN DE CONCRETO: ESPESORES 16CM A 25CM. (INCLUYE RETIRO DE MATERIAL, TRANSPORTE Y DISPOSICIÓN FINAL DE ESCOMBROS EN SITIO AUTORIZADO).</t>
  </si>
  <si>
    <t>COT 2</t>
  </si>
  <si>
    <t>COT 3</t>
  </si>
  <si>
    <t xml:space="preserve">PROMEDIO </t>
  </si>
  <si>
    <t xml:space="preserve">VALOR TOTAL </t>
  </si>
  <si>
    <t>COT 1</t>
  </si>
  <si>
    <t xml:space="preserve">MURAL </t>
  </si>
  <si>
    <t xml:space="preserve">MURAL incluye diseño del arte y elaboración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</si>
</sst>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 &quot;$&quot;\ * #,##0.00_ ;_ &quot;$&quot;\ * \-#,##0.00_ ;_ &quot;$&quot;\ * &quot;-&quot;??_ ;_ @_ "/>
    <numFmt numFmtId="166" formatCode="0#"/>
    <numFmt numFmtId="167" formatCode="[$$-240A]\ #,##0"/>
    <numFmt numFmtId="168" formatCode="_(* #,##0.00_);_(* \(#,##0.00\);_(* &quot;-&quot;??_);_(@_)"/>
    <numFmt numFmtId="169" formatCode="_(&quot;$&quot;\ * #,##0.00_);_(&quot;$&quot;\ * \(#,##0.00\);_(&quot;$&quot;\ * &quot;-&quot;??_);_(@_)"/>
    <numFmt numFmtId="170" formatCode="&quot;$&quot;\ #,##0.0"/>
    <numFmt numFmtId="171" formatCode="_-&quot;$&quot;* #,##0.00_-;\-&quot;$&quot;* #,##0.00_-;_-&quot;$&quot;* &quot;-&quot;??_-;_-@_-"/>
    <numFmt numFmtId="172" formatCode="_ * #,##0.00_ ;_ * \-#,##0.00_ ;_ * &quot;-&quot;??_ ;_ @_ "/>
    <numFmt numFmtId="173" formatCode="0.0%"/>
    <numFmt numFmtId="174" formatCode="0.000000"/>
    <numFmt numFmtId="175" formatCode="_ &quot;$&quot;\ * #,##0_ ;_ &quot;$&quot;\ * \-#,##0_ ;_ &quot;$&quot;\ * &quot;-&quot;_ ;_ @_ "/>
    <numFmt numFmtId="176" formatCode="&quot;$&quot;\ #,##0.00;[Red]&quot;$&quot;\ \-#,##0.00"/>
    <numFmt numFmtId="177" formatCode="&quot;$&quot;\ #,##0.00_);\(&quot;$&quot;\ #,##0.00\)"/>
    <numFmt numFmtId="178" formatCode="_-[$$-240A]* #,##0.00_-;\-[$$-240A]* #,##0.00_-;_-[$$-240A]* &quot;-&quot;??_-;_-@_-"/>
    <numFmt numFmtId="179" formatCode="_-[$$-240A]\ * #,##0.00_ ;_-[$$-240A]\ * \-#,##0.00\ ;_-[$$-240A]\ * &quot;-&quot;??_ ;_-@_ "/>
    <numFmt numFmtId="180" formatCode="_-* #,##0.00\ &quot;Pts&quot;_-;\-* #,##0.00\ &quot;Pts&quot;_-;_-* &quot;-&quot;??\ &quot;Pts&quot;_-;_-@_-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0#.00\ \L\t"/>
    <numFmt numFmtId="184" formatCode="_ [$$-240A]\ * #,##0.00_ ;_ [$$-240A]\ * \-#,##0.00_ ;_ [$$-240A]\ * &quot;-&quot;??_ ;_ @_ "/>
    <numFmt numFmtId="185" formatCode="_ * #,##0_ ;_ * \-#,##0_ ;_ * &quot;-&quot;??_ ;_ @_ "/>
    <numFmt numFmtId="186" formatCode="[$$-240A]#,##0.0;[Red]\([$$-240A]#,##0.0\)"/>
    <numFmt numFmtId="187" formatCode="0.000"/>
    <numFmt numFmtId="188" formatCode="[$$-240A]#,##0.00;[Red]\([$$-240A]#,##0.00\)"/>
    <numFmt numFmtId="189" formatCode="#,##0.0000"/>
    <numFmt numFmtId="190" formatCode="#,##0.0"/>
    <numFmt numFmtId="191" formatCode="[$$-240A]#,##0;[Red]\([$$-240A]#,##0\)"/>
    <numFmt numFmtId="192" formatCode="0.000%"/>
    <numFmt numFmtId="193" formatCode="0.0"/>
    <numFmt numFmtId="194" formatCode="_(&quot;$&quot;* #,##0_);_(&quot;$&quot;* \(#,##0\);_(&quot;$&quot;* &quot;-&quot;_);_(@_)"/>
    <numFmt numFmtId="195" formatCode="_-&quot;$&quot;\ * #,##0.00_-;\-&quot;$&quot;\ * #,##0.00_-;_-&quot;$&quot;\ * &quot;-&quot;_-;_-@_-"/>
    <numFmt numFmtId="196" formatCode="_-&quot;$&quot;\ * #,##0_-;\-&quot;$&quot;\ * #,##0_-;_-&quot;$&quot;\ * &quot;-&quot;??_-;_-@_-"/>
    <numFmt numFmtId="197" formatCode="[$$-240A]\ #,##0.00;[Red][$$-240A]\ #,##0.00"/>
    <numFmt numFmtId="198" formatCode="_ [$$-240A]\ * #,##0_ ;_ [$$-240A]\ * \-#,##0_ ;_ [$$-240A]\ * &quot;-&quot;_ ;_ @_ 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sz val="12"/>
      <color theme="0"/>
      <name val="Arial"/>
      <family val="2"/>
    </font>
    <font>
      <sz val="10"/>
      <name val="Arial"/>
      <family val="2"/>
      <charset val="1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1"/>
      <name val="Arial"/>
      <family val="2"/>
    </font>
    <font>
      <b/>
      <i/>
      <u/>
      <sz val="16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vertAlign val="superscript"/>
      <sz val="11"/>
      <name val="Arial"/>
      <family val="2"/>
    </font>
    <font>
      <b/>
      <sz val="14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b/>
      <sz val="12"/>
      <color rgb="FF002060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6"/>
      <name val="Arial"/>
      <family val="2"/>
    </font>
    <font>
      <b/>
      <sz val="10"/>
      <name val="Arial"/>
      <family val="2"/>
      <charset val="1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name val="Arial"/>
      <family val="2"/>
    </font>
    <font>
      <b/>
      <sz val="13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color rgb="FF000000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Garamond"/>
      <family val="1"/>
    </font>
  </fonts>
  <fills count="1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</borders>
  <cellStyleXfs count="50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168" fontId="9" fillId="0" borderId="0" applyFont="0" applyFill="0" applyBorder="0" applyAlignment="0" applyProtection="0"/>
    <xf numFmtId="0" fontId="3" fillId="0" borderId="0"/>
    <xf numFmtId="0" fontId="3" fillId="0" borderId="0"/>
    <xf numFmtId="0" fontId="15" fillId="0" borderId="0"/>
    <xf numFmtId="164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16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9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180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3" fillId="0" borderId="0"/>
    <xf numFmtId="0" fontId="3" fillId="0" borderId="0"/>
    <xf numFmtId="0" fontId="34" fillId="0" borderId="0"/>
    <xf numFmtId="165" fontId="3" fillId="0" borderId="0" applyFont="0" applyFill="0" applyBorder="0" applyAlignment="0" applyProtection="0"/>
    <xf numFmtId="0" fontId="39" fillId="0" borderId="0"/>
    <xf numFmtId="0" fontId="3" fillId="0" borderId="0"/>
    <xf numFmtId="0" fontId="3" fillId="0" borderId="0"/>
    <xf numFmtId="9" fontId="3" fillId="0" borderId="0" applyFill="0" applyBorder="0" applyAlignment="0" applyProtection="0"/>
    <xf numFmtId="0" fontId="45" fillId="0" borderId="0" applyNumberFormat="0" applyFill="0" applyBorder="0" applyAlignment="0" applyProtection="0"/>
    <xf numFmtId="0" fontId="3" fillId="0" borderId="0"/>
    <xf numFmtId="16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94" fontId="3" fillId="0" borderId="0" applyFont="0" applyFill="0" applyBorder="0" applyAlignment="0" applyProtection="0"/>
    <xf numFmtId="0" fontId="3" fillId="0" borderId="0"/>
    <xf numFmtId="0" fontId="53" fillId="0" borderId="0"/>
    <xf numFmtId="44" fontId="5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791">
    <xf numFmtId="0" fontId="0" fillId="0" borderId="0" xfId="0"/>
    <xf numFmtId="0" fontId="4" fillId="0" borderId="1" xfId="3" applyFont="1" applyBorder="1" applyAlignment="1">
      <alignment horizontal="left" vertical="center" wrapText="1"/>
    </xf>
    <xf numFmtId="0" fontId="6" fillId="0" borderId="0" xfId="4" applyFont="1" applyAlignment="1">
      <alignment vertical="center" wrapText="1"/>
    </xf>
    <xf numFmtId="14" fontId="4" fillId="0" borderId="4" xfId="4" applyNumberFormat="1" applyFont="1" applyBorder="1" applyAlignment="1">
      <alignment horizontal="center" vertical="center" wrapText="1"/>
    </xf>
    <xf numFmtId="0" fontId="4" fillId="0" borderId="5" xfId="3" applyFont="1" applyBorder="1" applyAlignment="1">
      <alignment horizontal="left" vertical="center" wrapText="1"/>
    </xf>
    <xf numFmtId="0" fontId="4" fillId="0" borderId="8" xfId="3" applyFont="1" applyBorder="1" applyAlignment="1">
      <alignment horizontal="center" vertical="center" wrapText="1"/>
    </xf>
    <xf numFmtId="14" fontId="4" fillId="0" borderId="11" xfId="4" applyNumberFormat="1" applyFont="1" applyBorder="1" applyAlignment="1">
      <alignment horizontal="center" vertical="center" wrapText="1"/>
    </xf>
    <xf numFmtId="0" fontId="4" fillId="0" borderId="13" xfId="3" applyFont="1" applyBorder="1" applyAlignment="1">
      <alignment horizontal="left" vertical="center" wrapText="1"/>
    </xf>
    <xf numFmtId="0" fontId="7" fillId="0" borderId="8" xfId="3" applyFont="1" applyBorder="1" applyAlignment="1">
      <alignment horizontal="center" vertical="center" wrapText="1"/>
    </xf>
    <xf numFmtId="165" fontId="3" fillId="0" borderId="8" xfId="7" applyBorder="1" applyAlignment="1">
      <alignment horizontal="center" vertical="center" wrapText="1"/>
    </xf>
    <xf numFmtId="165" fontId="3" fillId="0" borderId="14" xfId="7" applyBorder="1" applyAlignment="1">
      <alignment horizontal="center" vertical="center" wrapText="1"/>
    </xf>
    <xf numFmtId="9" fontId="3" fillId="0" borderId="21" xfId="8" applyBorder="1" applyAlignment="1">
      <alignment horizontal="center" vertical="center" wrapText="1"/>
    </xf>
    <xf numFmtId="0" fontId="6" fillId="0" borderId="0" xfId="9" applyFont="1" applyAlignment="1">
      <alignment vertical="center" wrapText="1"/>
    </xf>
    <xf numFmtId="0" fontId="4" fillId="0" borderId="1" xfId="9" applyFont="1" applyBorder="1" applyAlignment="1">
      <alignment horizontal="center" vertical="center" wrapText="1"/>
    </xf>
    <xf numFmtId="0" fontId="4" fillId="0" borderId="2" xfId="9" applyFont="1" applyBorder="1" applyAlignment="1">
      <alignment horizontal="center" vertical="center" wrapText="1"/>
    </xf>
    <xf numFmtId="0" fontId="4" fillId="0" borderId="3" xfId="9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4" fontId="4" fillId="0" borderId="0" xfId="4" applyNumberFormat="1" applyFont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14" fontId="6" fillId="0" borderId="8" xfId="9" quotePrefix="1" applyNumberFormat="1" applyFont="1" applyBorder="1" applyAlignment="1">
      <alignment horizontal="center" vertical="center" wrapText="1"/>
    </xf>
    <xf numFmtId="0" fontId="6" fillId="0" borderId="8" xfId="9" applyFont="1" applyBorder="1" applyAlignment="1">
      <alignment horizontal="center" vertical="center" wrapText="1"/>
    </xf>
    <xf numFmtId="0" fontId="6" fillId="0" borderId="12" xfId="9" applyFont="1" applyBorder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7" fontId="6" fillId="0" borderId="0" xfId="4" quotePrefix="1" applyNumberFormat="1" applyFont="1" applyAlignment="1">
      <alignment horizontal="center" vertical="center" wrapText="1"/>
    </xf>
    <xf numFmtId="165" fontId="3" fillId="0" borderId="0" xfId="7" applyAlignment="1">
      <alignment vertical="center" wrapText="1"/>
    </xf>
    <xf numFmtId="0" fontId="6" fillId="0" borderId="26" xfId="9" applyFont="1" applyBorder="1" applyAlignment="1">
      <alignment horizontal="center" vertical="center" wrapText="1"/>
    </xf>
    <xf numFmtId="14" fontId="6" fillId="0" borderId="21" xfId="9" quotePrefix="1" applyNumberFormat="1" applyFont="1" applyBorder="1" applyAlignment="1">
      <alignment horizontal="center" vertical="center" wrapText="1"/>
    </xf>
    <xf numFmtId="0" fontId="6" fillId="0" borderId="21" xfId="9" applyFont="1" applyBorder="1" applyAlignment="1">
      <alignment horizontal="center" vertical="center" wrapText="1"/>
    </xf>
    <xf numFmtId="0" fontId="6" fillId="0" borderId="27" xfId="9" applyFont="1" applyBorder="1" applyAlignment="1">
      <alignment horizontal="center" vertical="center" wrapText="1"/>
    </xf>
    <xf numFmtId="0" fontId="11" fillId="0" borderId="0" xfId="9" applyFont="1" applyAlignment="1">
      <alignment horizontal="center"/>
    </xf>
    <xf numFmtId="0" fontId="10" fillId="2" borderId="8" xfId="9" applyFont="1" applyFill="1" applyBorder="1" applyAlignment="1">
      <alignment horizontal="center" vertical="center"/>
    </xf>
    <xf numFmtId="0" fontId="11" fillId="0" borderId="0" xfId="9" applyFont="1"/>
    <xf numFmtId="0" fontId="10" fillId="2" borderId="8" xfId="9" applyFont="1" applyFill="1" applyBorder="1" applyAlignment="1">
      <alignment horizontal="center" vertical="center" wrapText="1"/>
    </xf>
    <xf numFmtId="0" fontId="11" fillId="0" borderId="0" xfId="9" applyFont="1" applyAlignment="1">
      <alignment vertical="center"/>
    </xf>
    <xf numFmtId="0" fontId="12" fillId="4" borderId="8" xfId="10" applyFont="1" applyFill="1" applyBorder="1" applyAlignment="1">
      <alignment horizontal="center" vertical="center"/>
    </xf>
    <xf numFmtId="0" fontId="3" fillId="0" borderId="0" xfId="9"/>
    <xf numFmtId="0" fontId="11" fillId="0" borderId="8" xfId="9" applyFont="1" applyBorder="1" applyAlignment="1">
      <alignment horizontal="center" vertical="center"/>
    </xf>
    <xf numFmtId="0" fontId="11" fillId="0" borderId="8" xfId="9" applyFont="1" applyBorder="1" applyAlignment="1">
      <alignment horizontal="left" vertical="center" wrapText="1"/>
    </xf>
    <xf numFmtId="0" fontId="11" fillId="0" borderId="8" xfId="9" quotePrefix="1" applyFont="1" applyBorder="1" applyAlignment="1">
      <alignment horizontal="center" vertical="center"/>
    </xf>
    <xf numFmtId="0" fontId="12" fillId="3" borderId="8" xfId="9" applyFont="1" applyFill="1" applyBorder="1" applyAlignment="1">
      <alignment horizontal="center" vertical="center" wrapText="1"/>
    </xf>
    <xf numFmtId="3" fontId="11" fillId="5" borderId="8" xfId="10" applyNumberFormat="1" applyFont="1" applyFill="1" applyBorder="1" applyAlignment="1">
      <alignment horizontal="center" vertical="center"/>
    </xf>
    <xf numFmtId="0" fontId="11" fillId="5" borderId="8" xfId="10" applyFont="1" applyFill="1" applyBorder="1" applyAlignment="1">
      <alignment horizontal="center" vertical="center"/>
    </xf>
    <xf numFmtId="0" fontId="10" fillId="2" borderId="8" xfId="10" applyFont="1" applyFill="1" applyBorder="1" applyAlignment="1">
      <alignment horizontal="center" vertical="center" wrapText="1"/>
    </xf>
    <xf numFmtId="3" fontId="13" fillId="0" borderId="8" xfId="9" applyNumberFormat="1" applyFont="1" applyBorder="1" applyAlignment="1">
      <alignment horizontal="center" vertical="center" wrapText="1"/>
    </xf>
    <xf numFmtId="10" fontId="11" fillId="0" borderId="8" xfId="9" applyNumberFormat="1" applyFont="1" applyBorder="1" applyAlignment="1">
      <alignment horizontal="center" vertical="center" wrapText="1"/>
    </xf>
    <xf numFmtId="0" fontId="12" fillId="0" borderId="8" xfId="10" applyFont="1" applyBorder="1" applyAlignment="1">
      <alignment horizontal="center" vertical="center" wrapText="1"/>
    </xf>
    <xf numFmtId="0" fontId="11" fillId="0" borderId="8" xfId="9" applyFont="1" applyBorder="1" applyAlignment="1">
      <alignment horizontal="center"/>
    </xf>
    <xf numFmtId="167" fontId="11" fillId="0" borderId="8" xfId="10" applyNumberFormat="1" applyFont="1" applyBorder="1" applyAlignment="1">
      <alignment horizontal="center" vertical="center"/>
    </xf>
    <xf numFmtId="0" fontId="11" fillId="0" borderId="8" xfId="10" applyFont="1" applyBorder="1" applyAlignment="1">
      <alignment horizontal="center" vertical="center"/>
    </xf>
    <xf numFmtId="0" fontId="11" fillId="0" borderId="8" xfId="9" applyFont="1" applyBorder="1" applyAlignment="1">
      <alignment horizontal="center" vertical="center" wrapText="1"/>
    </xf>
    <xf numFmtId="165" fontId="11" fillId="0" borderId="8" xfId="7" applyFont="1" applyBorder="1" applyAlignment="1">
      <alignment horizontal="center" vertical="center"/>
    </xf>
    <xf numFmtId="10" fontId="11" fillId="0" borderId="8" xfId="8" applyNumberFormat="1" applyFont="1" applyBorder="1" applyAlignment="1">
      <alignment horizontal="center" vertical="center"/>
    </xf>
    <xf numFmtId="0" fontId="11" fillId="0" borderId="8" xfId="10" applyFont="1" applyBorder="1" applyAlignment="1">
      <alignment horizontal="center" vertical="center" wrapText="1"/>
    </xf>
    <xf numFmtId="1" fontId="11" fillId="0" borderId="8" xfId="11" applyNumberFormat="1" applyFont="1" applyFill="1" applyBorder="1" applyAlignment="1">
      <alignment horizontal="center" vertical="center" wrapText="1"/>
    </xf>
    <xf numFmtId="0" fontId="12" fillId="0" borderId="8" xfId="12" applyFont="1" applyBorder="1" applyAlignment="1">
      <alignment horizontal="center" vertical="center"/>
    </xf>
    <xf numFmtId="2" fontId="12" fillId="0" borderId="8" xfId="12" applyNumberFormat="1" applyFont="1" applyBorder="1" applyAlignment="1">
      <alignment horizontal="center" vertical="center"/>
    </xf>
    <xf numFmtId="0" fontId="11" fillId="0" borderId="6" xfId="9" applyFont="1" applyBorder="1" applyAlignment="1">
      <alignment horizontal="center" vertical="center"/>
    </xf>
    <xf numFmtId="3" fontId="14" fillId="0" borderId="8" xfId="9" applyNumberFormat="1" applyFont="1" applyBorder="1" applyAlignment="1">
      <alignment horizontal="center" vertical="center" wrapText="1"/>
    </xf>
    <xf numFmtId="2" fontId="12" fillId="5" borderId="8" xfId="10" applyNumberFormat="1" applyFont="1" applyFill="1" applyBorder="1" applyAlignment="1">
      <alignment horizontal="center" vertical="center"/>
    </xf>
    <xf numFmtId="0" fontId="11" fillId="0" borderId="0" xfId="9" applyFont="1" applyAlignment="1">
      <alignment horizontal="left" wrapText="1"/>
    </xf>
    <xf numFmtId="0" fontId="12" fillId="3" borderId="8" xfId="13" applyFont="1" applyFill="1" applyBorder="1" applyAlignment="1">
      <alignment horizontal="center" wrapText="1"/>
    </xf>
    <xf numFmtId="0" fontId="11" fillId="0" borderId="0" xfId="13" applyFont="1"/>
    <xf numFmtId="0" fontId="12" fillId="3" borderId="8" xfId="13" applyFont="1" applyFill="1" applyBorder="1" applyAlignment="1">
      <alignment horizontal="center"/>
    </xf>
    <xf numFmtId="0" fontId="11" fillId="0" borderId="8" xfId="14" applyFont="1" applyBorder="1" applyAlignment="1">
      <alignment horizontal="center" vertical="center"/>
    </xf>
    <xf numFmtId="9" fontId="11" fillId="0" borderId="8" xfId="8" applyFont="1" applyBorder="1" applyAlignment="1">
      <alignment horizontal="center"/>
    </xf>
    <xf numFmtId="164" fontId="11" fillId="0" borderId="8" xfId="15" applyFont="1" applyBorder="1" applyAlignment="1">
      <alignment horizontal="center"/>
    </xf>
    <xf numFmtId="170" fontId="11" fillId="6" borderId="8" xfId="16" applyNumberFormat="1" applyFont="1" applyFill="1" applyBorder="1" applyAlignment="1">
      <alignment horizontal="center"/>
    </xf>
    <xf numFmtId="0" fontId="16" fillId="3" borderId="8" xfId="10" applyFont="1" applyFill="1" applyBorder="1" applyAlignment="1">
      <alignment horizontal="center" vertical="center" wrapText="1"/>
    </xf>
    <xf numFmtId="0" fontId="16" fillId="3" borderId="8" xfId="17" applyFont="1" applyFill="1" applyBorder="1" applyAlignment="1">
      <alignment horizontal="center" vertical="center" wrapText="1"/>
    </xf>
    <xf numFmtId="2" fontId="11" fillId="0" borderId="8" xfId="10" applyNumberFormat="1" applyFont="1" applyBorder="1" applyAlignment="1">
      <alignment horizontal="center" wrapText="1"/>
    </xf>
    <xf numFmtId="165" fontId="11" fillId="0" borderId="8" xfId="7" applyFont="1" applyBorder="1" applyAlignment="1">
      <alignment horizontal="center" vertical="center" wrapText="1"/>
    </xf>
    <xf numFmtId="0" fontId="12" fillId="3" borderId="8" xfId="9" applyFont="1" applyFill="1" applyBorder="1" applyAlignment="1">
      <alignment horizontal="center" vertical="center"/>
    </xf>
    <xf numFmtId="0" fontId="11" fillId="0" borderId="0" xfId="10" applyFont="1" applyAlignment="1">
      <alignment horizontal="center" vertical="center"/>
    </xf>
    <xf numFmtId="0" fontId="11" fillId="0" borderId="0" xfId="9" applyFont="1" applyAlignment="1">
      <alignment horizontal="center" vertical="center" wrapText="1"/>
    </xf>
    <xf numFmtId="0" fontId="11" fillId="0" borderId="0" xfId="9" applyFont="1" applyAlignment="1">
      <alignment horizontal="center" vertical="center"/>
    </xf>
    <xf numFmtId="165" fontId="11" fillId="0" borderId="0" xfId="7" applyFont="1" applyAlignment="1">
      <alignment horizontal="center" vertical="center"/>
    </xf>
    <xf numFmtId="0" fontId="11" fillId="0" borderId="0" xfId="10" applyFont="1" applyAlignment="1">
      <alignment horizontal="center" vertical="center" wrapText="1"/>
    </xf>
    <xf numFmtId="1" fontId="11" fillId="0" borderId="0" xfId="11" applyNumberFormat="1" applyFont="1" applyFill="1" applyBorder="1" applyAlignment="1">
      <alignment horizontal="center" vertical="center" wrapText="1"/>
    </xf>
    <xf numFmtId="0" fontId="13" fillId="0" borderId="8" xfId="9" applyFont="1" applyBorder="1" applyAlignment="1">
      <alignment horizontal="center" vertical="center"/>
    </xf>
    <xf numFmtId="0" fontId="11" fillId="6" borderId="8" xfId="9" applyFont="1" applyFill="1" applyBorder="1" applyAlignment="1">
      <alignment horizontal="center" vertical="center" wrapText="1"/>
    </xf>
    <xf numFmtId="10" fontId="11" fillId="0" borderId="8" xfId="8" applyNumberFormat="1" applyFont="1" applyBorder="1" applyAlignment="1">
      <alignment horizontal="center" vertical="center" wrapText="1"/>
    </xf>
    <xf numFmtId="0" fontId="12" fillId="0" borderId="8" xfId="9" applyFont="1" applyBorder="1" applyAlignment="1">
      <alignment horizontal="center" vertical="center" wrapText="1"/>
    </xf>
    <xf numFmtId="14" fontId="11" fillId="0" borderId="8" xfId="9" applyNumberFormat="1" applyFont="1" applyBorder="1" applyAlignment="1">
      <alignment horizontal="center" vertical="center" wrapText="1"/>
    </xf>
    <xf numFmtId="0" fontId="17" fillId="0" borderId="8" xfId="9" applyFont="1" applyBorder="1" applyAlignment="1">
      <alignment vertical="center"/>
    </xf>
    <xf numFmtId="169" fontId="12" fillId="0" borderId="8" xfId="18" applyFont="1" applyBorder="1" applyAlignment="1">
      <alignment vertical="center"/>
    </xf>
    <xf numFmtId="0" fontId="2" fillId="7" borderId="8" xfId="0" applyFont="1" applyFill="1" applyBorder="1" applyAlignment="1">
      <alignment horizontal="center" vertical="center"/>
    </xf>
    <xf numFmtId="0" fontId="12" fillId="8" borderId="8" xfId="9" applyFont="1" applyFill="1" applyBorder="1" applyAlignment="1">
      <alignment horizontal="center" vertical="center"/>
    </xf>
    <xf numFmtId="0" fontId="12" fillId="3" borderId="8" xfId="13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1" fillId="0" borderId="8" xfId="13" applyFont="1" applyBorder="1" applyAlignment="1">
      <alignment horizontal="center" vertical="center" wrapText="1"/>
    </xf>
    <xf numFmtId="0" fontId="11" fillId="0" borderId="8" xfId="9" applyFont="1" applyBorder="1" applyAlignment="1">
      <alignment vertical="center" wrapText="1"/>
    </xf>
    <xf numFmtId="169" fontId="11" fillId="6" borderId="8" xfId="18" applyFont="1" applyFill="1" applyBorder="1" applyAlignment="1">
      <alignment horizontal="center" vertical="center" wrapText="1"/>
    </xf>
    <xf numFmtId="0" fontId="11" fillId="6" borderId="8" xfId="9" applyFont="1" applyFill="1" applyBorder="1"/>
    <xf numFmtId="0" fontId="1" fillId="0" borderId="30" xfId="0" applyFont="1" applyBorder="1" applyAlignment="1">
      <alignment horizontal="center" vertical="center"/>
    </xf>
    <xf numFmtId="9" fontId="11" fillId="0" borderId="8" xfId="8" applyFont="1" applyFill="1" applyBorder="1" applyAlignment="1">
      <alignment horizontal="center" vertical="center" wrapText="1"/>
    </xf>
    <xf numFmtId="0" fontId="11" fillId="0" borderId="8" xfId="9" applyFont="1" applyBorder="1"/>
    <xf numFmtId="169" fontId="11" fillId="0" borderId="8" xfId="18" applyFont="1" applyBorder="1" applyAlignment="1">
      <alignment horizontal="center" vertical="center" wrapText="1"/>
    </xf>
    <xf numFmtId="0" fontId="11" fillId="0" borderId="8" xfId="9" applyFont="1" applyBorder="1" applyAlignment="1">
      <alignment horizontal="left" vertical="top" wrapText="1"/>
    </xf>
    <xf numFmtId="0" fontId="11" fillId="0" borderId="8" xfId="9" applyFont="1" applyBorder="1" applyAlignment="1">
      <alignment horizontal="center" vertical="top"/>
    </xf>
    <xf numFmtId="0" fontId="3" fillId="0" borderId="0" xfId="9" applyAlignment="1">
      <alignment horizontal="center"/>
    </xf>
    <xf numFmtId="0" fontId="3" fillId="0" borderId="0" xfId="9" applyAlignment="1">
      <alignment horizontal="left" wrapText="1"/>
    </xf>
    <xf numFmtId="0" fontId="3" fillId="0" borderId="0" xfId="9" applyAlignment="1">
      <alignment vertical="center"/>
    </xf>
    <xf numFmtId="0" fontId="3" fillId="0" borderId="0" xfId="9" applyAlignment="1">
      <alignment horizontal="center" vertical="center"/>
    </xf>
    <xf numFmtId="0" fontId="1" fillId="0" borderId="0" xfId="0" applyFont="1"/>
    <xf numFmtId="0" fontId="18" fillId="0" borderId="23" xfId="0" applyFont="1" applyBorder="1" applyAlignment="1">
      <alignment vertical="center"/>
    </xf>
    <xf numFmtId="0" fontId="19" fillId="0" borderId="24" xfId="0" applyFont="1" applyBorder="1" applyAlignment="1">
      <alignment horizontal="center" vertical="center"/>
    </xf>
    <xf numFmtId="10" fontId="18" fillId="0" borderId="25" xfId="19" applyNumberFormat="1" applyFont="1" applyBorder="1" applyAlignment="1">
      <alignment horizontal="center" vertical="center"/>
    </xf>
    <xf numFmtId="0" fontId="18" fillId="0" borderId="31" xfId="0" applyFont="1" applyBorder="1" applyAlignment="1">
      <alignment vertical="center"/>
    </xf>
    <xf numFmtId="0" fontId="18" fillId="0" borderId="0" xfId="0" applyFont="1" applyAlignment="1">
      <alignment vertical="center"/>
    </xf>
    <xf numFmtId="10" fontId="18" fillId="0" borderId="32" xfId="19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10" fontId="21" fillId="0" borderId="12" xfId="19" applyNumberFormat="1" applyFont="1" applyFill="1" applyBorder="1" applyAlignment="1">
      <alignment horizontal="center" vertical="center"/>
    </xf>
    <xf numFmtId="171" fontId="1" fillId="0" borderId="0" xfId="20" applyFont="1"/>
    <xf numFmtId="0" fontId="3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10" fontId="18" fillId="0" borderId="18" xfId="19" applyNumberFormat="1" applyFont="1" applyBorder="1" applyAlignment="1">
      <alignment horizontal="center" vertical="center"/>
    </xf>
    <xf numFmtId="0" fontId="18" fillId="0" borderId="5" xfId="0" applyFont="1" applyBorder="1" applyAlignment="1">
      <alignment vertical="center"/>
    </xf>
    <xf numFmtId="0" fontId="21" fillId="0" borderId="8" xfId="0" applyFont="1" applyBorder="1" applyAlignment="1">
      <alignment horizontal="right" vertical="center"/>
    </xf>
    <xf numFmtId="10" fontId="18" fillId="0" borderId="12" xfId="19" applyNumberFormat="1" applyFont="1" applyBorder="1" applyAlignment="1">
      <alignment horizontal="center" vertical="center"/>
    </xf>
    <xf numFmtId="10" fontId="1" fillId="0" borderId="0" xfId="2" applyNumberFormat="1" applyFont="1"/>
    <xf numFmtId="10" fontId="18" fillId="0" borderId="18" xfId="19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21" fillId="0" borderId="14" xfId="0" applyFont="1" applyBorder="1" applyAlignment="1">
      <alignment horizontal="right" vertical="center"/>
    </xf>
    <xf numFmtId="0" fontId="20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vertical="center"/>
    </xf>
    <xf numFmtId="10" fontId="18" fillId="0" borderId="12" xfId="19" applyNumberFormat="1" applyFont="1" applyFill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20" fillId="8" borderId="5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vertical="center"/>
    </xf>
    <xf numFmtId="4" fontId="23" fillId="8" borderId="12" xfId="21" applyNumberFormat="1" applyFont="1" applyFill="1" applyBorder="1" applyAlignment="1">
      <alignment horizontal="center" vertical="center"/>
    </xf>
    <xf numFmtId="10" fontId="1" fillId="0" borderId="0" xfId="0" applyNumberFormat="1" applyFont="1"/>
    <xf numFmtId="0" fontId="20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4" fillId="9" borderId="34" xfId="0" applyFont="1" applyFill="1" applyBorder="1" applyAlignment="1">
      <alignment horizontal="center" vertical="center" wrapText="1"/>
    </xf>
    <xf numFmtId="0" fontId="24" fillId="9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44" fontId="0" fillId="10" borderId="34" xfId="1" applyFont="1" applyFill="1" applyBorder="1" applyAlignment="1">
      <alignment horizontal="center" vertical="center" wrapText="1"/>
    </xf>
    <xf numFmtId="0" fontId="0" fillId="10" borderId="35" xfId="0" applyFill="1" applyBorder="1" applyAlignment="1">
      <alignment horizontal="center" vertical="center" wrapText="1"/>
    </xf>
    <xf numFmtId="0" fontId="0" fillId="10" borderId="36" xfId="0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44" fontId="0" fillId="0" borderId="34" xfId="1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10" borderId="37" xfId="0" applyFill="1" applyBorder="1" applyAlignment="1">
      <alignment horizontal="center" vertical="center" wrapText="1"/>
    </xf>
    <xf numFmtId="0" fontId="0" fillId="10" borderId="38" xfId="0" applyFill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44" fontId="25" fillId="0" borderId="6" xfId="0" applyNumberFormat="1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44" fontId="0" fillId="0" borderId="0" xfId="0" applyNumberFormat="1" applyAlignment="1">
      <alignment horizontal="center"/>
    </xf>
    <xf numFmtId="44" fontId="0" fillId="0" borderId="8" xfId="1" applyFont="1" applyBorder="1" applyAlignment="1">
      <alignment horizontal="center" vertical="center"/>
    </xf>
    <xf numFmtId="44" fontId="0" fillId="0" borderId="8" xfId="0" applyNumberFormat="1" applyBorder="1" applyAlignment="1">
      <alignment horizontal="center"/>
    </xf>
    <xf numFmtId="44" fontId="9" fillId="0" borderId="8" xfId="1" applyFon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8" xfId="0" applyNumberFormat="1" applyBorder="1"/>
    <xf numFmtId="0" fontId="0" fillId="0" borderId="8" xfId="0" applyBorder="1" applyAlignment="1">
      <alignment horizontal="center"/>
    </xf>
    <xf numFmtId="44" fontId="0" fillId="0" borderId="8" xfId="1" applyFont="1" applyBorder="1"/>
    <xf numFmtId="173" fontId="0" fillId="0" borderId="8" xfId="0" applyNumberFormat="1" applyBorder="1"/>
    <xf numFmtId="10" fontId="0" fillId="0" borderId="8" xfId="2" applyNumberFormat="1" applyFont="1" applyBorder="1"/>
    <xf numFmtId="0" fontId="0" fillId="0" borderId="6" xfId="0" applyBorder="1"/>
    <xf numFmtId="0" fontId="0" fillId="0" borderId="8" xfId="0" applyBorder="1"/>
    <xf numFmtId="9" fontId="0" fillId="0" borderId="8" xfId="0" applyNumberFormat="1" applyBorder="1"/>
    <xf numFmtId="10" fontId="0" fillId="0" borderId="0" xfId="2" applyNumberFormat="1" applyFont="1"/>
    <xf numFmtId="44" fontId="25" fillId="0" borderId="8" xfId="1" applyFont="1" applyBorder="1"/>
    <xf numFmtId="10" fontId="0" fillId="0" borderId="0" xfId="2" applyNumberFormat="1" applyFont="1" applyAlignment="1">
      <alignment horizontal="center"/>
    </xf>
    <xf numFmtId="174" fontId="0" fillId="0" borderId="0" xfId="0" applyNumberFormat="1" applyAlignment="1">
      <alignment horizontal="center"/>
    </xf>
    <xf numFmtId="44" fontId="0" fillId="0" borderId="0" xfId="0" applyNumberFormat="1"/>
    <xf numFmtId="0" fontId="25" fillId="0" borderId="6" xfId="0" applyFont="1" applyBorder="1" applyAlignment="1">
      <alignment horizontal="right"/>
    </xf>
    <xf numFmtId="0" fontId="25" fillId="0" borderId="9" xfId="0" applyFont="1" applyBorder="1" applyAlignment="1">
      <alignment horizontal="right"/>
    </xf>
    <xf numFmtId="44" fontId="25" fillId="0" borderId="7" xfId="1" applyFont="1" applyBorder="1"/>
    <xf numFmtId="44" fontId="26" fillId="0" borderId="8" xfId="1" applyFont="1" applyBorder="1"/>
    <xf numFmtId="44" fontId="0" fillId="0" borderId="0" xfId="1" applyFont="1"/>
    <xf numFmtId="0" fontId="0" fillId="0" borderId="0" xfId="0" applyAlignment="1">
      <alignment horizontal="right"/>
    </xf>
    <xf numFmtId="44" fontId="0" fillId="0" borderId="0" xfId="1" applyFont="1" applyAlignment="1">
      <alignment horizontal="center"/>
    </xf>
    <xf numFmtId="10" fontId="0" fillId="0" borderId="8" xfId="2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27" fillId="0" borderId="0" xfId="22" applyFont="1"/>
    <xf numFmtId="0" fontId="27" fillId="0" borderId="39" xfId="22" applyFont="1" applyBorder="1"/>
    <xf numFmtId="0" fontId="27" fillId="0" borderId="40" xfId="22" applyFont="1" applyBorder="1"/>
    <xf numFmtId="0" fontId="27" fillId="0" borderId="40" xfId="22" applyFont="1" applyBorder="1" applyAlignment="1">
      <alignment horizontal="center"/>
    </xf>
    <xf numFmtId="0" fontId="27" fillId="0" borderId="41" xfId="22" applyFont="1" applyBorder="1"/>
    <xf numFmtId="0" fontId="27" fillId="0" borderId="42" xfId="22" applyFont="1" applyBorder="1"/>
    <xf numFmtId="0" fontId="27" fillId="0" borderId="44" xfId="22" applyFont="1" applyBorder="1"/>
    <xf numFmtId="0" fontId="29" fillId="0" borderId="45" xfId="23" applyFont="1" applyBorder="1" applyAlignment="1">
      <alignment horizontal="left" vertical="center"/>
    </xf>
    <xf numFmtId="0" fontId="30" fillId="0" borderId="45" xfId="23" applyFont="1" applyBorder="1" applyAlignment="1">
      <alignment horizontal="left" vertical="center"/>
    </xf>
    <xf numFmtId="0" fontId="27" fillId="11" borderId="0" xfId="22" applyFont="1" applyFill="1"/>
    <xf numFmtId="0" fontId="27" fillId="11" borderId="47" xfId="22" applyFont="1" applyFill="1" applyBorder="1"/>
    <xf numFmtId="0" fontId="27" fillId="11" borderId="44" xfId="22" applyFont="1" applyFill="1" applyBorder="1"/>
    <xf numFmtId="0" fontId="27" fillId="0" borderId="47" xfId="22" applyFont="1" applyBorder="1"/>
    <xf numFmtId="0" fontId="20" fillId="0" borderId="21" xfId="24" applyFont="1" applyBorder="1" applyAlignment="1">
      <alignment horizontal="center" vertical="center" wrapText="1"/>
    </xf>
    <xf numFmtId="0" fontId="18" fillId="0" borderId="48" xfId="3" applyFont="1" applyBorder="1" applyAlignment="1">
      <alignment horizontal="center" vertical="center"/>
    </xf>
    <xf numFmtId="0" fontId="18" fillId="0" borderId="8" xfId="3" applyFont="1" applyBorder="1" applyAlignment="1">
      <alignment horizontal="center" vertical="center"/>
    </xf>
    <xf numFmtId="0" fontId="3" fillId="0" borderId="8" xfId="3" applyBorder="1" applyAlignment="1">
      <alignment horizontal="center" vertical="center"/>
    </xf>
    <xf numFmtId="0" fontId="18" fillId="0" borderId="8" xfId="3" applyFont="1" applyBorder="1" applyAlignment="1">
      <alignment horizontal="left" vertical="center" wrapText="1"/>
    </xf>
    <xf numFmtId="0" fontId="27" fillId="0" borderId="0" xfId="27" applyFont="1"/>
    <xf numFmtId="0" fontId="27" fillId="0" borderId="42" xfId="27" applyFont="1" applyBorder="1"/>
    <xf numFmtId="178" fontId="21" fillId="12" borderId="55" xfId="3" applyNumberFormat="1" applyFont="1" applyFill="1" applyBorder="1" applyAlignment="1">
      <alignment vertical="center"/>
    </xf>
    <xf numFmtId="0" fontId="27" fillId="0" borderId="44" xfId="27" applyFont="1" applyBorder="1"/>
    <xf numFmtId="49" fontId="21" fillId="0" borderId="0" xfId="28" applyNumberFormat="1" applyFont="1" applyAlignment="1">
      <alignment horizontal="right" vertical="center"/>
    </xf>
    <xf numFmtId="179" fontId="21" fillId="0" borderId="0" xfId="28" applyNumberFormat="1" applyFont="1" applyAlignment="1">
      <alignment vertical="center"/>
    </xf>
    <xf numFmtId="0" fontId="18" fillId="0" borderId="0" xfId="27" applyFont="1"/>
    <xf numFmtId="0" fontId="18" fillId="0" borderId="0" xfId="27" applyFont="1" applyAlignment="1">
      <alignment horizontal="center"/>
    </xf>
    <xf numFmtId="181" fontId="18" fillId="0" borderId="3" xfId="29" applyNumberFormat="1" applyFont="1" applyBorder="1" applyAlignment="1">
      <alignment vertical="center"/>
    </xf>
    <xf numFmtId="0" fontId="21" fillId="0" borderId="50" xfId="27" applyFont="1" applyBorder="1" applyAlignment="1">
      <alignment horizontal="right" vertical="center" wrapText="1"/>
    </xf>
    <xf numFmtId="0" fontId="21" fillId="0" borderId="9" xfId="27" applyFont="1" applyBorder="1" applyAlignment="1">
      <alignment horizontal="right" vertical="center" wrapText="1"/>
    </xf>
    <xf numFmtId="0" fontId="21" fillId="0" borderId="7" xfId="27" applyFont="1" applyBorder="1" applyAlignment="1">
      <alignment horizontal="right" vertical="center" wrapText="1"/>
    </xf>
    <xf numFmtId="181" fontId="18" fillId="0" borderId="49" xfId="29" applyNumberFormat="1" applyFont="1" applyBorder="1" applyAlignment="1">
      <alignment vertical="center"/>
    </xf>
    <xf numFmtId="181" fontId="18" fillId="0" borderId="12" xfId="29" applyNumberFormat="1" applyFont="1" applyBorder="1" applyAlignment="1">
      <alignment vertical="center"/>
    </xf>
    <xf numFmtId="0" fontId="18" fillId="0" borderId="0" xfId="27" applyFont="1" applyAlignment="1">
      <alignment horizontal="center" vertical="center" wrapText="1"/>
    </xf>
    <xf numFmtId="181" fontId="21" fillId="0" borderId="17" xfId="29" applyNumberFormat="1" applyFont="1" applyBorder="1" applyAlignment="1">
      <alignment vertical="center"/>
    </xf>
    <xf numFmtId="178" fontId="21" fillId="0" borderId="27" xfId="3" applyNumberFormat="1" applyFont="1" applyBorder="1" applyAlignment="1">
      <alignment horizontal="center" vertical="center"/>
    </xf>
    <xf numFmtId="2" fontId="18" fillId="0" borderId="0" xfId="27" applyNumberFormat="1" applyFont="1"/>
    <xf numFmtId="181" fontId="18" fillId="0" borderId="0" xfId="29" applyNumberFormat="1" applyFont="1"/>
    <xf numFmtId="39" fontId="21" fillId="0" borderId="0" xfId="29" applyNumberFormat="1" applyFont="1" applyAlignment="1">
      <alignment vertical="center"/>
    </xf>
    <xf numFmtId="0" fontId="21" fillId="0" borderId="56" xfId="5" applyFont="1" applyBorder="1" applyAlignment="1">
      <alignment vertical="center"/>
    </xf>
    <xf numFmtId="182" fontId="27" fillId="0" borderId="44" xfId="27" applyNumberFormat="1" applyFont="1" applyBorder="1"/>
    <xf numFmtId="179" fontId="21" fillId="6" borderId="49" xfId="30" applyNumberFormat="1" applyFont="1" applyFill="1" applyBorder="1" applyAlignment="1">
      <alignment horizontal="center" vertical="center"/>
    </xf>
    <xf numFmtId="184" fontId="27" fillId="0" borderId="44" xfId="27" applyNumberFormat="1" applyFont="1" applyBorder="1"/>
    <xf numFmtId="179" fontId="21" fillId="6" borderId="8" xfId="30" applyNumberFormat="1" applyFont="1" applyFill="1" applyBorder="1" applyAlignment="1">
      <alignment horizontal="center" vertical="center"/>
    </xf>
    <xf numFmtId="10" fontId="18" fillId="3" borderId="12" xfId="19" applyNumberFormat="1" applyFont="1" applyFill="1" applyBorder="1" applyAlignment="1">
      <alignment horizontal="center" vertical="center"/>
    </xf>
    <xf numFmtId="0" fontId="18" fillId="0" borderId="31" xfId="23" applyFont="1" applyBorder="1" applyAlignment="1">
      <alignment vertical="center" wrapText="1"/>
    </xf>
    <xf numFmtId="0" fontId="18" fillId="0" borderId="0" xfId="23" applyFont="1" applyAlignment="1">
      <alignment vertical="center" wrapText="1"/>
    </xf>
    <xf numFmtId="0" fontId="18" fillId="0" borderId="29" xfId="23" applyFont="1" applyBorder="1" applyAlignment="1">
      <alignment vertical="center" wrapText="1"/>
    </xf>
    <xf numFmtId="0" fontId="18" fillId="0" borderId="51" xfId="23" applyFont="1" applyBorder="1" applyAlignment="1">
      <alignment vertical="center" wrapText="1"/>
    </xf>
    <xf numFmtId="0" fontId="18" fillId="0" borderId="46" xfId="23" applyFont="1" applyBorder="1" applyAlignment="1">
      <alignment vertical="center" wrapText="1"/>
    </xf>
    <xf numFmtId="0" fontId="18" fillId="0" borderId="61" xfId="23" applyFont="1" applyBorder="1" applyAlignment="1">
      <alignment vertical="center" wrapText="1"/>
    </xf>
    <xf numFmtId="0" fontId="27" fillId="0" borderId="62" xfId="27" applyFont="1" applyBorder="1"/>
    <xf numFmtId="0" fontId="27" fillId="0" borderId="63" xfId="22" applyFont="1" applyBorder="1"/>
    <xf numFmtId="0" fontId="27" fillId="0" borderId="63" xfId="22" applyFont="1" applyBorder="1" applyAlignment="1">
      <alignment horizontal="center"/>
    </xf>
    <xf numFmtId="185" fontId="27" fillId="0" borderId="63" xfId="21" applyNumberFormat="1" applyFont="1" applyBorder="1"/>
    <xf numFmtId="0" fontId="27" fillId="0" borderId="64" xfId="22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31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0" fontId="35" fillId="0" borderId="8" xfId="33" applyFont="1" applyBorder="1" applyAlignment="1">
      <alignment horizontal="center" vertical="center"/>
    </xf>
    <xf numFmtId="0" fontId="35" fillId="0" borderId="8" xfId="33" applyFont="1" applyBorder="1" applyAlignment="1">
      <alignment horizontal="center" vertical="center" wrapText="1"/>
    </xf>
    <xf numFmtId="0" fontId="32" fillId="11" borderId="8" xfId="3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165" fontId="16" fillId="0" borderId="8" xfId="34" applyFont="1" applyBorder="1" applyAlignment="1">
      <alignment horizontal="center" vertical="center"/>
    </xf>
    <xf numFmtId="165" fontId="36" fillId="0" borderId="8" xfId="34" applyFont="1" applyBorder="1" applyAlignment="1">
      <alignment horizontal="center" vertical="center"/>
    </xf>
    <xf numFmtId="165" fontId="37" fillId="0" borderId="8" xfId="34" applyFont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7" fillId="0" borderId="8" xfId="4" applyFont="1" applyBorder="1" applyAlignment="1">
      <alignment horizontal="left" vertical="center" wrapText="1"/>
    </xf>
    <xf numFmtId="0" fontId="32" fillId="11" borderId="21" xfId="31" applyFont="1" applyFill="1" applyBorder="1" applyAlignment="1">
      <alignment horizontal="center" vertical="center"/>
    </xf>
    <xf numFmtId="0" fontId="32" fillId="13" borderId="5" xfId="31" applyFont="1" applyFill="1" applyBorder="1" applyAlignment="1">
      <alignment horizontal="center" vertical="center" wrapText="1"/>
    </xf>
    <xf numFmtId="0" fontId="32" fillId="13" borderId="8" xfId="31" applyFont="1" applyFill="1" applyBorder="1" applyAlignment="1">
      <alignment horizontal="center" vertical="center" wrapText="1"/>
    </xf>
    <xf numFmtId="0" fontId="29" fillId="0" borderId="0" xfId="31" applyFont="1" applyAlignment="1">
      <alignment vertical="center"/>
    </xf>
    <xf numFmtId="0" fontId="30" fillId="0" borderId="0" xfId="31" applyFont="1" applyAlignment="1">
      <alignment vertical="center"/>
    </xf>
    <xf numFmtId="0" fontId="30" fillId="0" borderId="0" xfId="31" applyFont="1" applyAlignment="1">
      <alignment vertical="center" wrapText="1"/>
    </xf>
    <xf numFmtId="0" fontId="38" fillId="13" borderId="8" xfId="31" applyFont="1" applyFill="1" applyBorder="1" applyAlignment="1">
      <alignment horizontal="center" vertical="center" wrapText="1"/>
    </xf>
    <xf numFmtId="0" fontId="38" fillId="13" borderId="9" xfId="31" applyFont="1" applyFill="1" applyBorder="1" applyAlignment="1">
      <alignment horizontal="center" vertical="center" wrapText="1"/>
    </xf>
    <xf numFmtId="0" fontId="38" fillId="13" borderId="12" xfId="31" applyFont="1" applyFill="1" applyBorder="1" applyAlignment="1">
      <alignment horizontal="center" vertical="center" wrapText="1"/>
    </xf>
    <xf numFmtId="0" fontId="32" fillId="13" borderId="28" xfId="31" applyFont="1" applyFill="1" applyBorder="1" applyAlignment="1">
      <alignment vertical="center"/>
    </xf>
    <xf numFmtId="0" fontId="32" fillId="13" borderId="0" xfId="31" applyFont="1" applyFill="1" applyAlignment="1">
      <alignment vertical="center" wrapText="1"/>
    </xf>
    <xf numFmtId="0" fontId="32" fillId="13" borderId="9" xfId="31" applyFont="1" applyFill="1" applyBorder="1" applyAlignment="1">
      <alignment vertical="center"/>
    </xf>
    <xf numFmtId="0" fontId="32" fillId="13" borderId="9" xfId="31" applyFont="1" applyFill="1" applyBorder="1" applyAlignment="1">
      <alignment horizontal="center" vertical="center"/>
    </xf>
    <xf numFmtId="0" fontId="32" fillId="13" borderId="10" xfId="31" applyFont="1" applyFill="1" applyBorder="1" applyAlignment="1">
      <alignment vertical="center"/>
    </xf>
    <xf numFmtId="0" fontId="40" fillId="0" borderId="8" xfId="35" applyFont="1" applyBorder="1" applyAlignment="1">
      <alignment horizontal="left"/>
    </xf>
    <xf numFmtId="0" fontId="32" fillId="0" borderId="8" xfId="31" applyFont="1" applyBorder="1" applyAlignment="1">
      <alignment vertical="center" wrapText="1"/>
    </xf>
    <xf numFmtId="165" fontId="21" fillId="0" borderId="8" xfId="7" applyFont="1" applyBorder="1"/>
    <xf numFmtId="0" fontId="32" fillId="0" borderId="0" xfId="31" applyFont="1" applyAlignment="1">
      <alignment vertical="center" wrapText="1"/>
    </xf>
    <xf numFmtId="0" fontId="30" fillId="0" borderId="5" xfId="31" applyFont="1" applyBorder="1" applyAlignment="1">
      <alignment horizontal="center" vertical="center"/>
    </xf>
    <xf numFmtId="187" fontId="30" fillId="0" borderId="8" xfId="31" applyNumberFormat="1" applyFont="1" applyBorder="1" applyAlignment="1">
      <alignment horizontal="center" vertical="center"/>
    </xf>
    <xf numFmtId="0" fontId="38" fillId="0" borderId="68" xfId="0" applyFont="1" applyBorder="1" applyAlignment="1">
      <alignment horizontal="center" vertical="center"/>
    </xf>
    <xf numFmtId="0" fontId="38" fillId="0" borderId="69" xfId="0" applyFont="1" applyBorder="1" applyAlignment="1">
      <alignment horizontal="center" vertical="center"/>
    </xf>
    <xf numFmtId="188" fontId="38" fillId="0" borderId="8" xfId="31" applyNumberFormat="1" applyFont="1" applyBorder="1" applyAlignment="1">
      <alignment horizontal="right" vertical="center"/>
    </xf>
    <xf numFmtId="189" fontId="38" fillId="0" borderId="8" xfId="31" applyNumberFormat="1" applyFont="1" applyBorder="1" applyAlignment="1">
      <alignment horizontal="center" vertical="center"/>
    </xf>
    <xf numFmtId="188" fontId="38" fillId="0" borderId="12" xfId="31" applyNumberFormat="1" applyFont="1" applyBorder="1" applyAlignment="1">
      <alignment vertical="center"/>
    </xf>
    <xf numFmtId="0" fontId="30" fillId="0" borderId="8" xfId="31" applyFont="1" applyBorder="1" applyAlignment="1">
      <alignment vertical="center"/>
    </xf>
    <xf numFmtId="0" fontId="30" fillId="0" borderId="31" xfId="31" applyFont="1" applyBorder="1" applyAlignment="1">
      <alignment horizontal="center" vertical="center"/>
    </xf>
    <xf numFmtId="0" fontId="30" fillId="0" borderId="0" xfId="31" applyFont="1" applyAlignment="1">
      <alignment horizontal="center" vertical="center"/>
    </xf>
    <xf numFmtId="188" fontId="32" fillId="0" borderId="12" xfId="31" applyNumberFormat="1" applyFont="1" applyBorder="1" applyAlignment="1">
      <alignment vertical="center"/>
    </xf>
    <xf numFmtId="44" fontId="30" fillId="0" borderId="0" xfId="1" applyFont="1" applyAlignment="1">
      <alignment vertical="center"/>
    </xf>
    <xf numFmtId="44" fontId="30" fillId="0" borderId="0" xfId="1" applyFont="1" applyAlignment="1">
      <alignment horizontal="center" vertical="center"/>
    </xf>
    <xf numFmtId="0" fontId="32" fillId="13" borderId="8" xfId="31" applyFont="1" applyFill="1" applyBorder="1" applyAlignment="1">
      <alignment horizontal="center" vertical="center"/>
    </xf>
    <xf numFmtId="0" fontId="32" fillId="13" borderId="6" xfId="31" applyFont="1" applyFill="1" applyBorder="1" applyAlignment="1">
      <alignment horizontal="center" vertical="center" wrapText="1"/>
    </xf>
    <xf numFmtId="0" fontId="32" fillId="13" borderId="12" xfId="31" applyFont="1" applyFill="1" applyBorder="1" applyAlignment="1">
      <alignment horizontal="center" vertical="center" wrapText="1"/>
    </xf>
    <xf numFmtId="0" fontId="30" fillId="0" borderId="0" xfId="31" applyFont="1" applyAlignment="1">
      <alignment horizontal="center" vertical="center" wrapText="1"/>
    </xf>
    <xf numFmtId="0" fontId="30" fillId="0" borderId="8" xfId="31" applyFont="1" applyBorder="1" applyAlignment="1">
      <alignment horizontal="center" vertical="center"/>
    </xf>
    <xf numFmtId="0" fontId="38" fillId="5" borderId="8" xfId="31" applyFont="1" applyFill="1" applyBorder="1" applyAlignment="1">
      <alignment horizontal="center" vertical="center" wrapText="1"/>
    </xf>
    <xf numFmtId="191" fontId="38" fillId="0" borderId="8" xfId="31" applyNumberFormat="1" applyFont="1" applyBorder="1" applyAlignment="1">
      <alignment horizontal="right" vertical="center"/>
    </xf>
    <xf numFmtId="9" fontId="38" fillId="5" borderId="8" xfId="2" applyFont="1" applyFill="1" applyBorder="1" applyAlignment="1" applyProtection="1">
      <alignment horizontal="center" vertical="center"/>
    </xf>
    <xf numFmtId="4" fontId="38" fillId="0" borderId="8" xfId="31" applyNumberFormat="1" applyFont="1" applyBorder="1" applyAlignment="1">
      <alignment horizontal="center" vertical="center"/>
    </xf>
    <xf numFmtId="190" fontId="38" fillId="0" borderId="6" xfId="31" applyNumberFormat="1" applyFont="1" applyBorder="1" applyAlignment="1">
      <alignment horizontal="center" vertical="center"/>
    </xf>
    <xf numFmtId="188" fontId="38" fillId="0" borderId="12" xfId="31" applyNumberFormat="1" applyFont="1" applyBorder="1" applyAlignment="1">
      <alignment horizontal="right" vertical="center"/>
    </xf>
    <xf numFmtId="0" fontId="38" fillId="0" borderId="8" xfId="31" applyFont="1" applyBorder="1" applyAlignment="1">
      <alignment horizontal="center" vertical="center" wrapText="1"/>
    </xf>
    <xf numFmtId="9" fontId="38" fillId="0" borderId="8" xfId="2" applyFont="1" applyFill="1" applyBorder="1" applyAlignment="1" applyProtection="1">
      <alignment horizontal="center" vertical="center"/>
    </xf>
    <xf numFmtId="188" fontId="32" fillId="11" borderId="12" xfId="31" applyNumberFormat="1" applyFont="1" applyFill="1" applyBorder="1" applyAlignment="1">
      <alignment vertical="center"/>
    </xf>
    <xf numFmtId="192" fontId="20" fillId="11" borderId="10" xfId="2" applyNumberFormat="1" applyFont="1" applyFill="1" applyBorder="1" applyAlignment="1" applyProtection="1">
      <alignment horizontal="center" vertical="center"/>
    </xf>
    <xf numFmtId="0" fontId="38" fillId="0" borderId="0" xfId="31" applyFont="1" applyAlignment="1">
      <alignment horizontal="left" vertical="center"/>
    </xf>
    <xf numFmtId="0" fontId="38" fillId="0" borderId="0" xfId="31" applyFont="1" applyAlignment="1">
      <alignment horizontal="center" vertical="center"/>
    </xf>
    <xf numFmtId="37" fontId="38" fillId="0" borderId="32" xfId="31" applyNumberFormat="1" applyFont="1" applyBorder="1" applyAlignment="1">
      <alignment vertical="center"/>
    </xf>
    <xf numFmtId="0" fontId="32" fillId="0" borderId="31" xfId="31" applyFont="1" applyBorder="1" applyAlignment="1">
      <alignment horizontal="center" vertical="center" wrapText="1"/>
    </xf>
    <xf numFmtId="0" fontId="29" fillId="0" borderId="0" xfId="31" applyFont="1" applyAlignment="1">
      <alignment horizontal="center" vertical="center"/>
    </xf>
    <xf numFmtId="0" fontId="32" fillId="13" borderId="9" xfId="31" applyFont="1" applyFill="1" applyBorder="1" applyAlignment="1">
      <alignment horizontal="left" vertical="center" wrapText="1"/>
    </xf>
    <xf numFmtId="0" fontId="38" fillId="13" borderId="9" xfId="31" applyFont="1" applyFill="1" applyBorder="1" applyAlignment="1">
      <alignment vertical="center" wrapText="1"/>
    </xf>
    <xf numFmtId="0" fontId="32" fillId="13" borderId="12" xfId="31" applyFont="1" applyFill="1" applyBorder="1" applyAlignment="1">
      <alignment horizontal="center" vertical="center"/>
    </xf>
    <xf numFmtId="0" fontId="38" fillId="0" borderId="6" xfId="31" applyFont="1" applyBorder="1" applyAlignment="1">
      <alignment horizontal="left" vertical="center"/>
    </xf>
    <xf numFmtId="0" fontId="38" fillId="0" borderId="9" xfId="31" applyFont="1" applyBorder="1" applyAlignment="1">
      <alignment horizontal="left" vertical="center"/>
    </xf>
    <xf numFmtId="0" fontId="38" fillId="0" borderId="8" xfId="31" applyFont="1" applyBorder="1" applyAlignment="1">
      <alignment horizontal="center" vertical="center"/>
    </xf>
    <xf numFmtId="188" fontId="38" fillId="0" borderId="12" xfId="31" applyNumberFormat="1" applyFont="1" applyBorder="1" applyAlignment="1">
      <alignment horizontal="right" vertical="center" wrapText="1"/>
    </xf>
    <xf numFmtId="37" fontId="32" fillId="0" borderId="0" xfId="31" applyNumberFormat="1" applyFont="1" applyAlignment="1">
      <alignment vertical="center"/>
    </xf>
    <xf numFmtId="37" fontId="32" fillId="0" borderId="0" xfId="31" applyNumberFormat="1" applyFont="1" applyAlignment="1">
      <alignment horizontal="center" vertical="center"/>
    </xf>
    <xf numFmtId="37" fontId="32" fillId="0" borderId="32" xfId="31" applyNumberFormat="1" applyFont="1" applyBorder="1" applyAlignment="1">
      <alignment vertical="center"/>
    </xf>
    <xf numFmtId="9" fontId="38" fillId="0" borderId="8" xfId="31" applyNumberFormat="1" applyFont="1" applyBorder="1" applyAlignment="1">
      <alignment horizontal="center" vertical="center" wrapText="1"/>
    </xf>
    <xf numFmtId="10" fontId="38" fillId="0" borderId="8" xfId="31" applyNumberFormat="1" applyFont="1" applyBorder="1" applyAlignment="1">
      <alignment horizontal="center" vertical="center" wrapText="1"/>
    </xf>
    <xf numFmtId="171" fontId="38" fillId="0" borderId="12" xfId="20" applyFont="1" applyBorder="1" applyAlignment="1">
      <alignment horizontal="right" vertical="center" wrapText="1"/>
    </xf>
    <xf numFmtId="0" fontId="38" fillId="0" borderId="8" xfId="37" applyFont="1" applyBorder="1" applyAlignment="1">
      <alignment horizontal="center" vertical="center" wrapText="1"/>
    </xf>
    <xf numFmtId="0" fontId="41" fillId="0" borderId="14" xfId="31" applyFont="1" applyBorder="1" applyAlignment="1">
      <alignment horizontal="center" vertical="center" wrapText="1"/>
    </xf>
    <xf numFmtId="0" fontId="32" fillId="0" borderId="6" xfId="31" applyFont="1" applyBorder="1" applyAlignment="1">
      <alignment vertical="center"/>
    </xf>
    <xf numFmtId="0" fontId="32" fillId="0" borderId="9" xfId="31" applyFont="1" applyBorder="1" applyAlignment="1">
      <alignment vertical="center"/>
    </xf>
    <xf numFmtId="0" fontId="32" fillId="0" borderId="9" xfId="31" applyFont="1" applyBorder="1" applyAlignment="1">
      <alignment horizontal="center" vertical="center"/>
    </xf>
    <xf numFmtId="192" fontId="20" fillId="0" borderId="10" xfId="38" applyNumberFormat="1" applyFont="1" applyFill="1" applyBorder="1" applyAlignment="1" applyProtection="1">
      <alignment horizontal="center" vertical="center"/>
    </xf>
    <xf numFmtId="10" fontId="32" fillId="0" borderId="12" xfId="31" applyNumberFormat="1" applyFont="1" applyBorder="1" applyAlignment="1">
      <alignment horizontal="center" vertical="center"/>
    </xf>
    <xf numFmtId="0" fontId="29" fillId="0" borderId="31" xfId="31" applyFont="1" applyBorder="1" applyAlignment="1">
      <alignment horizontal="center" vertical="center"/>
    </xf>
    <xf numFmtId="192" fontId="32" fillId="0" borderId="12" xfId="31" applyNumberFormat="1" applyFont="1" applyBorder="1" applyAlignment="1">
      <alignment horizontal="center" vertical="center"/>
    </xf>
    <xf numFmtId="0" fontId="30" fillId="0" borderId="51" xfId="31" applyFont="1" applyBorder="1" applyAlignment="1">
      <alignment horizontal="center" vertical="center"/>
    </xf>
    <xf numFmtId="0" fontId="30" fillId="0" borderId="46" xfId="31" applyFont="1" applyBorder="1" applyAlignment="1">
      <alignment horizontal="center" vertical="center"/>
    </xf>
    <xf numFmtId="0" fontId="32" fillId="0" borderId="71" xfId="31" applyFont="1" applyBorder="1" applyAlignment="1">
      <alignment vertical="center"/>
    </xf>
    <xf numFmtId="0" fontId="32" fillId="0" borderId="72" xfId="31" applyFont="1" applyBorder="1" applyAlignment="1">
      <alignment vertical="center"/>
    </xf>
    <xf numFmtId="0" fontId="29" fillId="0" borderId="72" xfId="31" applyFont="1" applyBorder="1" applyAlignment="1">
      <alignment horizontal="center" vertical="center"/>
    </xf>
    <xf numFmtId="10" fontId="42" fillId="0" borderId="27" xfId="31" applyNumberFormat="1" applyFont="1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32" fillId="11" borderId="2" xfId="31" applyFont="1" applyFill="1" applyBorder="1" applyAlignment="1">
      <alignment horizontal="center" vertical="center"/>
    </xf>
    <xf numFmtId="0" fontId="32" fillId="13" borderId="50" xfId="31" applyFont="1" applyFill="1" applyBorder="1" applyAlignment="1">
      <alignment vertical="center"/>
    </xf>
    <xf numFmtId="188" fontId="20" fillId="11" borderId="12" xfId="31" applyNumberFormat="1" applyFont="1" applyFill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44" fontId="44" fillId="0" borderId="12" xfId="1" applyFont="1" applyBorder="1" applyAlignment="1">
      <alignment vertical="center"/>
    </xf>
    <xf numFmtId="0" fontId="0" fillId="0" borderId="51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52" xfId="0" applyBorder="1" applyAlignment="1">
      <alignment vertical="center"/>
    </xf>
    <xf numFmtId="0" fontId="46" fillId="0" borderId="0" xfId="39" applyFont="1" applyAlignment="1">
      <alignment horizontal="center" vertical="center"/>
    </xf>
    <xf numFmtId="0" fontId="47" fillId="0" borderId="0" xfId="40" applyFont="1" applyAlignment="1">
      <alignment horizontal="center" vertical="center"/>
    </xf>
    <xf numFmtId="0" fontId="20" fillId="15" borderId="8" xfId="31" applyFont="1" applyFill="1" applyBorder="1" applyAlignment="1">
      <alignment horizontal="center" vertical="center" wrapText="1"/>
    </xf>
    <xf numFmtId="0" fontId="33" fillId="15" borderId="8" xfId="31" applyFont="1" applyFill="1" applyBorder="1" applyAlignment="1">
      <alignment horizontal="center" vertical="center" wrapText="1"/>
    </xf>
    <xf numFmtId="0" fontId="32" fillId="15" borderId="8" xfId="31" applyFont="1" applyFill="1" applyBorder="1" applyAlignment="1">
      <alignment horizontal="center" vertical="center" wrapText="1"/>
    </xf>
    <xf numFmtId="0" fontId="3" fillId="15" borderId="8" xfId="31" applyFill="1" applyBorder="1" applyAlignment="1">
      <alignment horizontal="center" vertical="center" wrapText="1"/>
    </xf>
    <xf numFmtId="0" fontId="3" fillId="0" borderId="14" xfId="3" applyBorder="1" applyAlignment="1">
      <alignment vertical="center"/>
    </xf>
    <xf numFmtId="49" fontId="20" fillId="15" borderId="14" xfId="31" applyNumberFormat="1" applyFont="1" applyFill="1" applyBorder="1" applyAlignment="1">
      <alignment horizontal="center" vertical="center" wrapText="1"/>
    </xf>
    <xf numFmtId="0" fontId="20" fillId="15" borderId="35" xfId="31" applyFont="1" applyFill="1" applyBorder="1" applyAlignment="1">
      <alignment vertical="center"/>
    </xf>
    <xf numFmtId="0" fontId="20" fillId="15" borderId="36" xfId="31" applyFont="1" applyFill="1" applyBorder="1" applyAlignment="1">
      <alignment vertical="center"/>
    </xf>
    <xf numFmtId="49" fontId="3" fillId="0" borderId="8" xfId="3" applyNumberFormat="1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171" fontId="0" fillId="0" borderId="8" xfId="20" applyFont="1" applyBorder="1" applyAlignment="1">
      <alignment horizontal="center" vertical="center"/>
    </xf>
    <xf numFmtId="2" fontId="3" fillId="0" borderId="8" xfId="3" applyNumberFormat="1" applyBorder="1" applyAlignment="1">
      <alignment horizontal="center" vertical="center"/>
    </xf>
    <xf numFmtId="171" fontId="0" fillId="0" borderId="8" xfId="20" applyFont="1" applyBorder="1" applyAlignment="1">
      <alignment vertical="center"/>
    </xf>
    <xf numFmtId="195" fontId="20" fillId="0" borderId="8" xfId="43" applyNumberFormat="1" applyFont="1" applyBorder="1" applyAlignment="1">
      <alignment vertical="center"/>
    </xf>
    <xf numFmtId="0" fontId="20" fillId="15" borderId="8" xfId="37" applyFont="1" applyFill="1" applyBorder="1" applyAlignment="1">
      <alignment horizontal="center" vertical="center" wrapText="1"/>
    </xf>
    <xf numFmtId="165" fontId="4" fillId="15" borderId="8" xfId="7" applyFont="1" applyFill="1" applyBorder="1" applyAlignment="1">
      <alignment horizontal="right" vertical="center"/>
    </xf>
    <xf numFmtId="0" fontId="3" fillId="0" borderId="0" xfId="3" applyAlignment="1">
      <alignment vertical="center"/>
    </xf>
    <xf numFmtId="0" fontId="50" fillId="15" borderId="8" xfId="31" applyFont="1" applyFill="1" applyBorder="1" applyAlignment="1">
      <alignment horizontal="center" vertical="center" wrapText="1"/>
    </xf>
    <xf numFmtId="0" fontId="52" fillId="14" borderId="28" xfId="40" applyFont="1" applyFill="1" applyBorder="1" applyAlignment="1">
      <alignment vertical="center" wrapText="1" shrinkToFit="1"/>
    </xf>
    <xf numFmtId="0" fontId="52" fillId="14" borderId="0" xfId="40" applyFont="1" applyFill="1" applyAlignment="1">
      <alignment vertical="center" wrapText="1" shrinkToFit="1"/>
    </xf>
    <xf numFmtId="0" fontId="52" fillId="14" borderId="29" xfId="40" applyFont="1" applyFill="1" applyBorder="1" applyAlignment="1">
      <alignment vertical="center" wrapText="1" shrinkToFit="1"/>
    </xf>
    <xf numFmtId="0" fontId="3" fillId="0" borderId="28" xfId="3" applyBorder="1" applyAlignment="1">
      <alignment vertical="center"/>
    </xf>
    <xf numFmtId="0" fontId="3" fillId="0" borderId="29" xfId="3" applyBorder="1" applyAlignment="1">
      <alignment vertical="center"/>
    </xf>
    <xf numFmtId="165" fontId="3" fillId="0" borderId="8" xfId="7" applyBorder="1" applyAlignment="1">
      <alignment vertical="center"/>
    </xf>
    <xf numFmtId="165" fontId="3" fillId="0" borderId="14" xfId="3" applyNumberFormat="1" applyBorder="1" applyAlignment="1">
      <alignment vertical="center"/>
    </xf>
    <xf numFmtId="0" fontId="32" fillId="13" borderId="8" xfId="31" applyFont="1" applyFill="1" applyBorder="1" applyAlignment="1">
      <alignment horizontal="center" vertical="center" wrapText="1"/>
    </xf>
    <xf numFmtId="0" fontId="38" fillId="13" borderId="9" xfId="31" applyFont="1" applyFill="1" applyBorder="1" applyAlignment="1">
      <alignment horizontal="center" vertical="center" wrapText="1"/>
    </xf>
    <xf numFmtId="0" fontId="38" fillId="0" borderId="6" xfId="36" applyFont="1" applyBorder="1" applyAlignment="1">
      <alignment horizontal="left" vertical="center" wrapText="1"/>
    </xf>
    <xf numFmtId="0" fontId="38" fillId="0" borderId="67" xfId="36" applyFont="1" applyBorder="1" applyAlignment="1">
      <alignment horizontal="left" vertical="center" wrapText="1"/>
    </xf>
    <xf numFmtId="0" fontId="32" fillId="13" borderId="9" xfId="31" applyFont="1" applyFill="1" applyBorder="1" applyAlignment="1">
      <alignment horizontal="center" vertical="center" wrapText="1"/>
    </xf>
    <xf numFmtId="10" fontId="38" fillId="0" borderId="9" xfId="31" applyNumberFormat="1" applyFont="1" applyBorder="1" applyAlignment="1">
      <alignment horizontal="center" vertical="center" wrapText="1"/>
    </xf>
    <xf numFmtId="171" fontId="38" fillId="0" borderId="8" xfId="20" applyFont="1" applyBorder="1" applyAlignment="1">
      <alignment horizontal="center" vertical="center" wrapText="1"/>
    </xf>
    <xf numFmtId="187" fontId="30" fillId="0" borderId="8" xfId="31" applyNumberFormat="1" applyFont="1" applyBorder="1" applyAlignment="1">
      <alignment horizontal="center" vertical="center"/>
    </xf>
    <xf numFmtId="0" fontId="3" fillId="0" borderId="8" xfId="3" applyBorder="1" applyAlignment="1">
      <alignment horizontal="center" vertical="center"/>
    </xf>
    <xf numFmtId="0" fontId="21" fillId="0" borderId="9" xfId="27" applyFont="1" applyBorder="1" applyAlignment="1">
      <alignment horizontal="right" vertical="center"/>
    </xf>
    <xf numFmtId="0" fontId="18" fillId="0" borderId="35" xfId="27" applyFont="1" applyBorder="1" applyAlignment="1">
      <alignment horizontal="center" vertical="center" wrapText="1"/>
    </xf>
    <xf numFmtId="0" fontId="21" fillId="0" borderId="57" xfId="27" applyFont="1" applyBorder="1" applyAlignment="1">
      <alignment horizontal="right" vertical="center" wrapText="1"/>
    </xf>
    <xf numFmtId="0" fontId="18" fillId="0" borderId="9" xfId="27" applyFont="1" applyBorder="1" applyAlignment="1">
      <alignment horizontal="right" vertical="center"/>
    </xf>
    <xf numFmtId="0" fontId="53" fillId="0" borderId="43" xfId="45" applyBorder="1" applyAlignment="1">
      <alignment horizontal="left" wrapText="1"/>
    </xf>
    <xf numFmtId="0" fontId="21" fillId="12" borderId="54" xfId="3" applyFont="1" applyFill="1" applyBorder="1" applyAlignment="1">
      <alignment horizontal="center" vertical="center"/>
    </xf>
    <xf numFmtId="0" fontId="21" fillId="12" borderId="55" xfId="3" applyFont="1" applyFill="1" applyBorder="1" applyAlignment="1">
      <alignment horizontal="center" vertical="center"/>
    </xf>
    <xf numFmtId="177" fontId="18" fillId="0" borderId="8" xfId="26" applyNumberFormat="1" applyFont="1" applyFill="1" applyBorder="1" applyAlignment="1">
      <alignment horizontal="center" vertical="center" wrapText="1"/>
    </xf>
    <xf numFmtId="177" fontId="18" fillId="0" borderId="49" xfId="26" applyNumberFormat="1" applyFont="1" applyBorder="1" applyAlignment="1">
      <alignment horizontal="center" vertical="center" wrapText="1"/>
    </xf>
    <xf numFmtId="0" fontId="20" fillId="12" borderId="54" xfId="3" applyFont="1" applyFill="1" applyBorder="1" applyAlignment="1">
      <alignment horizontal="center" vertical="center"/>
    </xf>
    <xf numFmtId="0" fontId="21" fillId="12" borderId="54" xfId="3" applyFont="1" applyFill="1" applyBorder="1" applyAlignment="1">
      <alignment horizontal="left" vertical="center"/>
    </xf>
    <xf numFmtId="0" fontId="21" fillId="12" borderId="53" xfId="3" applyFont="1" applyFill="1" applyBorder="1" applyAlignment="1">
      <alignment horizontal="left" vertical="center"/>
    </xf>
    <xf numFmtId="187" fontId="38" fillId="0" borderId="8" xfId="31" applyNumberFormat="1" applyFont="1" applyBorder="1" applyAlignment="1">
      <alignment horizontal="center" vertical="center"/>
    </xf>
    <xf numFmtId="0" fontId="38" fillId="0" borderId="8" xfId="37" applyFont="1" applyBorder="1" applyAlignment="1">
      <alignment horizontal="left" vertical="center" wrapText="1"/>
    </xf>
    <xf numFmtId="0" fontId="32" fillId="13" borderId="6" xfId="31" applyFont="1" applyFill="1" applyBorder="1" applyAlignment="1">
      <alignment horizontal="center" vertical="center"/>
    </xf>
    <xf numFmtId="0" fontId="38" fillId="0" borderId="8" xfId="31" applyFont="1" applyFill="1" applyBorder="1" applyAlignment="1">
      <alignment horizontal="center" vertical="center" wrapText="1"/>
    </xf>
    <xf numFmtId="191" fontId="38" fillId="0" borderId="8" xfId="31" applyNumberFormat="1" applyFont="1" applyFill="1" applyBorder="1" applyAlignment="1">
      <alignment horizontal="right" vertical="center"/>
    </xf>
    <xf numFmtId="189" fontId="38" fillId="0" borderId="0" xfId="31" applyNumberFormat="1" applyFont="1" applyBorder="1" applyAlignment="1">
      <alignment horizontal="center" vertical="center"/>
    </xf>
    <xf numFmtId="9" fontId="38" fillId="0" borderId="6" xfId="2" applyFont="1" applyFill="1" applyBorder="1" applyAlignment="1" applyProtection="1">
      <alignment horizontal="center" vertical="center"/>
    </xf>
    <xf numFmtId="0" fontId="38" fillId="0" borderId="9" xfId="31" applyFont="1" applyBorder="1" applyAlignment="1">
      <alignment horizontal="center" vertical="center"/>
    </xf>
    <xf numFmtId="2" fontId="38" fillId="0" borderId="8" xfId="31" applyNumberFormat="1" applyFont="1" applyBorder="1" applyAlignment="1">
      <alignment horizontal="center" vertical="center" wrapText="1"/>
    </xf>
    <xf numFmtId="197" fontId="30" fillId="0" borderId="0" xfId="31" applyNumberFormat="1" applyFont="1" applyAlignment="1">
      <alignment vertical="center"/>
    </xf>
    <xf numFmtId="10" fontId="38" fillId="0" borderId="69" xfId="0" applyNumberFormat="1" applyFont="1" applyBorder="1" applyAlignment="1">
      <alignment horizontal="center" vertical="center"/>
    </xf>
    <xf numFmtId="9" fontId="43" fillId="0" borderId="12" xfId="1" applyNumberFormat="1" applyFont="1" applyBorder="1" applyAlignment="1">
      <alignment vertical="center"/>
    </xf>
    <xf numFmtId="0" fontId="3" fillId="0" borderId="8" xfId="3" applyBorder="1" applyAlignment="1">
      <alignment horizontal="center" vertical="center"/>
    </xf>
    <xf numFmtId="0" fontId="21" fillId="0" borderId="65" xfId="27" applyFont="1" applyBorder="1" applyAlignment="1">
      <alignment horizontal="right" vertical="center" wrapText="1"/>
    </xf>
    <xf numFmtId="0" fontId="21" fillId="0" borderId="71" xfId="27" applyFont="1" applyBorder="1" applyAlignment="1">
      <alignment horizontal="center" vertical="center"/>
    </xf>
    <xf numFmtId="3" fontId="21" fillId="6" borderId="65" xfId="22" applyNumberFormat="1" applyFont="1" applyFill="1" applyBorder="1" applyAlignment="1">
      <alignment horizontal="center" vertical="center" wrapText="1"/>
    </xf>
    <xf numFmtId="179" fontId="21" fillId="6" borderId="6" xfId="30" applyNumberFormat="1" applyFont="1" applyFill="1" applyBorder="1" applyAlignment="1">
      <alignment horizontal="center" vertical="center"/>
    </xf>
    <xf numFmtId="4" fontId="18" fillId="0" borderId="6" xfId="25" applyNumberFormat="1" applyFont="1" applyFill="1" applyBorder="1" applyAlignment="1">
      <alignment horizontal="center" vertical="center" wrapText="1"/>
    </xf>
    <xf numFmtId="0" fontId="3" fillId="0" borderId="8" xfId="3" applyBorder="1" applyAlignment="1">
      <alignment horizontal="center" vertical="center"/>
    </xf>
    <xf numFmtId="171" fontId="38" fillId="0" borderId="8" xfId="20" applyFont="1" applyBorder="1" applyAlignment="1">
      <alignment horizontal="center" vertical="center" wrapText="1"/>
    </xf>
    <xf numFmtId="0" fontId="3" fillId="0" borderId="8" xfId="3" applyBorder="1" applyAlignment="1">
      <alignment horizontal="center" vertical="center"/>
    </xf>
    <xf numFmtId="0" fontId="53" fillId="0" borderId="43" xfId="45" applyBorder="1" applyAlignment="1">
      <alignment horizontal="left" vertical="center" wrapText="1"/>
    </xf>
    <xf numFmtId="0" fontId="53" fillId="0" borderId="74" xfId="45" applyBorder="1" applyAlignment="1">
      <alignment vertical="center" wrapText="1"/>
    </xf>
    <xf numFmtId="2" fontId="49" fillId="0" borderId="8" xfId="41" applyNumberFormat="1" applyFont="1" applyFill="1" applyBorder="1" applyAlignment="1">
      <alignment horizontal="center" vertical="center"/>
    </xf>
    <xf numFmtId="1" fontId="20" fillId="0" borderId="8" xfId="31" applyNumberFormat="1" applyFont="1" applyBorder="1" applyAlignment="1">
      <alignment horizontal="center" vertical="center"/>
    </xf>
    <xf numFmtId="0" fontId="21" fillId="0" borderId="59" xfId="27" applyFont="1" applyBorder="1" applyAlignment="1">
      <alignment horizontal="right" vertical="center"/>
    </xf>
    <xf numFmtId="0" fontId="21" fillId="0" borderId="35" xfId="27" applyFont="1" applyBorder="1" applyAlignment="1">
      <alignment horizontal="right" vertical="center"/>
    </xf>
    <xf numFmtId="0" fontId="21" fillId="0" borderId="36" xfId="27" applyFont="1" applyBorder="1" applyAlignment="1">
      <alignment horizontal="right" vertical="center"/>
    </xf>
    <xf numFmtId="181" fontId="18" fillId="0" borderId="17" xfId="29" applyNumberFormat="1" applyFont="1" applyBorder="1" applyAlignment="1">
      <alignment vertical="center"/>
    </xf>
    <xf numFmtId="37" fontId="7" fillId="0" borderId="34" xfId="47" applyNumberFormat="1" applyFont="1" applyBorder="1" applyAlignment="1">
      <alignment vertical="center"/>
    </xf>
    <xf numFmtId="39" fontId="54" fillId="0" borderId="35" xfId="47" applyNumberFormat="1" applyFont="1" applyBorder="1" applyAlignment="1">
      <alignment horizontal="left" vertical="center" wrapText="1"/>
    </xf>
    <xf numFmtId="0" fontId="7" fillId="0" borderId="35" xfId="48" applyFont="1" applyBorder="1" applyAlignment="1">
      <alignment vertical="center" wrapText="1"/>
    </xf>
    <xf numFmtId="0" fontId="0" fillId="0" borderId="36" xfId="0" applyBorder="1"/>
    <xf numFmtId="0" fontId="7" fillId="0" borderId="28" xfId="49" applyFont="1" applyBorder="1" applyAlignment="1">
      <alignment vertical="center"/>
    </xf>
    <xf numFmtId="0" fontId="7" fillId="0" borderId="0" xfId="49" applyFont="1" applyAlignment="1">
      <alignment horizontal="left" vertical="center"/>
    </xf>
    <xf numFmtId="0" fontId="7" fillId="0" borderId="0" xfId="49" applyFont="1" applyAlignment="1">
      <alignment horizontal="left" vertical="center" wrapText="1"/>
    </xf>
    <xf numFmtId="0" fontId="0" fillId="0" borderId="29" xfId="0" applyBorder="1"/>
    <xf numFmtId="4" fontId="7" fillId="0" borderId="0" xfId="49" applyNumberFormat="1" applyFont="1" applyAlignment="1">
      <alignment horizontal="left" vertical="center" wrapText="1"/>
    </xf>
    <xf numFmtId="198" fontId="7" fillId="0" borderId="0" xfId="49" applyNumberFormat="1" applyFont="1" applyAlignment="1">
      <alignment horizontal="left" vertical="center"/>
    </xf>
    <xf numFmtId="198" fontId="7" fillId="0" borderId="0" xfId="49" applyNumberFormat="1" applyFont="1" applyAlignment="1">
      <alignment horizontal="center" vertical="center"/>
    </xf>
    <xf numFmtId="0" fontId="54" fillId="0" borderId="28" xfId="49" applyFont="1" applyBorder="1" applyAlignment="1">
      <alignment vertical="center"/>
    </xf>
    <xf numFmtId="0" fontId="54" fillId="0" borderId="0" xfId="49" applyFont="1" applyAlignment="1">
      <alignment vertical="center"/>
    </xf>
    <xf numFmtId="198" fontId="54" fillId="0" borderId="0" xfId="49" applyNumberFormat="1" applyFont="1" applyAlignment="1">
      <alignment horizontal="center" vertical="center"/>
    </xf>
    <xf numFmtId="2" fontId="54" fillId="0" borderId="29" xfId="49" applyNumberFormat="1" applyFont="1" applyBorder="1" applyAlignment="1">
      <alignment horizontal="center" vertical="center"/>
    </xf>
    <xf numFmtId="0" fontId="54" fillId="0" borderId="0" xfId="49" applyFont="1" applyAlignment="1">
      <alignment horizontal="left" vertical="center"/>
    </xf>
    <xf numFmtId="198" fontId="54" fillId="0" borderId="29" xfId="49" applyNumberFormat="1" applyFont="1" applyBorder="1" applyAlignment="1">
      <alignment horizontal="center" vertical="center"/>
    </xf>
    <xf numFmtId="0" fontId="54" fillId="0" borderId="75" xfId="49" applyFont="1" applyBorder="1" applyAlignment="1">
      <alignment horizontal="center" vertical="center" wrapText="1"/>
    </xf>
    <xf numFmtId="198" fontId="54" fillId="0" borderId="75" xfId="49" applyNumberFormat="1" applyFont="1" applyBorder="1" applyAlignment="1">
      <alignment horizontal="center" vertical="center" wrapText="1"/>
    </xf>
    <xf numFmtId="0" fontId="54" fillId="0" borderId="16" xfId="49" applyFont="1" applyBorder="1" applyAlignment="1">
      <alignment horizontal="left" vertical="center"/>
    </xf>
    <xf numFmtId="0" fontId="0" fillId="0" borderId="77" xfId="0" applyBorder="1"/>
    <xf numFmtId="0" fontId="0" fillId="0" borderId="78" xfId="0" applyBorder="1"/>
    <xf numFmtId="2" fontId="54" fillId="0" borderId="79" xfId="49" applyNumberFormat="1" applyFont="1" applyBorder="1" applyAlignment="1">
      <alignment horizontal="center" vertical="center"/>
    </xf>
    <xf numFmtId="198" fontId="54" fillId="0" borderId="79" xfId="49" applyNumberFormat="1" applyFont="1" applyBorder="1" applyAlignment="1">
      <alignment vertical="center"/>
    </xf>
    <xf numFmtId="2" fontId="54" fillId="0" borderId="16" xfId="49" applyNumberFormat="1" applyFont="1" applyBorder="1" applyAlignment="1">
      <alignment horizontal="center" vertical="center"/>
    </xf>
    <xf numFmtId="198" fontId="54" fillId="0" borderId="16" xfId="49" applyNumberFormat="1" applyFont="1" applyBorder="1" applyAlignment="1">
      <alignment vertical="center"/>
    </xf>
    <xf numFmtId="0" fontId="0" fillId="0" borderId="28" xfId="0" applyBorder="1"/>
    <xf numFmtId="0" fontId="54" fillId="0" borderId="20" xfId="49" applyFont="1" applyBorder="1" applyAlignment="1">
      <alignment horizontal="left" vertical="center"/>
    </xf>
    <xf numFmtId="0" fontId="54" fillId="0" borderId="61" xfId="49" applyFont="1" applyBorder="1" applyAlignment="1">
      <alignment horizontal="center" vertical="center"/>
    </xf>
    <xf numFmtId="2" fontId="54" fillId="0" borderId="20" xfId="49" applyNumberFormat="1" applyFont="1" applyBorder="1" applyAlignment="1">
      <alignment horizontal="center" vertical="center"/>
    </xf>
    <xf numFmtId="196" fontId="54" fillId="0" borderId="20" xfId="1" applyNumberFormat="1" applyFont="1" applyFill="1" applyBorder="1" applyAlignment="1">
      <alignment horizontal="center" vertical="center"/>
    </xf>
    <xf numFmtId="198" fontId="54" fillId="0" borderId="20" xfId="49" applyNumberFormat="1" applyFont="1" applyBorder="1" applyAlignment="1">
      <alignment vertical="center"/>
    </xf>
    <xf numFmtId="2" fontId="54" fillId="0" borderId="0" xfId="49" applyNumberFormat="1" applyFont="1" applyAlignment="1">
      <alignment vertical="center"/>
    </xf>
    <xf numFmtId="198" fontId="7" fillId="0" borderId="0" xfId="49" applyNumberFormat="1" applyFont="1" applyAlignment="1">
      <alignment vertical="center"/>
    </xf>
    <xf numFmtId="198" fontId="54" fillId="0" borderId="19" xfId="49" applyNumberFormat="1" applyFont="1" applyBorder="1" applyAlignment="1">
      <alignment vertical="center"/>
    </xf>
    <xf numFmtId="0" fontId="54" fillId="0" borderId="75" xfId="49" applyFont="1" applyBorder="1" applyAlignment="1">
      <alignment horizontal="center" vertical="center"/>
    </xf>
    <xf numFmtId="2" fontId="54" fillId="0" borderId="75" xfId="49" applyNumberFormat="1" applyFont="1" applyBorder="1" applyAlignment="1">
      <alignment horizontal="center" vertical="center" wrapText="1"/>
    </xf>
    <xf numFmtId="0" fontId="54" fillId="0" borderId="79" xfId="49" applyFont="1" applyBorder="1" applyAlignment="1">
      <alignment horizontal="left" vertical="center"/>
    </xf>
    <xf numFmtId="198" fontId="54" fillId="0" borderId="79" xfId="49" applyNumberFormat="1" applyFont="1" applyBorder="1" applyAlignment="1">
      <alignment horizontal="center" vertical="center"/>
    </xf>
    <xf numFmtId="198" fontId="54" fillId="0" borderId="16" xfId="49" applyNumberFormat="1" applyFont="1" applyBorder="1" applyAlignment="1">
      <alignment horizontal="center" vertical="center"/>
    </xf>
    <xf numFmtId="0" fontId="54" fillId="0" borderId="16" xfId="49" applyFont="1" applyBorder="1" applyAlignment="1">
      <alignment horizontal="center" vertical="center"/>
    </xf>
    <xf numFmtId="0" fontId="54" fillId="0" borderId="20" xfId="49" applyFont="1" applyBorder="1" applyAlignment="1">
      <alignment horizontal="center" vertical="center"/>
    </xf>
    <xf numFmtId="198" fontId="54" fillId="0" borderId="81" xfId="49" applyNumberFormat="1" applyFont="1" applyBorder="1" applyAlignment="1">
      <alignment vertical="center"/>
    </xf>
    <xf numFmtId="0" fontId="54" fillId="0" borderId="82" xfId="49" applyFont="1" applyBorder="1" applyAlignment="1">
      <alignment horizontal="center" vertical="center" wrapText="1"/>
    </xf>
    <xf numFmtId="2" fontId="54" fillId="0" borderId="76" xfId="49" applyNumberFormat="1" applyFont="1" applyBorder="1" applyAlignment="1">
      <alignment horizontal="center" vertical="center" wrapText="1"/>
    </xf>
    <xf numFmtId="0" fontId="54" fillId="0" borderId="20" xfId="49" applyFont="1" applyBorder="1" applyAlignment="1">
      <alignment vertical="center"/>
    </xf>
    <xf numFmtId="2" fontId="54" fillId="0" borderId="61" xfId="49" applyNumberFormat="1" applyFont="1" applyBorder="1" applyAlignment="1">
      <alignment horizontal="center" vertical="center"/>
    </xf>
    <xf numFmtId="198" fontId="54" fillId="0" borderId="0" xfId="49" applyNumberFormat="1" applyFont="1" applyAlignment="1">
      <alignment vertical="center"/>
    </xf>
    <xf numFmtId="198" fontId="54" fillId="0" borderId="29" xfId="49" applyNumberFormat="1" applyFont="1" applyBorder="1" applyAlignment="1">
      <alignment vertical="center"/>
    </xf>
    <xf numFmtId="0" fontId="0" fillId="0" borderId="70" xfId="0" applyBorder="1"/>
    <xf numFmtId="0" fontId="54" fillId="0" borderId="65" xfId="49" applyFont="1" applyBorder="1" applyAlignment="1">
      <alignment vertical="center"/>
    </xf>
    <xf numFmtId="0" fontId="55" fillId="0" borderId="65" xfId="0" applyFont="1" applyBorder="1" applyAlignment="1">
      <alignment vertical="center"/>
    </xf>
    <xf numFmtId="0" fontId="7" fillId="0" borderId="65" xfId="49" applyFont="1" applyBorder="1" applyAlignment="1">
      <alignment horizontal="right" vertical="center"/>
    </xf>
    <xf numFmtId="198" fontId="7" fillId="0" borderId="1" xfId="49" applyNumberFormat="1" applyFont="1" applyBorder="1" applyAlignment="1">
      <alignment vertical="center"/>
    </xf>
    <xf numFmtId="41" fontId="56" fillId="0" borderId="0" xfId="0" applyNumberFormat="1" applyFont="1"/>
    <xf numFmtId="177" fontId="18" fillId="0" borderId="65" xfId="26" applyNumberFormat="1" applyFont="1" applyFill="1" applyBorder="1" applyAlignment="1">
      <alignment horizontal="center" vertical="center" wrapText="1"/>
    </xf>
    <xf numFmtId="0" fontId="18" fillId="6" borderId="48" xfId="3" applyFont="1" applyFill="1" applyBorder="1" applyAlignment="1">
      <alignment horizontal="center" vertical="center"/>
    </xf>
    <xf numFmtId="0" fontId="18" fillId="6" borderId="66" xfId="3" applyFont="1" applyFill="1" applyBorder="1" applyAlignment="1">
      <alignment horizontal="center" vertical="center"/>
    </xf>
    <xf numFmtId="0" fontId="3" fillId="6" borderId="8" xfId="3" applyFill="1" applyBorder="1" applyAlignment="1">
      <alignment horizontal="center" vertical="center"/>
    </xf>
    <xf numFmtId="0" fontId="18" fillId="6" borderId="8" xfId="3" applyFont="1" applyFill="1" applyBorder="1" applyAlignment="1">
      <alignment horizontal="left" vertical="center" wrapText="1"/>
    </xf>
    <xf numFmtId="0" fontId="18" fillId="6" borderId="8" xfId="3" applyFont="1" applyFill="1" applyBorder="1" applyAlignment="1">
      <alignment horizontal="center" vertical="center"/>
    </xf>
    <xf numFmtId="4" fontId="18" fillId="6" borderId="6" xfId="25" applyNumberFormat="1" applyFont="1" applyFill="1" applyBorder="1" applyAlignment="1">
      <alignment horizontal="center" vertical="center" wrapText="1"/>
    </xf>
    <xf numFmtId="177" fontId="18" fillId="6" borderId="8" xfId="26" applyNumberFormat="1" applyFont="1" applyFill="1" applyBorder="1" applyAlignment="1">
      <alignment horizontal="center" vertical="center" wrapText="1"/>
    </xf>
    <xf numFmtId="177" fontId="18" fillId="6" borderId="65" xfId="26" applyNumberFormat="1" applyFont="1" applyFill="1" applyBorder="1" applyAlignment="1">
      <alignment horizontal="center" vertical="center" wrapText="1"/>
    </xf>
    <xf numFmtId="177" fontId="18" fillId="6" borderId="49" xfId="26" applyNumberFormat="1" applyFont="1" applyFill="1" applyBorder="1" applyAlignment="1">
      <alignment horizontal="center" vertical="center" wrapText="1"/>
    </xf>
    <xf numFmtId="0" fontId="25" fillId="16" borderId="8" xfId="0" applyFont="1" applyFill="1" applyBorder="1" applyAlignment="1">
      <alignment horizontal="center" vertical="center"/>
    </xf>
    <xf numFmtId="0" fontId="25" fillId="16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4" fillId="0" borderId="8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left" vertical="center" wrapText="1"/>
    </xf>
    <xf numFmtId="0" fontId="4" fillId="0" borderId="15" xfId="3" applyFont="1" applyBorder="1" applyAlignment="1">
      <alignment horizontal="left" vertical="center" wrapText="1"/>
    </xf>
    <xf numFmtId="0" fontId="4" fillId="0" borderId="19" xfId="3" applyFont="1" applyBorder="1" applyAlignment="1">
      <alignment horizontal="left" vertical="center" wrapText="1"/>
    </xf>
    <xf numFmtId="164" fontId="6" fillId="0" borderId="14" xfId="6" quotePrefix="1" applyFont="1" applyBorder="1" applyAlignment="1">
      <alignment horizontal="center" vertical="center" wrapText="1"/>
    </xf>
    <xf numFmtId="164" fontId="6" fillId="0" borderId="16" xfId="6" quotePrefix="1" applyFont="1" applyBorder="1" applyAlignment="1">
      <alignment horizontal="center" vertical="center" wrapText="1"/>
    </xf>
    <xf numFmtId="164" fontId="6" fillId="0" borderId="20" xfId="6" quotePrefix="1" applyFont="1" applyBorder="1" applyAlignment="1">
      <alignment horizontal="center" vertical="center" wrapText="1"/>
    </xf>
    <xf numFmtId="14" fontId="8" fillId="0" borderId="14" xfId="4" applyNumberFormat="1" applyFont="1" applyBorder="1" applyAlignment="1">
      <alignment horizontal="center" vertical="center" wrapText="1"/>
    </xf>
    <xf numFmtId="14" fontId="8" fillId="0" borderId="16" xfId="4" applyNumberFormat="1" applyFont="1" applyBorder="1" applyAlignment="1">
      <alignment horizontal="center" vertical="center" wrapText="1"/>
    </xf>
    <xf numFmtId="14" fontId="8" fillId="0" borderId="20" xfId="4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4" xfId="4" applyFont="1" applyBorder="1" applyAlignment="1">
      <alignment horizontal="center" vertical="center" wrapText="1"/>
    </xf>
    <xf numFmtId="0" fontId="8" fillId="0" borderId="16" xfId="4" applyFont="1" applyBorder="1" applyAlignment="1">
      <alignment horizontal="center" vertical="center" wrapText="1"/>
    </xf>
    <xf numFmtId="0" fontId="8" fillId="0" borderId="20" xfId="4" applyFont="1" applyBorder="1" applyAlignment="1">
      <alignment horizontal="center" vertical="center" wrapText="1"/>
    </xf>
    <xf numFmtId="166" fontId="8" fillId="0" borderId="17" xfId="4" applyNumberFormat="1" applyFont="1" applyBorder="1" applyAlignment="1">
      <alignment horizontal="center" vertical="center" wrapText="1"/>
    </xf>
    <xf numFmtId="166" fontId="8" fillId="0" borderId="18" xfId="4" applyNumberFormat="1" applyFont="1" applyBorder="1" applyAlignment="1">
      <alignment horizontal="center" vertical="center" wrapText="1"/>
    </xf>
    <xf numFmtId="166" fontId="8" fillId="0" borderId="22" xfId="4" applyNumberFormat="1" applyFont="1" applyBorder="1" applyAlignment="1">
      <alignment horizontal="center" vertical="center" wrapText="1"/>
    </xf>
    <xf numFmtId="0" fontId="5" fillId="0" borderId="23" xfId="9" applyFont="1" applyBorder="1" applyAlignment="1">
      <alignment horizontal="center" vertical="center" wrapText="1"/>
    </xf>
    <xf numFmtId="0" fontId="5" fillId="0" borderId="24" xfId="9" applyFont="1" applyBorder="1" applyAlignment="1">
      <alignment horizontal="center" vertical="center" wrapText="1"/>
    </xf>
    <xf numFmtId="0" fontId="5" fillId="0" borderId="25" xfId="9" applyFont="1" applyBorder="1" applyAlignment="1">
      <alignment horizontal="center" vertical="center" wrapText="1"/>
    </xf>
    <xf numFmtId="0" fontId="4" fillId="0" borderId="2" xfId="9" applyFont="1" applyBorder="1" applyAlignment="1">
      <alignment horizontal="center" vertical="center" wrapText="1"/>
    </xf>
    <xf numFmtId="0" fontId="4" fillId="0" borderId="6" xfId="3" applyFont="1" applyBorder="1" applyAlignment="1">
      <alignment horizontal="right" vertical="center" wrapText="1"/>
    </xf>
    <xf numFmtId="0" fontId="4" fillId="0" borderId="7" xfId="3" applyFont="1" applyBorder="1" applyAlignment="1">
      <alignment horizontal="right" vertical="center" wrapText="1"/>
    </xf>
    <xf numFmtId="0" fontId="4" fillId="0" borderId="6" xfId="3" applyFont="1" applyBorder="1" applyAlignment="1">
      <alignment horizontal="left" vertical="center" wrapText="1"/>
    </xf>
    <xf numFmtId="0" fontId="4" fillId="0" borderId="9" xfId="3" applyFont="1" applyBorder="1" applyAlignment="1">
      <alignment horizontal="left" vertical="center" wrapText="1"/>
    </xf>
    <xf numFmtId="0" fontId="4" fillId="0" borderId="10" xfId="3" applyFont="1" applyBorder="1" applyAlignment="1">
      <alignment horizontal="left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0" fontId="10" fillId="2" borderId="6" xfId="9" applyFont="1" applyFill="1" applyBorder="1" applyAlignment="1">
      <alignment horizontal="center" vertical="center"/>
    </xf>
    <xf numFmtId="0" fontId="10" fillId="2" borderId="7" xfId="9" applyFont="1" applyFill="1" applyBorder="1" applyAlignment="1">
      <alignment horizontal="center" vertical="center"/>
    </xf>
    <xf numFmtId="0" fontId="12" fillId="3" borderId="8" xfId="13" applyFont="1" applyFill="1" applyBorder="1" applyAlignment="1">
      <alignment horizontal="center" vertical="center" wrapText="1"/>
    </xf>
    <xf numFmtId="0" fontId="10" fillId="2" borderId="8" xfId="9" applyFont="1" applyFill="1" applyBorder="1" applyAlignment="1">
      <alignment horizontal="center" vertical="center"/>
    </xf>
    <xf numFmtId="0" fontId="12" fillId="3" borderId="6" xfId="9" applyFont="1" applyFill="1" applyBorder="1" applyAlignment="1">
      <alignment horizontal="center" vertical="center"/>
    </xf>
    <xf numFmtId="0" fontId="12" fillId="3" borderId="9" xfId="9" applyFont="1" applyFill="1" applyBorder="1" applyAlignment="1">
      <alignment horizontal="center" vertical="center"/>
    </xf>
    <xf numFmtId="0" fontId="12" fillId="3" borderId="7" xfId="9" applyFont="1" applyFill="1" applyBorder="1" applyAlignment="1">
      <alignment horizontal="center" vertical="center"/>
    </xf>
    <xf numFmtId="0" fontId="12" fillId="3" borderId="14" xfId="9" applyFont="1" applyFill="1" applyBorder="1" applyAlignment="1">
      <alignment horizontal="center" vertical="center" wrapText="1"/>
    </xf>
    <xf numFmtId="0" fontId="12" fillId="3" borderId="30" xfId="9" applyFont="1" applyFill="1" applyBorder="1" applyAlignment="1">
      <alignment horizontal="center" vertical="center" wrapText="1"/>
    </xf>
    <xf numFmtId="0" fontId="10" fillId="2" borderId="8" xfId="10" applyFont="1" applyFill="1" applyBorder="1" applyAlignment="1">
      <alignment horizontal="center" vertical="center" wrapText="1"/>
    </xf>
    <xf numFmtId="0" fontId="12" fillId="3" borderId="8" xfId="9" applyFont="1" applyFill="1" applyBorder="1" applyAlignment="1">
      <alignment horizontal="center" vertical="center" wrapText="1"/>
    </xf>
    <xf numFmtId="0" fontId="12" fillId="3" borderId="6" xfId="9" applyFont="1" applyFill="1" applyBorder="1" applyAlignment="1">
      <alignment horizontal="center" vertical="center" wrapText="1"/>
    </xf>
    <xf numFmtId="0" fontId="12" fillId="3" borderId="9" xfId="9" applyFont="1" applyFill="1" applyBorder="1" applyAlignment="1">
      <alignment horizontal="center" vertical="center" wrapText="1"/>
    </xf>
    <xf numFmtId="0" fontId="12" fillId="3" borderId="7" xfId="9" applyFont="1" applyFill="1" applyBorder="1" applyAlignment="1">
      <alignment horizontal="center" vertical="center" wrapText="1"/>
    </xf>
    <xf numFmtId="0" fontId="12" fillId="3" borderId="8" xfId="13" applyFont="1" applyFill="1" applyBorder="1" applyAlignment="1">
      <alignment horizontal="center" wrapText="1"/>
    </xf>
    <xf numFmtId="0" fontId="10" fillId="2" borderId="8" xfId="10" applyFont="1" applyFill="1" applyBorder="1" applyAlignment="1">
      <alignment horizontal="center" vertical="center"/>
    </xf>
    <xf numFmtId="0" fontId="12" fillId="0" borderId="8" xfId="10" applyFont="1" applyBorder="1" applyAlignment="1">
      <alignment horizontal="center" vertical="center"/>
    </xf>
    <xf numFmtId="0" fontId="12" fillId="4" borderId="28" xfId="10" applyFont="1" applyFill="1" applyBorder="1" applyAlignment="1">
      <alignment horizontal="center"/>
    </xf>
    <xf numFmtId="0" fontId="12" fillId="4" borderId="0" xfId="10" applyFont="1" applyFill="1" applyAlignment="1">
      <alignment horizontal="center"/>
    </xf>
    <xf numFmtId="0" fontId="12" fillId="4" borderId="29" xfId="10" applyFont="1" applyFill="1" applyBorder="1" applyAlignment="1">
      <alignment horizontal="center"/>
    </xf>
    <xf numFmtId="0" fontId="10" fillId="2" borderId="6" xfId="10" applyFont="1" applyFill="1" applyBorder="1" applyAlignment="1">
      <alignment horizontal="center" vertical="center"/>
    </xf>
    <xf numFmtId="0" fontId="10" fillId="2" borderId="9" xfId="10" applyFont="1" applyFill="1" applyBorder="1" applyAlignment="1">
      <alignment horizontal="center" vertical="center"/>
    </xf>
    <xf numFmtId="0" fontId="10" fillId="2" borderId="7" xfId="1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25" fillId="0" borderId="8" xfId="0" applyFont="1" applyBorder="1" applyAlignment="1">
      <alignment horizontal="right"/>
    </xf>
    <xf numFmtId="0" fontId="26" fillId="0" borderId="8" xfId="0" applyFont="1" applyBorder="1" applyAlignment="1">
      <alignment horizontal="right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right" vertical="center" wrapText="1"/>
    </xf>
    <xf numFmtId="0" fontId="18" fillId="0" borderId="57" xfId="5" applyFont="1" applyBorder="1" applyAlignment="1">
      <alignment horizontal="center" vertical="center"/>
    </xf>
    <xf numFmtId="0" fontId="18" fillId="0" borderId="60" xfId="5" applyFont="1" applyBorder="1" applyAlignment="1">
      <alignment horizontal="center" vertical="center"/>
    </xf>
    <xf numFmtId="0" fontId="18" fillId="6" borderId="50" xfId="22" applyFont="1" applyFill="1" applyBorder="1" applyAlignment="1">
      <alignment vertical="center" wrapText="1"/>
    </xf>
    <xf numFmtId="0" fontId="18" fillId="6" borderId="9" xfId="22" applyFont="1" applyFill="1" applyBorder="1" applyAlignment="1">
      <alignment vertical="center" wrapText="1"/>
    </xf>
    <xf numFmtId="0" fontId="18" fillId="6" borderId="7" xfId="22" applyFont="1" applyFill="1" applyBorder="1" applyAlignment="1">
      <alignment vertical="center" wrapText="1"/>
    </xf>
    <xf numFmtId="3" fontId="21" fillId="6" borderId="6" xfId="22" applyNumberFormat="1" applyFont="1" applyFill="1" applyBorder="1" applyAlignment="1">
      <alignment horizontal="center" vertical="center" wrapText="1"/>
    </xf>
    <xf numFmtId="3" fontId="21" fillId="6" borderId="9" xfId="22" applyNumberFormat="1" applyFont="1" applyFill="1" applyBorder="1" applyAlignment="1">
      <alignment horizontal="center" vertical="center" wrapText="1"/>
    </xf>
    <xf numFmtId="3" fontId="21" fillId="6" borderId="7" xfId="22" applyNumberFormat="1" applyFont="1" applyFill="1" applyBorder="1" applyAlignment="1">
      <alignment horizontal="center" vertical="center" wrapText="1"/>
    </xf>
    <xf numFmtId="3" fontId="21" fillId="6" borderId="6" xfId="22" applyNumberFormat="1" applyFont="1" applyFill="1" applyBorder="1" applyAlignment="1">
      <alignment horizontal="center" vertical="center"/>
    </xf>
    <xf numFmtId="3" fontId="21" fillId="6" borderId="7" xfId="22" applyNumberFormat="1" applyFont="1" applyFill="1" applyBorder="1" applyAlignment="1">
      <alignment horizontal="center" vertical="center"/>
    </xf>
    <xf numFmtId="0" fontId="18" fillId="11" borderId="21" xfId="22" applyFont="1" applyFill="1" applyBorder="1" applyAlignment="1">
      <alignment horizontal="center" vertical="center" wrapText="1"/>
    </xf>
    <xf numFmtId="0" fontId="18" fillId="11" borderId="71" xfId="22" applyFont="1" applyFill="1" applyBorder="1" applyAlignment="1">
      <alignment horizontal="center" vertical="center" wrapText="1"/>
    </xf>
    <xf numFmtId="0" fontId="18" fillId="11" borderId="27" xfId="22" applyFont="1" applyFill="1" applyBorder="1" applyAlignment="1">
      <alignment horizontal="center" vertical="center" wrapText="1"/>
    </xf>
    <xf numFmtId="0" fontId="21" fillId="6" borderId="6" xfId="22" applyFont="1" applyFill="1" applyBorder="1" applyAlignment="1">
      <alignment horizontal="center" vertical="center" wrapText="1"/>
    </xf>
    <xf numFmtId="0" fontId="21" fillId="6" borderId="7" xfId="22" applyFont="1" applyFill="1" applyBorder="1" applyAlignment="1">
      <alignment horizontal="center" vertical="center" wrapText="1"/>
    </xf>
    <xf numFmtId="0" fontId="21" fillId="0" borderId="50" xfId="27" applyFont="1" applyBorder="1" applyAlignment="1">
      <alignment horizontal="right" vertical="center"/>
    </xf>
    <xf numFmtId="0" fontId="21" fillId="0" borderId="9" xfId="27" applyFont="1" applyBorder="1" applyAlignment="1">
      <alignment horizontal="right" vertical="center"/>
    </xf>
    <xf numFmtId="0" fontId="21" fillId="0" borderId="7" xfId="27" applyFont="1" applyBorder="1" applyAlignment="1">
      <alignment horizontal="right" vertical="center"/>
    </xf>
    <xf numFmtId="0" fontId="18" fillId="0" borderId="59" xfId="27" applyFont="1" applyBorder="1" applyAlignment="1">
      <alignment horizontal="center" vertical="center" wrapText="1"/>
    </xf>
    <xf numFmtId="0" fontId="18" fillId="0" borderId="35" xfId="27" applyFont="1" applyBorder="1" applyAlignment="1">
      <alignment horizontal="center" vertical="center" wrapText="1"/>
    </xf>
    <xf numFmtId="0" fontId="18" fillId="0" borderId="36" xfId="27" applyFont="1" applyBorder="1" applyAlignment="1">
      <alignment horizontal="center" vertical="center" wrapText="1"/>
    </xf>
    <xf numFmtId="0" fontId="21" fillId="0" borderId="26" xfId="27" applyFont="1" applyBorder="1" applyAlignment="1">
      <alignment horizontal="center" vertical="center"/>
    </xf>
    <xf numFmtId="0" fontId="21" fillId="0" borderId="21" xfId="27" applyFont="1" applyBorder="1" applyAlignment="1">
      <alignment horizontal="center" vertical="center"/>
    </xf>
    <xf numFmtId="0" fontId="21" fillId="12" borderId="54" xfId="3" applyFont="1" applyFill="1" applyBorder="1" applyAlignment="1">
      <alignment horizontal="right" vertical="center"/>
    </xf>
    <xf numFmtId="0" fontId="18" fillId="0" borderId="50" xfId="27" applyFont="1" applyBorder="1" applyAlignment="1">
      <alignment horizontal="right" vertical="center"/>
    </xf>
    <xf numFmtId="0" fontId="18" fillId="0" borderId="9" xfId="27" applyFont="1" applyBorder="1" applyAlignment="1">
      <alignment horizontal="right" vertical="center"/>
    </xf>
    <xf numFmtId="0" fontId="18" fillId="0" borderId="7" xfId="27" applyFont="1" applyBorder="1" applyAlignment="1">
      <alignment horizontal="right" vertical="center"/>
    </xf>
    <xf numFmtId="0" fontId="21" fillId="12" borderId="51" xfId="3" applyFont="1" applyFill="1" applyBorder="1" applyAlignment="1">
      <alignment horizontal="left" vertical="center"/>
    </xf>
    <xf numFmtId="0" fontId="21" fillId="12" borderId="46" xfId="3" applyFont="1" applyFill="1" applyBorder="1" applyAlignment="1">
      <alignment horizontal="left" vertical="center"/>
    </xf>
    <xf numFmtId="0" fontId="21" fillId="12" borderId="52" xfId="3" applyFont="1" applyFill="1" applyBorder="1" applyAlignment="1">
      <alignment horizontal="left" vertical="center"/>
    </xf>
    <xf numFmtId="0" fontId="28" fillId="0" borderId="43" xfId="22" applyFont="1" applyBorder="1" applyAlignment="1">
      <alignment horizontal="center" wrapText="1"/>
    </xf>
    <xf numFmtId="0" fontId="21" fillId="0" borderId="0" xfId="22" applyFont="1" applyAlignment="1">
      <alignment horizontal="center" vertical="top"/>
    </xf>
    <xf numFmtId="0" fontId="21" fillId="0" borderId="46" xfId="22" applyFont="1" applyBorder="1" applyAlignment="1">
      <alignment horizontal="center"/>
    </xf>
    <xf numFmtId="0" fontId="18" fillId="3" borderId="48" xfId="22" applyFont="1" applyFill="1" applyBorder="1" applyAlignment="1">
      <alignment horizontal="left" vertical="center" wrapText="1"/>
    </xf>
    <xf numFmtId="0" fontId="18" fillId="3" borderId="30" xfId="22" applyFont="1" applyFill="1" applyBorder="1" applyAlignment="1">
      <alignment horizontal="left" vertical="center" wrapText="1"/>
    </xf>
    <xf numFmtId="0" fontId="18" fillId="3" borderId="70" xfId="22" applyFont="1" applyFill="1" applyBorder="1" applyAlignment="1">
      <alignment horizontal="left" vertical="center" wrapText="1"/>
    </xf>
    <xf numFmtId="0" fontId="18" fillId="3" borderId="49" xfId="22" applyFont="1" applyFill="1" applyBorder="1" applyAlignment="1">
      <alignment horizontal="left" vertical="center" wrapText="1"/>
    </xf>
    <xf numFmtId="0" fontId="18" fillId="3" borderId="5" xfId="22" applyFont="1" applyFill="1" applyBorder="1" applyAlignment="1">
      <alignment horizontal="left" vertical="center" wrapText="1"/>
    </xf>
    <xf numFmtId="0" fontId="18" fillId="3" borderId="8" xfId="22" applyFont="1" applyFill="1" applyBorder="1" applyAlignment="1">
      <alignment horizontal="left" vertical="center" wrapText="1"/>
    </xf>
    <xf numFmtId="0" fontId="18" fillId="3" borderId="6" xfId="22" applyFont="1" applyFill="1" applyBorder="1" applyAlignment="1">
      <alignment horizontal="left" vertical="center" wrapText="1"/>
    </xf>
    <xf numFmtId="0" fontId="18" fillId="3" borderId="12" xfId="22" applyFont="1" applyFill="1" applyBorder="1" applyAlignment="1">
      <alignment horizontal="left" vertical="center" wrapText="1"/>
    </xf>
    <xf numFmtId="0" fontId="18" fillId="6" borderId="50" xfId="22" applyFont="1" applyFill="1" applyBorder="1" applyAlignment="1">
      <alignment horizontal="center" vertical="center" wrapText="1"/>
    </xf>
    <xf numFmtId="0" fontId="18" fillId="6" borderId="9" xfId="22" applyFont="1" applyFill="1" applyBorder="1" applyAlignment="1">
      <alignment horizontal="center" vertical="center" wrapText="1"/>
    </xf>
    <xf numFmtId="0" fontId="18" fillId="6" borderId="10" xfId="22" applyFont="1" applyFill="1" applyBorder="1" applyAlignment="1">
      <alignment horizontal="center" vertical="center" wrapText="1"/>
    </xf>
    <xf numFmtId="0" fontId="21" fillId="11" borderId="2" xfId="3" applyFont="1" applyFill="1" applyBorder="1" applyAlignment="1">
      <alignment horizontal="center" vertical="center" wrapText="1"/>
    </xf>
    <xf numFmtId="0" fontId="21" fillId="11" borderId="21" xfId="3" applyFont="1" applyFill="1" applyBorder="1" applyAlignment="1">
      <alignment horizontal="center" vertical="center" wrapText="1"/>
    </xf>
    <xf numFmtId="0" fontId="21" fillId="0" borderId="2" xfId="24" applyFont="1" applyBorder="1" applyAlignment="1">
      <alignment horizontal="center" vertical="center" wrapText="1"/>
    </xf>
    <xf numFmtId="0" fontId="21" fillId="11" borderId="1" xfId="3" applyFont="1" applyFill="1" applyBorder="1" applyAlignment="1">
      <alignment horizontal="center" vertical="center" wrapText="1"/>
    </xf>
    <xf numFmtId="0" fontId="21" fillId="11" borderId="26" xfId="3" applyFont="1" applyFill="1" applyBorder="1" applyAlignment="1">
      <alignment horizontal="center" vertical="center" wrapText="1"/>
    </xf>
    <xf numFmtId="4" fontId="21" fillId="11" borderId="2" xfId="3" applyNumberFormat="1" applyFont="1" applyFill="1" applyBorder="1" applyAlignment="1">
      <alignment horizontal="center" vertical="center" wrapText="1"/>
    </xf>
    <xf numFmtId="4" fontId="21" fillId="11" borderId="21" xfId="3" applyNumberFormat="1" applyFont="1" applyFill="1" applyBorder="1" applyAlignment="1">
      <alignment horizontal="center" vertical="center" wrapText="1"/>
    </xf>
    <xf numFmtId="4" fontId="21" fillId="11" borderId="3" xfId="3" applyNumberFormat="1" applyFont="1" applyFill="1" applyBorder="1" applyAlignment="1">
      <alignment horizontal="center" vertical="center" wrapText="1"/>
    </xf>
    <xf numFmtId="4" fontId="21" fillId="11" borderId="27" xfId="3" applyNumberFormat="1" applyFont="1" applyFill="1" applyBorder="1" applyAlignment="1">
      <alignment horizontal="center" vertical="center" wrapText="1"/>
    </xf>
    <xf numFmtId="0" fontId="21" fillId="0" borderId="56" xfId="27" applyFont="1" applyBorder="1" applyAlignment="1">
      <alignment horizontal="right" vertical="center" wrapText="1"/>
    </xf>
    <xf numFmtId="0" fontId="21" fillId="0" borderId="57" xfId="27" applyFont="1" applyBorder="1" applyAlignment="1">
      <alignment horizontal="right" vertical="center" wrapText="1"/>
    </xf>
    <xf numFmtId="0" fontId="21" fillId="0" borderId="58" xfId="27" applyFont="1" applyBorder="1" applyAlignment="1">
      <alignment horizontal="right" vertical="center" wrapText="1"/>
    </xf>
    <xf numFmtId="0" fontId="21" fillId="0" borderId="50" xfId="27" applyFont="1" applyBorder="1" applyAlignment="1">
      <alignment horizontal="right" vertical="center" wrapText="1"/>
    </xf>
    <xf numFmtId="0" fontId="21" fillId="0" borderId="9" xfId="27" applyFont="1" applyBorder="1" applyAlignment="1">
      <alignment horizontal="right" vertical="center" wrapText="1"/>
    </xf>
    <xf numFmtId="0" fontId="21" fillId="0" borderId="7" xfId="27" applyFont="1" applyBorder="1" applyAlignment="1">
      <alignment horizontal="right" vertical="center" wrapText="1"/>
    </xf>
    <xf numFmtId="171" fontId="38" fillId="0" borderId="8" xfId="20" applyFont="1" applyFill="1" applyBorder="1" applyAlignment="1">
      <alignment horizontal="center" vertical="center" wrapText="1"/>
    </xf>
    <xf numFmtId="37" fontId="32" fillId="0" borderId="6" xfId="31" applyNumberFormat="1" applyFont="1" applyBorder="1" applyAlignment="1">
      <alignment horizontal="right" vertical="center"/>
    </xf>
    <xf numFmtId="37" fontId="32" fillId="0" borderId="9" xfId="31" applyNumberFormat="1" applyFont="1" applyBorder="1" applyAlignment="1">
      <alignment horizontal="right" vertical="center"/>
    </xf>
    <xf numFmtId="0" fontId="32" fillId="0" borderId="0" xfId="31" applyFont="1" applyAlignment="1">
      <alignment horizontal="left" vertical="center"/>
    </xf>
    <xf numFmtId="0" fontId="32" fillId="0" borderId="32" xfId="31" applyFont="1" applyBorder="1" applyAlignment="1">
      <alignment horizontal="left" vertical="center"/>
    </xf>
    <xf numFmtId="0" fontId="38" fillId="0" borderId="8" xfId="31" applyFont="1" applyBorder="1" applyAlignment="1">
      <alignment horizontal="left" vertical="center" wrapText="1"/>
    </xf>
    <xf numFmtId="171" fontId="38" fillId="0" borderId="8" xfId="20" applyFont="1" applyBorder="1" applyAlignment="1">
      <alignment horizontal="center" vertical="center" wrapText="1"/>
    </xf>
    <xf numFmtId="0" fontId="32" fillId="13" borderId="8" xfId="31" applyFont="1" applyFill="1" applyBorder="1" applyAlignment="1">
      <alignment vertical="center"/>
    </xf>
    <xf numFmtId="0" fontId="32" fillId="13" borderId="12" xfId="31" applyFont="1" applyFill="1" applyBorder="1" applyAlignment="1">
      <alignment vertical="center"/>
    </xf>
    <xf numFmtId="0" fontId="32" fillId="13" borderId="8" xfId="31" applyFont="1" applyFill="1" applyBorder="1" applyAlignment="1">
      <alignment horizontal="center" vertical="center"/>
    </xf>
    <xf numFmtId="0" fontId="41" fillId="0" borderId="8" xfId="31" applyFont="1" applyBorder="1" applyAlignment="1">
      <alignment horizontal="center" vertical="center" wrapText="1"/>
    </xf>
    <xf numFmtId="193" fontId="32" fillId="13" borderId="8" xfId="31" applyNumberFormat="1" applyFont="1" applyFill="1" applyBorder="1" applyAlignment="1">
      <alignment vertical="center"/>
    </xf>
    <xf numFmtId="193" fontId="32" fillId="13" borderId="12" xfId="31" applyNumberFormat="1" applyFont="1" applyFill="1" applyBorder="1" applyAlignment="1">
      <alignment vertical="center"/>
    </xf>
    <xf numFmtId="0" fontId="32" fillId="13" borderId="6" xfId="31" applyFont="1" applyFill="1" applyBorder="1" applyAlignment="1">
      <alignment horizontal="center" vertical="center" wrapText="1"/>
    </xf>
    <xf numFmtId="0" fontId="32" fillId="13" borderId="9" xfId="31" applyFont="1" applyFill="1" applyBorder="1" applyAlignment="1">
      <alignment horizontal="center" vertical="center" wrapText="1"/>
    </xf>
    <xf numFmtId="0" fontId="32" fillId="11" borderId="6" xfId="31" applyFont="1" applyFill="1" applyBorder="1" applyAlignment="1">
      <alignment horizontal="right" vertical="center"/>
    </xf>
    <xf numFmtId="0" fontId="32" fillId="11" borderId="9" xfId="31" applyFont="1" applyFill="1" applyBorder="1" applyAlignment="1">
      <alignment horizontal="right" vertical="center"/>
    </xf>
    <xf numFmtId="0" fontId="32" fillId="11" borderId="0" xfId="31" applyFont="1" applyFill="1" applyAlignment="1">
      <alignment horizontal="left" vertical="center"/>
    </xf>
    <xf numFmtId="0" fontId="32" fillId="11" borderId="32" xfId="31" applyFont="1" applyFill="1" applyBorder="1" applyAlignment="1">
      <alignment horizontal="left" vertical="center"/>
    </xf>
    <xf numFmtId="0" fontId="32" fillId="11" borderId="7" xfId="31" applyFont="1" applyFill="1" applyBorder="1" applyAlignment="1">
      <alignment horizontal="right" vertical="center"/>
    </xf>
    <xf numFmtId="0" fontId="32" fillId="13" borderId="8" xfId="31" applyFont="1" applyFill="1" applyBorder="1" applyAlignment="1">
      <alignment horizontal="left" vertical="center"/>
    </xf>
    <xf numFmtId="0" fontId="32" fillId="13" borderId="12" xfId="31" applyFont="1" applyFill="1" applyBorder="1" applyAlignment="1">
      <alignment horizontal="left" vertical="center"/>
    </xf>
    <xf numFmtId="0" fontId="38" fillId="0" borderId="8" xfId="31" applyFont="1" applyBorder="1" applyAlignment="1">
      <alignment horizontal="justify" vertical="center"/>
    </xf>
    <xf numFmtId="0" fontId="38" fillId="0" borderId="6" xfId="36" applyFont="1" applyBorder="1" applyAlignment="1">
      <alignment horizontal="left" vertical="center" wrapText="1"/>
    </xf>
    <xf numFmtId="0" fontId="38" fillId="0" borderId="67" xfId="36" applyFont="1" applyBorder="1" applyAlignment="1">
      <alignment horizontal="left" vertical="center" wrapText="1"/>
    </xf>
    <xf numFmtId="37" fontId="32" fillId="0" borderId="70" xfId="31" applyNumberFormat="1" applyFont="1" applyBorder="1" applyAlignment="1">
      <alignment horizontal="right" vertical="center"/>
    </xf>
    <xf numFmtId="37" fontId="32" fillId="0" borderId="65" xfId="31" applyNumberFormat="1" applyFont="1" applyBorder="1" applyAlignment="1">
      <alignment horizontal="right" vertical="center"/>
    </xf>
    <xf numFmtId="0" fontId="32" fillId="0" borderId="9" xfId="31" applyFont="1" applyBorder="1" applyAlignment="1">
      <alignment horizontal="left" vertical="center"/>
    </xf>
    <xf numFmtId="0" fontId="32" fillId="0" borderId="10" xfId="31" applyFont="1" applyBorder="1" applyAlignment="1">
      <alignment horizontal="left" vertical="center"/>
    </xf>
    <xf numFmtId="0" fontId="32" fillId="13" borderId="5" xfId="31" applyFont="1" applyFill="1" applyBorder="1" applyAlignment="1">
      <alignment horizontal="center" vertical="center" wrapText="1"/>
    </xf>
    <xf numFmtId="0" fontId="32" fillId="13" borderId="8" xfId="31" applyFont="1" applyFill="1" applyBorder="1" applyAlignment="1">
      <alignment horizontal="center" vertical="center" wrapText="1"/>
    </xf>
    <xf numFmtId="0" fontId="32" fillId="13" borderId="6" xfId="31" applyFont="1" applyFill="1" applyBorder="1" applyAlignment="1">
      <alignment horizontal="left" vertical="center"/>
    </xf>
    <xf numFmtId="0" fontId="32" fillId="13" borderId="9" xfId="31" applyFont="1" applyFill="1" applyBorder="1" applyAlignment="1">
      <alignment horizontal="left" vertical="center"/>
    </xf>
    <xf numFmtId="0" fontId="32" fillId="13" borderId="10" xfId="31" applyFont="1" applyFill="1" applyBorder="1" applyAlignment="1">
      <alignment horizontal="left" vertical="center"/>
    </xf>
    <xf numFmtId="0" fontId="32" fillId="13" borderId="14" xfId="31" applyFont="1" applyFill="1" applyBorder="1" applyAlignment="1">
      <alignment horizontal="center" vertical="center" wrapText="1"/>
    </xf>
    <xf numFmtId="0" fontId="32" fillId="13" borderId="16" xfId="31" applyFont="1" applyFill="1" applyBorder="1" applyAlignment="1">
      <alignment horizontal="center" vertical="center" wrapText="1"/>
    </xf>
    <xf numFmtId="0" fontId="32" fillId="13" borderId="30" xfId="31" applyFont="1" applyFill="1" applyBorder="1" applyAlignment="1">
      <alignment horizontal="center" vertical="center" wrapText="1"/>
    </xf>
    <xf numFmtId="0" fontId="32" fillId="13" borderId="34" xfId="31" applyFont="1" applyFill="1" applyBorder="1" applyAlignment="1">
      <alignment horizontal="center" vertical="center" wrapText="1"/>
    </xf>
    <xf numFmtId="0" fontId="32" fillId="13" borderId="36" xfId="31" applyFont="1" applyFill="1" applyBorder="1" applyAlignment="1">
      <alignment horizontal="center" vertical="center" wrapText="1"/>
    </xf>
    <xf numFmtId="0" fontId="32" fillId="13" borderId="28" xfId="31" applyFont="1" applyFill="1" applyBorder="1" applyAlignment="1">
      <alignment horizontal="center" vertical="center" wrapText="1"/>
    </xf>
    <xf numFmtId="0" fontId="32" fillId="13" borderId="29" xfId="31" applyFont="1" applyFill="1" applyBorder="1" applyAlignment="1">
      <alignment horizontal="center" vertical="center" wrapText="1"/>
    </xf>
    <xf numFmtId="0" fontId="32" fillId="13" borderId="70" xfId="31" applyFont="1" applyFill="1" applyBorder="1" applyAlignment="1">
      <alignment horizontal="center" vertical="center" wrapText="1"/>
    </xf>
    <xf numFmtId="0" fontId="32" fillId="13" borderId="66" xfId="31" applyFont="1" applyFill="1" applyBorder="1" applyAlignment="1">
      <alignment horizontal="center" vertical="center" wrapText="1"/>
    </xf>
    <xf numFmtId="0" fontId="32" fillId="13" borderId="17" xfId="31" applyFont="1" applyFill="1" applyBorder="1" applyAlignment="1">
      <alignment horizontal="center" vertical="center" wrapText="1"/>
    </xf>
    <xf numFmtId="0" fontId="32" fillId="13" borderId="18" xfId="31" applyFont="1" applyFill="1" applyBorder="1" applyAlignment="1">
      <alignment horizontal="center" vertical="center" wrapText="1"/>
    </xf>
    <xf numFmtId="0" fontId="32" fillId="13" borderId="49" xfId="31" applyFont="1" applyFill="1" applyBorder="1" applyAlignment="1">
      <alignment horizontal="center" vertical="center" wrapText="1"/>
    </xf>
    <xf numFmtId="0" fontId="38" fillId="13" borderId="6" xfId="31" applyFont="1" applyFill="1" applyBorder="1" applyAlignment="1">
      <alignment horizontal="center" vertical="center" wrapText="1"/>
    </xf>
    <xf numFmtId="0" fontId="38" fillId="13" borderId="7" xfId="3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32" fillId="0" borderId="1" xfId="31" applyFont="1" applyBorder="1" applyAlignment="1">
      <alignment horizontal="center" vertical="center"/>
    </xf>
    <xf numFmtId="0" fontId="32" fillId="0" borderId="2" xfId="31" applyFont="1" applyBorder="1" applyAlignment="1">
      <alignment horizontal="center" vertical="center"/>
    </xf>
    <xf numFmtId="186" fontId="33" fillId="0" borderId="2" xfId="32" applyNumberFormat="1" applyFont="1" applyBorder="1" applyAlignment="1">
      <alignment horizontal="center" vertical="center"/>
    </xf>
    <xf numFmtId="186" fontId="33" fillId="0" borderId="3" xfId="32" applyNumberFormat="1" applyFont="1" applyBorder="1" applyAlignment="1">
      <alignment horizontal="center" vertical="center"/>
    </xf>
    <xf numFmtId="15" fontId="0" fillId="0" borderId="8" xfId="0" applyNumberFormat="1" applyBorder="1" applyAlignment="1">
      <alignment horizontal="center" vertical="center"/>
    </xf>
    <xf numFmtId="15" fontId="0" fillId="0" borderId="12" xfId="0" applyNumberFormat="1" applyBorder="1" applyAlignment="1">
      <alignment horizontal="center" vertical="center"/>
    </xf>
    <xf numFmtId="0" fontId="38" fillId="0" borderId="6" xfId="36" applyFont="1" applyFill="1" applyBorder="1" applyAlignment="1">
      <alignment horizontal="left" vertical="center" wrapText="1"/>
    </xf>
    <xf numFmtId="0" fontId="38" fillId="0" borderId="67" xfId="36" applyFont="1" applyFill="1" applyBorder="1" applyAlignment="1">
      <alignment horizontal="left" vertical="center" wrapText="1"/>
    </xf>
    <xf numFmtId="10" fontId="38" fillId="0" borderId="6" xfId="31" applyNumberFormat="1" applyFont="1" applyFill="1" applyBorder="1" applyAlignment="1">
      <alignment horizontal="center" vertical="center" wrapText="1"/>
    </xf>
    <xf numFmtId="0" fontId="38" fillId="0" borderId="7" xfId="31" applyFont="1" applyFill="1" applyBorder="1" applyAlignment="1">
      <alignment horizontal="center" vertical="center" wrapText="1"/>
    </xf>
    <xf numFmtId="0" fontId="32" fillId="0" borderId="5" xfId="31" applyFont="1" applyBorder="1" applyAlignment="1">
      <alignment horizontal="center" vertical="center"/>
    </xf>
    <xf numFmtId="0" fontId="32" fillId="0" borderId="8" xfId="31" applyFont="1" applyBorder="1" applyAlignment="1">
      <alignment horizontal="center" vertical="center"/>
    </xf>
    <xf numFmtId="0" fontId="32" fillId="0" borderId="12" xfId="3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2" fillId="11" borderId="8" xfId="31" applyFont="1" applyFill="1" applyBorder="1" applyAlignment="1">
      <alignment horizontal="center" vertical="center"/>
    </xf>
    <xf numFmtId="0" fontId="32" fillId="11" borderId="12" xfId="31" applyFont="1" applyFill="1" applyBorder="1" applyAlignment="1">
      <alignment horizontal="center" vertical="center"/>
    </xf>
    <xf numFmtId="0" fontId="32" fillId="0" borderId="26" xfId="32" applyFont="1" applyBorder="1" applyAlignment="1">
      <alignment horizontal="center" vertical="center"/>
    </xf>
    <xf numFmtId="0" fontId="32" fillId="0" borderId="21" xfId="32" applyFont="1" applyBorder="1" applyAlignment="1">
      <alignment horizontal="center" vertical="center"/>
    </xf>
    <xf numFmtId="0" fontId="32" fillId="0" borderId="21" xfId="31" applyFont="1" applyBorder="1" applyAlignment="1">
      <alignment horizontal="center" vertical="center"/>
    </xf>
    <xf numFmtId="0" fontId="32" fillId="0" borderId="27" xfId="31" applyFont="1" applyBorder="1" applyAlignment="1">
      <alignment horizontal="center" vertical="center"/>
    </xf>
    <xf numFmtId="0" fontId="44" fillId="0" borderId="8" xfId="0" applyFont="1" applyBorder="1" applyAlignment="1">
      <alignment horizontal="right" vertical="center"/>
    </xf>
    <xf numFmtId="0" fontId="32" fillId="13" borderId="7" xfId="31" applyFont="1" applyFill="1" applyBorder="1" applyAlignment="1">
      <alignment horizontal="center" vertical="center" wrapText="1"/>
    </xf>
    <xf numFmtId="0" fontId="38" fillId="0" borderId="6" xfId="31" applyFont="1" applyBorder="1" applyAlignment="1">
      <alignment horizontal="justify" vertical="center"/>
    </xf>
    <xf numFmtId="0" fontId="38" fillId="0" borderId="7" xfId="31" applyFont="1" applyBorder="1" applyAlignment="1">
      <alignment horizontal="justify" vertical="center"/>
    </xf>
    <xf numFmtId="0" fontId="32" fillId="11" borderId="8" xfId="31" applyFont="1" applyFill="1" applyBorder="1" applyAlignment="1">
      <alignment horizontal="right" vertical="center"/>
    </xf>
    <xf numFmtId="0" fontId="43" fillId="0" borderId="8" xfId="0" applyFont="1" applyBorder="1" applyAlignment="1">
      <alignment horizontal="right" vertical="center"/>
    </xf>
    <xf numFmtId="0" fontId="32" fillId="13" borderId="35" xfId="31" applyFont="1" applyFill="1" applyBorder="1" applyAlignment="1">
      <alignment horizontal="center" vertical="center" wrapText="1"/>
    </xf>
    <xf numFmtId="0" fontId="32" fillId="13" borderId="65" xfId="31" applyFont="1" applyFill="1" applyBorder="1" applyAlignment="1">
      <alignment horizontal="center" vertical="center" wrapText="1"/>
    </xf>
    <xf numFmtId="0" fontId="32" fillId="13" borderId="13" xfId="31" applyFont="1" applyFill="1" applyBorder="1" applyAlignment="1">
      <alignment horizontal="center" vertical="center" wrapText="1"/>
    </xf>
    <xf numFmtId="0" fontId="32" fillId="13" borderId="15" xfId="31" applyFont="1" applyFill="1" applyBorder="1" applyAlignment="1">
      <alignment horizontal="center" vertical="center" wrapText="1"/>
    </xf>
    <xf numFmtId="0" fontId="32" fillId="13" borderId="48" xfId="31" applyFont="1" applyFill="1" applyBorder="1" applyAlignment="1">
      <alignment horizontal="center" vertical="center" wrapText="1"/>
    </xf>
    <xf numFmtId="0" fontId="32" fillId="0" borderId="3" xfId="31" applyFont="1" applyBorder="1" applyAlignment="1">
      <alignment horizontal="center" vertical="center"/>
    </xf>
    <xf numFmtId="0" fontId="20" fillId="0" borderId="34" xfId="31" applyFont="1" applyBorder="1" applyAlignment="1">
      <alignment horizontal="right" vertical="center"/>
    </xf>
    <xf numFmtId="0" fontId="20" fillId="0" borderId="35" xfId="31" applyFont="1" applyBorder="1" applyAlignment="1">
      <alignment horizontal="right" vertical="center"/>
    </xf>
    <xf numFmtId="0" fontId="20" fillId="0" borderId="36" xfId="31" applyFont="1" applyBorder="1" applyAlignment="1">
      <alignment horizontal="right" vertical="center"/>
    </xf>
    <xf numFmtId="0" fontId="20" fillId="0" borderId="6" xfId="31" applyFont="1" applyBorder="1" applyAlignment="1">
      <alignment horizontal="right" vertical="center"/>
    </xf>
    <xf numFmtId="0" fontId="20" fillId="0" borderId="9" xfId="31" applyFont="1" applyBorder="1" applyAlignment="1">
      <alignment horizontal="right" vertical="center"/>
    </xf>
    <xf numFmtId="0" fontId="20" fillId="0" borderId="7" xfId="31" applyFont="1" applyBorder="1" applyAlignment="1">
      <alignment horizontal="right" vertical="center"/>
    </xf>
    <xf numFmtId="192" fontId="20" fillId="0" borderId="6" xfId="31" applyNumberFormat="1" applyFont="1" applyBorder="1" applyAlignment="1">
      <alignment horizontal="center" vertical="center"/>
    </xf>
    <xf numFmtId="192" fontId="20" fillId="0" borderId="7" xfId="31" applyNumberFormat="1" applyFont="1" applyBorder="1" applyAlignment="1">
      <alignment horizontal="center" vertical="center"/>
    </xf>
    <xf numFmtId="0" fontId="3" fillId="0" borderId="9" xfId="3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0" fontId="20" fillId="0" borderId="6" xfId="31" applyFont="1" applyBorder="1" applyAlignment="1">
      <alignment horizontal="center" vertical="center"/>
    </xf>
    <xf numFmtId="0" fontId="20" fillId="0" borderId="9" xfId="31" applyFont="1" applyBorder="1" applyAlignment="1">
      <alignment horizontal="center" vertical="center"/>
    </xf>
    <xf numFmtId="0" fontId="3" fillId="0" borderId="6" xfId="3" applyBorder="1" applyAlignment="1">
      <alignment horizontal="left" vertical="center" wrapText="1"/>
    </xf>
    <xf numFmtId="0" fontId="3" fillId="0" borderId="7" xfId="3" applyBorder="1" applyAlignment="1">
      <alignment horizontal="left" vertical="center" wrapText="1"/>
    </xf>
    <xf numFmtId="0" fontId="3" fillId="0" borderId="9" xfId="3" applyBorder="1" applyAlignment="1">
      <alignment horizontal="left" vertical="center" wrapText="1"/>
    </xf>
    <xf numFmtId="171" fontId="0" fillId="0" borderId="6" xfId="20" applyFont="1" applyBorder="1" applyAlignment="1">
      <alignment horizontal="center" vertical="center"/>
    </xf>
    <xf numFmtId="171" fontId="0" fillId="0" borderId="7" xfId="20" applyFont="1" applyBorder="1" applyAlignment="1">
      <alignment horizontal="center" vertical="center"/>
    </xf>
    <xf numFmtId="0" fontId="3" fillId="0" borderId="6" xfId="3" applyBorder="1" applyAlignment="1">
      <alignment horizontal="center" vertical="center"/>
    </xf>
    <xf numFmtId="0" fontId="4" fillId="15" borderId="6" xfId="44" applyFont="1" applyFill="1" applyBorder="1" applyAlignment="1">
      <alignment horizontal="right" vertical="center"/>
    </xf>
    <xf numFmtId="0" fontId="4" fillId="15" borderId="9" xfId="44" applyFont="1" applyFill="1" applyBorder="1" applyAlignment="1">
      <alignment horizontal="right" vertical="center"/>
    </xf>
    <xf numFmtId="0" fontId="4" fillId="15" borderId="7" xfId="44" applyFont="1" applyFill="1" applyBorder="1" applyAlignment="1">
      <alignment horizontal="right" vertical="center"/>
    </xf>
    <xf numFmtId="0" fontId="4" fillId="0" borderId="8" xfId="44" applyFont="1" applyBorder="1" applyAlignment="1">
      <alignment horizontal="center" vertical="center"/>
    </xf>
    <xf numFmtId="0" fontId="4" fillId="0" borderId="6" xfId="44" applyFont="1" applyBorder="1" applyAlignment="1">
      <alignment horizontal="center" vertical="center"/>
    </xf>
    <xf numFmtId="0" fontId="4" fillId="0" borderId="9" xfId="44" applyFont="1" applyBorder="1" applyAlignment="1">
      <alignment horizontal="center" vertical="center"/>
    </xf>
    <xf numFmtId="0" fontId="4" fillId="0" borderId="7" xfId="44" applyFont="1" applyBorder="1" applyAlignment="1">
      <alignment horizontal="center" vertical="center"/>
    </xf>
    <xf numFmtId="0" fontId="20" fillId="15" borderId="6" xfId="31" applyFont="1" applyFill="1" applyBorder="1" applyAlignment="1">
      <alignment horizontal="left" vertical="center"/>
    </xf>
    <xf numFmtId="0" fontId="20" fillId="15" borderId="9" xfId="31" applyFont="1" applyFill="1" applyBorder="1" applyAlignment="1">
      <alignment horizontal="left" vertical="center"/>
    </xf>
    <xf numFmtId="0" fontId="20" fillId="15" borderId="6" xfId="31" applyFont="1" applyFill="1" applyBorder="1" applyAlignment="1">
      <alignment horizontal="center" vertical="center"/>
    </xf>
    <xf numFmtId="0" fontId="20" fillId="15" borderId="7" xfId="31" applyFont="1" applyFill="1" applyBorder="1" applyAlignment="1">
      <alignment horizontal="center" vertical="center"/>
    </xf>
    <xf numFmtId="0" fontId="20" fillId="15" borderId="9" xfId="31" applyFont="1" applyFill="1" applyBorder="1" applyAlignment="1">
      <alignment horizontal="center" vertical="center"/>
    </xf>
    <xf numFmtId="0" fontId="20" fillId="15" borderId="6" xfId="31" applyFont="1" applyFill="1" applyBorder="1" applyAlignment="1">
      <alignment horizontal="center" vertical="center" wrapText="1"/>
    </xf>
    <xf numFmtId="0" fontId="20" fillId="15" borderId="7" xfId="31" applyFont="1" applyFill="1" applyBorder="1" applyAlignment="1">
      <alignment horizontal="center" vertical="center" wrapText="1"/>
    </xf>
    <xf numFmtId="0" fontId="20" fillId="15" borderId="70" xfId="31" applyFont="1" applyFill="1" applyBorder="1" applyAlignment="1">
      <alignment horizontal="left" vertical="center"/>
    </xf>
    <xf numFmtId="0" fontId="20" fillId="15" borderId="65" xfId="31" applyFont="1" applyFill="1" applyBorder="1" applyAlignment="1">
      <alignment horizontal="left" vertical="center"/>
    </xf>
    <xf numFmtId="0" fontId="20" fillId="15" borderId="8" xfId="31" applyFont="1" applyFill="1" applyBorder="1" applyAlignment="1">
      <alignment horizontal="center" vertical="center"/>
    </xf>
    <xf numFmtId="0" fontId="20" fillId="15" borderId="8" xfId="31" applyFont="1" applyFill="1" applyBorder="1" applyAlignment="1">
      <alignment horizontal="center" vertical="center" wrapText="1"/>
    </xf>
    <xf numFmtId="0" fontId="3" fillId="0" borderId="34" xfId="3" applyBorder="1" applyAlignment="1">
      <alignment horizontal="left" vertical="center" wrapText="1"/>
    </xf>
    <xf numFmtId="0" fontId="3" fillId="0" borderId="36" xfId="3" applyBorder="1" applyAlignment="1">
      <alignment horizontal="left" vertical="center" wrapText="1"/>
    </xf>
    <xf numFmtId="0" fontId="20" fillId="15" borderId="14" xfId="31" applyFont="1" applyFill="1" applyBorder="1" applyAlignment="1">
      <alignment horizontal="center" vertical="center" wrapText="1"/>
    </xf>
    <xf numFmtId="0" fontId="20" fillId="15" borderId="30" xfId="31" applyFont="1" applyFill="1" applyBorder="1" applyAlignment="1">
      <alignment horizontal="center" vertical="center" wrapText="1"/>
    </xf>
    <xf numFmtId="0" fontId="20" fillId="15" borderId="34" xfId="31" applyFont="1" applyFill="1" applyBorder="1" applyAlignment="1">
      <alignment horizontal="center" vertical="center" wrapText="1"/>
    </xf>
    <xf numFmtId="0" fontId="20" fillId="15" borderId="35" xfId="31" applyFont="1" applyFill="1" applyBorder="1" applyAlignment="1">
      <alignment horizontal="center" vertical="center" wrapText="1"/>
    </xf>
    <xf numFmtId="0" fontId="20" fillId="15" borderId="36" xfId="31" applyFont="1" applyFill="1" applyBorder="1" applyAlignment="1">
      <alignment horizontal="center" vertical="center" wrapText="1"/>
    </xf>
    <xf numFmtId="0" fontId="20" fillId="15" borderId="28" xfId="31" applyFont="1" applyFill="1" applyBorder="1" applyAlignment="1">
      <alignment horizontal="center" vertical="center" wrapText="1"/>
    </xf>
    <xf numFmtId="0" fontId="20" fillId="15" borderId="0" xfId="31" applyFont="1" applyFill="1" applyAlignment="1">
      <alignment horizontal="center" vertical="center" wrapText="1"/>
    </xf>
    <xf numFmtId="0" fontId="20" fillId="15" borderId="29" xfId="31" applyFont="1" applyFill="1" applyBorder="1" applyAlignment="1">
      <alignment horizontal="center" vertical="center" wrapText="1"/>
    </xf>
    <xf numFmtId="0" fontId="20" fillId="15" borderId="8" xfId="31" applyFont="1" applyFill="1" applyBorder="1" applyAlignment="1">
      <alignment horizontal="left" vertical="center"/>
    </xf>
    <xf numFmtId="0" fontId="32" fillId="15" borderId="6" xfId="31" applyFont="1" applyFill="1" applyBorder="1" applyAlignment="1">
      <alignment horizontal="center" vertical="center" wrapText="1"/>
    </xf>
    <xf numFmtId="0" fontId="32" fillId="15" borderId="7" xfId="31" applyFont="1" applyFill="1" applyBorder="1" applyAlignment="1">
      <alignment horizontal="center" vertical="center" wrapText="1"/>
    </xf>
    <xf numFmtId="0" fontId="3" fillId="15" borderId="6" xfId="31" applyFill="1" applyBorder="1" applyAlignment="1">
      <alignment horizontal="center" vertical="center" wrapText="1"/>
    </xf>
    <xf numFmtId="0" fontId="3" fillId="15" borderId="7" xfId="31" applyFill="1" applyBorder="1" applyAlignment="1">
      <alignment horizontal="center" vertical="center" wrapText="1"/>
    </xf>
    <xf numFmtId="2" fontId="3" fillId="0" borderId="6" xfId="3" applyNumberFormat="1" applyBorder="1" applyAlignment="1">
      <alignment horizontal="center" vertical="center"/>
    </xf>
    <xf numFmtId="2" fontId="3" fillId="0" borderId="7" xfId="3" applyNumberFormat="1" applyBorder="1" applyAlignment="1">
      <alignment horizontal="center" vertical="center"/>
    </xf>
    <xf numFmtId="0" fontId="20" fillId="15" borderId="7" xfId="31" applyFont="1" applyFill="1" applyBorder="1" applyAlignment="1">
      <alignment horizontal="left" vertical="center"/>
    </xf>
    <xf numFmtId="0" fontId="51" fillId="14" borderId="34" xfId="40" applyFont="1" applyFill="1" applyBorder="1" applyAlignment="1">
      <alignment horizontal="center" vertical="center"/>
    </xf>
    <xf numFmtId="0" fontId="51" fillId="14" borderId="35" xfId="40" applyFont="1" applyFill="1" applyBorder="1" applyAlignment="1">
      <alignment horizontal="center" vertical="center"/>
    </xf>
    <xf numFmtId="0" fontId="51" fillId="14" borderId="36" xfId="40" applyFont="1" applyFill="1" applyBorder="1" applyAlignment="1">
      <alignment horizontal="center" vertical="center"/>
    </xf>
    <xf numFmtId="0" fontId="48" fillId="14" borderId="8" xfId="40" applyFont="1" applyFill="1" applyBorder="1" applyAlignment="1">
      <alignment horizontal="center" vertical="center" wrapText="1" shrinkToFit="1"/>
    </xf>
    <xf numFmtId="169" fontId="49" fillId="0" borderId="6" xfId="41" applyFont="1" applyFill="1" applyBorder="1" applyAlignment="1">
      <alignment horizontal="right" vertical="center"/>
    </xf>
    <xf numFmtId="169" fontId="49" fillId="0" borderId="9" xfId="41" applyFont="1" applyFill="1" applyBorder="1" applyAlignment="1">
      <alignment horizontal="right" vertical="center"/>
    </xf>
    <xf numFmtId="169" fontId="49" fillId="0" borderId="7" xfId="41" applyFont="1" applyFill="1" applyBorder="1" applyAlignment="1">
      <alignment horizontal="right" vertical="center"/>
    </xf>
    <xf numFmtId="169" fontId="49" fillId="0" borderId="8" xfId="41" applyFont="1" applyFill="1" applyBorder="1" applyAlignment="1">
      <alignment horizontal="center" vertical="center"/>
    </xf>
    <xf numFmtId="0" fontId="3" fillId="0" borderId="70" xfId="3" applyBorder="1" applyAlignment="1">
      <alignment horizontal="center" vertical="center"/>
    </xf>
    <xf numFmtId="0" fontId="3" fillId="0" borderId="65" xfId="3" applyBorder="1" applyAlignment="1">
      <alignment horizontal="center" vertical="center"/>
    </xf>
    <xf numFmtId="0" fontId="3" fillId="0" borderId="66" xfId="3" applyBorder="1" applyAlignment="1">
      <alignment horizontal="center" vertical="center"/>
    </xf>
    <xf numFmtId="0" fontId="54" fillId="0" borderId="54" xfId="49" applyFont="1" applyBorder="1" applyAlignment="1">
      <alignment horizontal="center" vertical="center" wrapText="1"/>
    </xf>
    <xf numFmtId="0" fontId="54" fillId="0" borderId="76" xfId="49" applyFont="1" applyBorder="1" applyAlignment="1">
      <alignment horizontal="center" vertical="center" wrapText="1"/>
    </xf>
    <xf numFmtId="0" fontId="54" fillId="0" borderId="0" xfId="49" applyFont="1" applyAlignment="1">
      <alignment horizontal="center" vertic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54" fillId="0" borderId="28" xfId="49" applyFont="1" applyBorder="1" applyAlignment="1">
      <alignment horizontal="left" vertical="center"/>
    </xf>
    <xf numFmtId="0" fontId="54" fillId="0" borderId="29" xfId="49" applyFont="1" applyBorder="1" applyAlignment="1">
      <alignment horizontal="left" vertical="center"/>
    </xf>
    <xf numFmtId="0" fontId="54" fillId="0" borderId="80" xfId="49" applyFont="1" applyBorder="1" applyAlignment="1">
      <alignment horizontal="left" vertical="center"/>
    </xf>
    <xf numFmtId="0" fontId="54" fillId="0" borderId="61" xfId="49" applyFont="1" applyBorder="1" applyAlignment="1">
      <alignment horizontal="left" vertical="center"/>
    </xf>
    <xf numFmtId="0" fontId="54" fillId="0" borderId="46" xfId="49" applyFont="1" applyBorder="1" applyAlignment="1">
      <alignment horizontal="left" vertical="center"/>
    </xf>
    <xf numFmtId="0" fontId="54" fillId="0" borderId="24" xfId="49" applyFont="1" applyBorder="1" applyAlignment="1">
      <alignment horizontal="left" vertical="center"/>
    </xf>
    <xf numFmtId="0" fontId="54" fillId="0" borderId="78" xfId="49" applyFont="1" applyBorder="1" applyAlignment="1">
      <alignment horizontal="left" vertical="center"/>
    </xf>
    <xf numFmtId="0" fontId="54" fillId="0" borderId="28" xfId="49" applyFont="1" applyBorder="1" applyAlignment="1">
      <alignment horizontal="left" vertical="center" wrapText="1"/>
    </xf>
    <xf numFmtId="0" fontId="54" fillId="0" borderId="29" xfId="49" applyFont="1" applyBorder="1" applyAlignment="1">
      <alignment horizontal="left" vertical="center" wrapText="1"/>
    </xf>
    <xf numFmtId="0" fontId="54" fillId="0" borderId="0" xfId="49" applyFont="1" applyAlignment="1">
      <alignment horizontal="left" vertical="center"/>
    </xf>
    <xf numFmtId="0" fontId="54" fillId="0" borderId="55" xfId="49" applyFont="1" applyBorder="1" applyAlignment="1">
      <alignment horizontal="center" vertical="center" wrapText="1"/>
    </xf>
    <xf numFmtId="0" fontId="54" fillId="0" borderId="24" xfId="49" applyFont="1" applyBorder="1" applyAlignment="1">
      <alignment horizontal="left" vertical="center" wrapText="1"/>
    </xf>
    <xf numFmtId="0" fontId="54" fillId="0" borderId="78" xfId="49" applyFont="1" applyBorder="1" applyAlignment="1">
      <alignment horizontal="left" vertical="center" wrapText="1"/>
    </xf>
    <xf numFmtId="0" fontId="54" fillId="0" borderId="83" xfId="49" applyFont="1" applyBorder="1" applyAlignment="1">
      <alignment horizontal="left" vertical="center" wrapText="1"/>
    </xf>
    <xf numFmtId="0" fontId="0" fillId="0" borderId="28" xfId="0" applyBorder="1" applyAlignment="1">
      <alignment horizontal="left"/>
    </xf>
    <xf numFmtId="0" fontId="0" fillId="0" borderId="29" xfId="0" applyBorder="1" applyAlignment="1">
      <alignment horizontal="left"/>
    </xf>
  </cellXfs>
  <cellStyles count="50">
    <cellStyle name="Hipervínculo 2" xfId="39" xr:uid="{A991D692-302B-410F-B9BE-C2D283C82BAF}"/>
    <cellStyle name="Millares 13 2" xfId="11" xr:uid="{D87EF69A-BF83-4DE3-9111-F9BD7F2B6AA6}"/>
    <cellStyle name="Millares 2 2" xfId="25" xr:uid="{DABADED6-D795-4A8A-AC32-C2898DF9B4B7}"/>
    <cellStyle name="Millares 2 7" xfId="15" xr:uid="{CA92747E-B85C-4418-9D24-1AA5A39C8109}"/>
    <cellStyle name="Millares 21" xfId="6" xr:uid="{EA8501E6-486F-4BB2-AE9C-1278601CB617}"/>
    <cellStyle name="Millares 3" xfId="21" xr:uid="{AF41F2BF-B852-48D6-8E10-A06C8164542F}"/>
    <cellStyle name="Millares_FORMULARIO 4 - M-OFERENTE PPTA ECONOMICA" xfId="30" xr:uid="{A856A19E-2F85-4FE5-9E68-73E5954CABF6}"/>
    <cellStyle name="Moneda" xfId="1" builtinId="4"/>
    <cellStyle name="Moneda [0] 2" xfId="43" xr:uid="{BF6CE3E9-456C-4C89-95D6-A6403DDD0134}"/>
    <cellStyle name="Moneda 13" xfId="41" xr:uid="{46924AC9-A003-4DB7-86E3-721808F02900}"/>
    <cellStyle name="Moneda 14" xfId="20" xr:uid="{7D3734A0-2BAD-43B4-A85A-3BFD6EC36D60}"/>
    <cellStyle name="Moneda 2" xfId="34" xr:uid="{49872FEC-D053-4522-BB24-D3685B0F23DA}"/>
    <cellStyle name="Moneda 2 2" xfId="26" xr:uid="{65E07DFC-2FC5-4C12-B0F0-6AA74C860E2E}"/>
    <cellStyle name="Moneda 2 2 2 2 2" xfId="29" xr:uid="{0DF32127-0B42-4CB4-B13C-4152F47B5CE2}"/>
    <cellStyle name="Moneda 3 2" xfId="18" xr:uid="{C6BEA9B9-31F6-4C33-AFE9-EF6EF46B79B2}"/>
    <cellStyle name="Moneda 3 7" xfId="16" xr:uid="{52CFADDF-DAFB-4987-9DB6-75D2EBC35082}"/>
    <cellStyle name="Moneda 4" xfId="7" xr:uid="{261E4BBE-41F0-4129-88DC-7858B0BEBF8E}"/>
    <cellStyle name="Moneda 4 2" xfId="46" xr:uid="{1986C1AF-BCA0-4043-B1C6-5039591C025A}"/>
    <cellStyle name="Normal" xfId="0" builtinId="0"/>
    <cellStyle name="Normal 11" xfId="45" xr:uid="{D7F9A6BE-8009-45DF-8423-0284B48CE601}"/>
    <cellStyle name="Normal 11 4 2" xfId="9" xr:uid="{BC887965-17D2-4B15-86DF-9ED2574F1D5D}"/>
    <cellStyle name="Normal 12 2 2" xfId="10" xr:uid="{7F549BE5-BCE4-4233-94BA-563589936C4A}"/>
    <cellStyle name="Normal 12 2 2 2" xfId="12" xr:uid="{9B95B461-9445-49BD-9EC0-4BDC5B5E0CC9}"/>
    <cellStyle name="Normal 16" xfId="4" xr:uid="{E4D448F9-7865-48B8-BC9B-48F99A349AE3}"/>
    <cellStyle name="Normal 2 10" xfId="3" xr:uid="{28F10C47-53EC-4445-9143-BC57E5CEC682}"/>
    <cellStyle name="Normal 2 10 2 2" xfId="48" xr:uid="{8A3D94C3-C651-4D81-A11F-1FDFBA5A58BF}"/>
    <cellStyle name="Normal 2 10 3" xfId="24" xr:uid="{7E1D26F4-8897-4E67-98B9-EE7F37D0F590}"/>
    <cellStyle name="Normal 2 2" xfId="5" xr:uid="{836F68FA-6584-4ED2-A59C-185DD6449145}"/>
    <cellStyle name="Normal 2 3" xfId="23" xr:uid="{0B499C9E-FF67-47BA-A364-EFFBED5D5145}"/>
    <cellStyle name="Normal 21" xfId="33" xr:uid="{C2FC5858-614E-4213-9561-B3F679ECA23E}"/>
    <cellStyle name="Normal 21 2" xfId="17" xr:uid="{8FBB09C5-7877-44E0-B45C-54DC7B4E79BB}"/>
    <cellStyle name="Normal 23" xfId="14" xr:uid="{6B13E61C-E4EF-46E2-B2C3-E5BE0F3A1CFA}"/>
    <cellStyle name="Normal 24 2 2" xfId="35" xr:uid="{8E469854-BB9D-4474-8B21-0A6441AABA89}"/>
    <cellStyle name="Normal 3 11" xfId="22" xr:uid="{8DFB3A40-9308-4117-BE93-96F20FF1A388}"/>
    <cellStyle name="Normal 3 2 2" xfId="27" xr:uid="{92821177-DBEC-4A63-8A80-BC8B018338A6}"/>
    <cellStyle name="Normal 3 2 3" xfId="13" xr:uid="{CE53C301-D268-454C-93D7-2A6826048F16}"/>
    <cellStyle name="Normal_Anexo No. 3 y 4 amb-019-11" xfId="49" xr:uid="{6C14E682-158F-41CA-9197-3C50EC52B200}"/>
    <cellStyle name="Normal_CALCULO DEL AIU 2011" xfId="36" xr:uid="{C17805EE-20A8-45F7-B48E-5F2D6312EA87}"/>
    <cellStyle name="Normal_CALCULO DEL AIU 2011_revisar" xfId="32" xr:uid="{6BA405E4-00B6-443A-94A4-DE0CB54C3A71}"/>
    <cellStyle name="Normal_Licitación DIRIN - 2004 - 1237" xfId="47" xr:uid="{B118A082-580D-45B2-9DF3-1B1261666ADC}"/>
    <cellStyle name="Normal_PPTO-ETAPA- I-07-SEPTIEMBRE-12" xfId="31" xr:uid="{3E50D901-D31C-48B6-B6A2-FD22FED7F2F2}"/>
    <cellStyle name="Normal_PPTO-ETAPA- I-07-SEPTIEMBRE-12 2" xfId="37" xr:uid="{D8804FDE-7AA4-46DF-8B4C-ED05BF015FC0}"/>
    <cellStyle name="Normal_PRESUPUESTOS Preliminares" xfId="44" xr:uid="{F57ECC4D-B0E5-401F-B5A1-ACD0F7B11000}"/>
    <cellStyle name="Normal_PTO OFICIAL PREPLIEGO (CORREGIDO) 2" xfId="28" xr:uid="{31BCB324-BE25-4987-84DA-0FF537DA30D6}"/>
    <cellStyle name="Normal_PTO OFICIAL y APU MODELO 2010 (2)" xfId="40" xr:uid="{AE1C8FD8-B811-4B85-B01D-A5F484F5C7C4}"/>
    <cellStyle name="Porcentaje" xfId="2" builtinId="5"/>
    <cellStyle name="Porcentaje 2" xfId="19" xr:uid="{57732C00-BDD9-483F-AE57-E0BE032A4EDA}"/>
    <cellStyle name="Porcentaje 2 2" xfId="8" xr:uid="{6EA46FD9-8574-4FBE-B3EA-435B26566EC7}"/>
    <cellStyle name="Porcentaje 7" xfId="42" xr:uid="{84C1A096-F4EB-4B21-9032-BC7340840127}"/>
    <cellStyle name="Porcentual_CALCULO DEL AIU-2012" xfId="38" xr:uid="{34AB5EE7-E20A-48A3-9D4F-F9A43D28F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608737</xdr:colOff>
      <xdr:row>17</xdr:row>
      <xdr:rowOff>21134</xdr:rowOff>
    </xdr:from>
    <xdr:to>
      <xdr:col>17</xdr:col>
      <xdr:colOff>1508760</xdr:colOff>
      <xdr:row>19</xdr:row>
      <xdr:rowOff>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1EA35534-E52C-47D8-966E-DA15BFD0576C}"/>
            </a:ext>
          </a:extLst>
        </xdr:cNvPr>
        <xdr:cNvSpPr/>
      </xdr:nvSpPr>
      <xdr:spPr>
        <a:xfrm>
          <a:off x="18751957" y="3000554"/>
          <a:ext cx="2500223" cy="4208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7AA6F-E02B-4323-8E20-70CD142334E7}">
  <sheetPr codeName="Hoja2">
    <tabColor theme="6"/>
    <pageSetUpPr fitToPage="1"/>
  </sheetPr>
  <dimension ref="B1:N26"/>
  <sheetViews>
    <sheetView view="pageBreakPreview" zoomScale="60" zoomScaleNormal="100" workbookViewId="0">
      <selection activeCell="H8" sqref="H8"/>
    </sheetView>
  </sheetViews>
  <sheetFormatPr baseColWidth="10" defaultColWidth="12.85546875" defaultRowHeight="15" x14ac:dyDescent="0.25"/>
  <cols>
    <col min="1" max="1" width="11.28515625" style="2" customWidth="1"/>
    <col min="2" max="2" width="22.85546875" style="2" customWidth="1"/>
    <col min="3" max="3" width="26.140625" style="2" customWidth="1"/>
    <col min="4" max="4" width="17.140625" style="2" customWidth="1"/>
    <col min="5" max="7" width="17.28515625" style="2" customWidth="1"/>
    <col min="8" max="8" width="12.85546875" style="2"/>
    <col min="9" max="9" width="5.140625" style="2" customWidth="1"/>
    <col min="10" max="10" width="19.28515625" style="2" customWidth="1"/>
    <col min="11" max="11" width="11.7109375" style="2" customWidth="1"/>
    <col min="12" max="16384" width="12.85546875" style="2"/>
  </cols>
  <sheetData>
    <row r="1" spans="2:14" ht="15" customHeight="1" x14ac:dyDescent="0.25">
      <c r="B1" s="1" t="s">
        <v>0</v>
      </c>
      <c r="C1" s="518"/>
      <c r="D1" s="518"/>
      <c r="E1" s="518"/>
      <c r="F1" s="518"/>
      <c r="G1" s="518"/>
      <c r="H1" s="519"/>
      <c r="K1" s="3" t="s">
        <v>1</v>
      </c>
    </row>
    <row r="2" spans="2:14" ht="15" customHeight="1" thickBot="1" x14ac:dyDescent="0.3">
      <c r="B2" s="4" t="s">
        <v>2</v>
      </c>
      <c r="C2" s="513"/>
      <c r="D2" s="514"/>
      <c r="E2" s="5" t="s">
        <v>3</v>
      </c>
      <c r="F2" s="515"/>
      <c r="G2" s="516"/>
      <c r="H2" s="517"/>
      <c r="K2" s="6">
        <f ca="1">TODAY()</f>
        <v>45611</v>
      </c>
    </row>
    <row r="3" spans="2:14" ht="98.45" customHeight="1" x14ac:dyDescent="0.25">
      <c r="B3" s="4" t="s">
        <v>4</v>
      </c>
      <c r="C3" s="486"/>
      <c r="D3" s="486"/>
      <c r="E3" s="486"/>
      <c r="F3" s="486"/>
      <c r="G3" s="486"/>
      <c r="H3" s="487"/>
    </row>
    <row r="4" spans="2:14" ht="15" customHeight="1" x14ac:dyDescent="0.25">
      <c r="B4" s="4" t="s">
        <v>5</v>
      </c>
      <c r="C4" s="520"/>
      <c r="D4" s="521"/>
      <c r="E4" s="521"/>
      <c r="F4" s="521"/>
      <c r="G4" s="521"/>
      <c r="H4" s="522"/>
    </row>
    <row r="5" spans="2:14" x14ac:dyDescent="0.25">
      <c r="B5" s="4" t="s">
        <v>6</v>
      </c>
      <c r="C5" s="513"/>
      <c r="D5" s="514"/>
      <c r="E5" s="5" t="s">
        <v>3</v>
      </c>
      <c r="F5" s="515"/>
      <c r="G5" s="516"/>
      <c r="H5" s="517"/>
    </row>
    <row r="6" spans="2:14" ht="30.4" customHeight="1" x14ac:dyDescent="0.25">
      <c r="B6" s="4" t="s">
        <v>7</v>
      </c>
      <c r="C6" s="486"/>
      <c r="D6" s="486"/>
      <c r="E6" s="486"/>
      <c r="F6" s="486"/>
      <c r="G6" s="486"/>
      <c r="H6" s="487"/>
    </row>
    <row r="7" spans="2:14" ht="15" customHeight="1" x14ac:dyDescent="0.25">
      <c r="B7" s="7" t="s">
        <v>8</v>
      </c>
      <c r="C7" s="488" t="s">
        <v>9</v>
      </c>
      <c r="D7" s="489"/>
      <c r="E7" s="489"/>
      <c r="F7" s="489"/>
      <c r="G7" s="489"/>
      <c r="H7" s="490"/>
    </row>
    <row r="8" spans="2:14" ht="38.25" customHeight="1" x14ac:dyDescent="0.25">
      <c r="B8" s="491" t="s">
        <v>10</v>
      </c>
      <c r="C8" s="494" t="str">
        <f>E9&amp;"-"&amp;F9&amp;" ("&amp;H9&amp;")"</f>
        <v>Mayo-2023 (V.1,0)</v>
      </c>
      <c r="D8" s="5" t="s">
        <v>11</v>
      </c>
      <c r="E8" s="5" t="s">
        <v>12</v>
      </c>
      <c r="F8" s="5" t="s">
        <v>13</v>
      </c>
      <c r="G8" s="8" t="s">
        <v>14</v>
      </c>
      <c r="H8" s="5" t="s">
        <v>15</v>
      </c>
    </row>
    <row r="9" spans="2:14" ht="15" customHeight="1" x14ac:dyDescent="0.25">
      <c r="B9" s="492"/>
      <c r="C9" s="495"/>
      <c r="D9" s="497">
        <f>INDEX($B$14:$H$26,MATCH(H9,B14:B26,0),MATCH(F14,B14:H14,0))</f>
        <v>45072</v>
      </c>
      <c r="E9" s="500" t="s">
        <v>618</v>
      </c>
      <c r="F9" s="503">
        <f>YEAR(D9)</f>
        <v>2023</v>
      </c>
      <c r="G9" s="9">
        <v>1160000</v>
      </c>
      <c r="H9" s="506" t="str">
        <f>B15</f>
        <v>V.1,0</v>
      </c>
    </row>
    <row r="10" spans="2:14" x14ac:dyDescent="0.25">
      <c r="B10" s="492"/>
      <c r="C10" s="495"/>
      <c r="D10" s="498"/>
      <c r="E10" s="501"/>
      <c r="F10" s="504"/>
      <c r="G10" s="10">
        <v>140000</v>
      </c>
      <c r="H10" s="507"/>
    </row>
    <row r="11" spans="2:14" ht="15.75" thickBot="1" x14ac:dyDescent="0.3">
      <c r="B11" s="493"/>
      <c r="C11" s="496"/>
      <c r="D11" s="499"/>
      <c r="E11" s="502"/>
      <c r="F11" s="505"/>
      <c r="G11" s="11">
        <v>0.19</v>
      </c>
      <c r="H11" s="508"/>
    </row>
    <row r="12" spans="2:14" ht="15.75" thickBot="1" x14ac:dyDescent="0.3">
      <c r="B12" s="12"/>
      <c r="C12" s="12"/>
      <c r="D12" s="12"/>
      <c r="E12" s="12"/>
      <c r="F12" s="12"/>
      <c r="G12" s="12"/>
      <c r="H12" s="12"/>
    </row>
    <row r="13" spans="2:14" ht="15.75" customHeight="1" thickBot="1" x14ac:dyDescent="0.3">
      <c r="B13" s="509" t="s">
        <v>16</v>
      </c>
      <c r="C13" s="510"/>
      <c r="D13" s="510"/>
      <c r="E13" s="510"/>
      <c r="F13" s="510"/>
      <c r="G13" s="510"/>
      <c r="H13" s="511"/>
    </row>
    <row r="14" spans="2:14" s="16" customFormat="1" ht="26.65" customHeight="1" x14ac:dyDescent="0.25">
      <c r="B14" s="13" t="s">
        <v>17</v>
      </c>
      <c r="C14" s="512" t="s">
        <v>18</v>
      </c>
      <c r="D14" s="512"/>
      <c r="E14" s="512"/>
      <c r="F14" s="14" t="s">
        <v>19</v>
      </c>
      <c r="G14" s="14" t="s">
        <v>20</v>
      </c>
      <c r="H14" s="15" t="s">
        <v>21</v>
      </c>
      <c r="J14" s="17"/>
      <c r="K14" s="2"/>
      <c r="L14" s="2"/>
      <c r="M14" s="2"/>
      <c r="N14" s="2"/>
    </row>
    <row r="15" spans="2:14" s="22" customFormat="1" ht="45" customHeight="1" x14ac:dyDescent="0.25">
      <c r="B15" s="18" t="s">
        <v>22</v>
      </c>
      <c r="C15" s="485" t="s">
        <v>23</v>
      </c>
      <c r="D15" s="485"/>
      <c r="E15" s="485"/>
      <c r="F15" s="19">
        <v>45072</v>
      </c>
      <c r="G15" s="20" t="s">
        <v>24</v>
      </c>
      <c r="H15" s="21"/>
      <c r="J15" s="23"/>
      <c r="K15" s="2"/>
      <c r="L15" s="2"/>
      <c r="M15" s="2"/>
      <c r="N15" s="2"/>
    </row>
    <row r="16" spans="2:14" s="22" customFormat="1" x14ac:dyDescent="0.25">
      <c r="B16" s="18"/>
      <c r="C16" s="485"/>
      <c r="D16" s="485"/>
      <c r="E16" s="485"/>
      <c r="F16" s="19"/>
      <c r="G16" s="20"/>
      <c r="H16" s="21"/>
      <c r="K16" s="2"/>
      <c r="L16" s="2"/>
      <c r="M16" s="2"/>
      <c r="N16" s="2"/>
    </row>
    <row r="17" spans="2:14" s="22" customFormat="1" x14ac:dyDescent="0.25">
      <c r="B17" s="18"/>
      <c r="C17" s="485"/>
      <c r="D17" s="485"/>
      <c r="E17" s="485"/>
      <c r="F17" s="19"/>
      <c r="G17" s="20"/>
      <c r="H17" s="21"/>
      <c r="K17" s="2"/>
      <c r="L17" s="2"/>
      <c r="M17" s="2"/>
      <c r="N17" s="2"/>
    </row>
    <row r="18" spans="2:14" s="22" customFormat="1" x14ac:dyDescent="0.25">
      <c r="B18" s="18"/>
      <c r="C18" s="485"/>
      <c r="D18" s="485"/>
      <c r="E18" s="485"/>
      <c r="F18" s="19"/>
      <c r="G18" s="20"/>
      <c r="H18" s="21"/>
      <c r="K18" s="2"/>
      <c r="L18" s="2"/>
      <c r="M18" s="2"/>
      <c r="N18" s="2"/>
    </row>
    <row r="19" spans="2:14" s="22" customFormat="1" x14ac:dyDescent="0.25">
      <c r="B19" s="18"/>
      <c r="C19" s="485"/>
      <c r="D19" s="485"/>
      <c r="E19" s="485"/>
      <c r="F19" s="19"/>
      <c r="G19" s="20"/>
      <c r="H19" s="21"/>
      <c r="K19" s="2"/>
      <c r="L19" s="2"/>
      <c r="M19" s="2"/>
      <c r="N19" s="2"/>
    </row>
    <row r="20" spans="2:14" s="22" customFormat="1" x14ac:dyDescent="0.25">
      <c r="B20" s="18"/>
      <c r="C20" s="485"/>
      <c r="D20" s="485"/>
      <c r="E20" s="485"/>
      <c r="F20" s="19"/>
      <c r="G20" s="20"/>
      <c r="H20" s="21"/>
      <c r="K20" s="24"/>
      <c r="L20" s="2"/>
      <c r="M20" s="2"/>
      <c r="N20" s="2"/>
    </row>
    <row r="21" spans="2:14" s="22" customFormat="1" x14ac:dyDescent="0.25">
      <c r="B21" s="18"/>
      <c r="C21" s="485"/>
      <c r="D21" s="485"/>
      <c r="E21" s="485"/>
      <c r="F21" s="19"/>
      <c r="G21" s="20"/>
      <c r="H21" s="21"/>
      <c r="K21" s="2"/>
      <c r="L21" s="2"/>
      <c r="M21" s="2"/>
      <c r="N21" s="2"/>
    </row>
    <row r="22" spans="2:14" s="22" customFormat="1" x14ac:dyDescent="0.25">
      <c r="B22" s="18"/>
      <c r="C22" s="485"/>
      <c r="D22" s="485"/>
      <c r="E22" s="485"/>
      <c r="F22" s="19"/>
      <c r="G22" s="20"/>
      <c r="H22" s="21"/>
      <c r="K22" s="2"/>
      <c r="L22" s="2"/>
      <c r="M22" s="2"/>
      <c r="N22" s="2"/>
    </row>
    <row r="23" spans="2:14" s="22" customFormat="1" x14ac:dyDescent="0.25">
      <c r="B23" s="18"/>
      <c r="C23" s="485"/>
      <c r="D23" s="485"/>
      <c r="E23" s="485"/>
      <c r="F23" s="19"/>
      <c r="G23" s="20"/>
      <c r="H23" s="21"/>
      <c r="K23" s="2"/>
      <c r="L23" s="2"/>
      <c r="M23" s="2"/>
      <c r="N23" s="2"/>
    </row>
    <row r="24" spans="2:14" s="22" customFormat="1" x14ac:dyDescent="0.25">
      <c r="B24" s="18" t="s">
        <v>25</v>
      </c>
      <c r="C24" s="485" t="s">
        <v>25</v>
      </c>
      <c r="D24" s="485"/>
      <c r="E24" s="485"/>
      <c r="F24" s="19" t="s">
        <v>25</v>
      </c>
      <c r="G24" s="20" t="s">
        <v>25</v>
      </c>
      <c r="H24" s="21" t="s">
        <v>25</v>
      </c>
    </row>
    <row r="25" spans="2:14" s="22" customFormat="1" x14ac:dyDescent="0.25">
      <c r="B25" s="18" t="s">
        <v>25</v>
      </c>
      <c r="C25" s="485" t="s">
        <v>25</v>
      </c>
      <c r="D25" s="485"/>
      <c r="E25" s="485"/>
      <c r="F25" s="19" t="s">
        <v>25</v>
      </c>
      <c r="G25" s="20" t="s">
        <v>25</v>
      </c>
      <c r="H25" s="21" t="s">
        <v>25</v>
      </c>
    </row>
    <row r="26" spans="2:14" s="22" customFormat="1" ht="15.75" customHeight="1" thickBot="1" x14ac:dyDescent="0.3">
      <c r="B26" s="25" t="s">
        <v>25</v>
      </c>
      <c r="C26" s="485" t="s">
        <v>25</v>
      </c>
      <c r="D26" s="485"/>
      <c r="E26" s="485"/>
      <c r="F26" s="26" t="s">
        <v>25</v>
      </c>
      <c r="G26" s="27" t="s">
        <v>25</v>
      </c>
      <c r="H26" s="28" t="s">
        <v>25</v>
      </c>
    </row>
  </sheetData>
  <sheetProtection algorithmName="SHA-512" hashValue="9CjDKTeCDKPvNIfjoLngDusjY4KdRZrvM1JrDGghcq2Ow+Qbutj4Nu4CUjSL4XVA/8WoCe/JCDl3tOodJrEwOQ==" saltValue="Z6ZbfxcgBrodZZDP/cEo9A==" spinCount="100000" sheet="1" objects="1" scenarios="1" selectLockedCells="1" selectUnlockedCells="1"/>
  <mergeCells count="29">
    <mergeCell ref="C5:D5"/>
    <mergeCell ref="F5:H5"/>
    <mergeCell ref="C1:H1"/>
    <mergeCell ref="C2:D2"/>
    <mergeCell ref="F2:H2"/>
    <mergeCell ref="C3:H3"/>
    <mergeCell ref="C4:H4"/>
    <mergeCell ref="C18:E18"/>
    <mergeCell ref="C6:H6"/>
    <mergeCell ref="C7:H7"/>
    <mergeCell ref="B8:B11"/>
    <mergeCell ref="C8:C11"/>
    <mergeCell ref="D9:D11"/>
    <mergeCell ref="E9:E11"/>
    <mergeCell ref="F9:F11"/>
    <mergeCell ref="H9:H11"/>
    <mergeCell ref="B13:H13"/>
    <mergeCell ref="C14:E14"/>
    <mergeCell ref="C15:E15"/>
    <mergeCell ref="C16:E16"/>
    <mergeCell ref="C17:E17"/>
    <mergeCell ref="C25:E25"/>
    <mergeCell ref="C26:E26"/>
    <mergeCell ref="C19:E19"/>
    <mergeCell ref="C20:E20"/>
    <mergeCell ref="C21:E21"/>
    <mergeCell ref="C22:E22"/>
    <mergeCell ref="C23:E23"/>
    <mergeCell ref="C24:E24"/>
  </mergeCells>
  <printOptions horizontalCentered="1" verticalCentered="1"/>
  <pageMargins left="0.39370078740157483" right="0.39370078740157483" top="0.59055118110236227" bottom="0.59055118110236227" header="0.31496062992125984" footer="0.31496062992125984"/>
  <pageSetup scale="97" orientation="landscape" r:id="rId1"/>
  <headerFooter>
    <oddFooter>&amp;L&amp;F&amp;C&amp;P de &amp;N&amp;R&amp;A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8EEFE-0E48-4EE0-AB72-A04EC34429BA}">
  <sheetPr codeName="Hoja5">
    <tabColor theme="4"/>
  </sheetPr>
  <dimension ref="A1:CV392"/>
  <sheetViews>
    <sheetView topLeftCell="A13" zoomScale="60" zoomScaleNormal="60" workbookViewId="0">
      <selection activeCell="J25" sqref="J25"/>
    </sheetView>
  </sheetViews>
  <sheetFormatPr baseColWidth="10" defaultColWidth="11" defaultRowHeight="12.75" x14ac:dyDescent="0.2"/>
  <cols>
    <col min="1" max="1" width="21.28515625" style="35" bestFit="1" customWidth="1"/>
    <col min="2" max="2" width="29.28515625" style="35" customWidth="1"/>
    <col min="3" max="3" width="29.28515625" style="99" customWidth="1"/>
    <col min="4" max="4" width="31.28515625" style="99" customWidth="1"/>
    <col min="5" max="6" width="29.28515625" style="35" customWidth="1"/>
    <col min="7" max="7" width="48" style="100" customWidth="1"/>
    <col min="8" max="8" width="29.28515625" style="101" customWidth="1"/>
    <col min="9" max="25" width="37" style="101" customWidth="1"/>
    <col min="26" max="26" width="22.28515625" style="102" customWidth="1"/>
    <col min="27" max="27" width="58.140625" style="102" customWidth="1"/>
    <col min="28" max="28" width="22" style="102" customWidth="1"/>
    <col min="29" max="29" width="23.140625" style="102" customWidth="1"/>
    <col min="30" max="30" width="25.85546875" style="102" customWidth="1"/>
    <col min="31" max="33" width="24.7109375" style="102" customWidth="1"/>
    <col min="34" max="35" width="37" style="101" customWidth="1"/>
    <col min="36" max="36" width="66.28515625" style="101" customWidth="1"/>
    <col min="37" max="45" width="37" style="101" customWidth="1"/>
    <col min="46" max="48" width="37" style="35" customWidth="1"/>
    <col min="49" max="53" width="34.28515625" style="35" customWidth="1"/>
    <col min="54" max="16384" width="11" style="35"/>
  </cols>
  <sheetData>
    <row r="1" spans="1:100" ht="15.75" x14ac:dyDescent="0.25">
      <c r="A1" s="523" t="s">
        <v>26</v>
      </c>
      <c r="B1" s="524"/>
      <c r="C1" s="29"/>
      <c r="D1" s="30" t="s">
        <v>27</v>
      </c>
      <c r="E1" s="30" t="s">
        <v>28</v>
      </c>
      <c r="F1" s="31"/>
      <c r="G1" s="32"/>
      <c r="H1" s="30"/>
      <c r="I1" s="33"/>
      <c r="J1" s="527" t="s">
        <v>29</v>
      </c>
      <c r="K1" s="529"/>
      <c r="L1" s="530" t="s">
        <v>30</v>
      </c>
      <c r="M1" s="31"/>
      <c r="N1" s="31"/>
      <c r="O1" s="33"/>
      <c r="P1" s="33"/>
      <c r="Q1" s="540" t="s">
        <v>31</v>
      </c>
      <c r="R1" s="541"/>
      <c r="S1" s="542"/>
      <c r="T1" s="34">
        <v>1</v>
      </c>
      <c r="U1" s="34">
        <v>2</v>
      </c>
      <c r="V1" s="34">
        <v>3</v>
      </c>
      <c r="W1" s="34">
        <v>4</v>
      </c>
      <c r="X1" s="34">
        <v>5</v>
      </c>
      <c r="Y1" s="33"/>
      <c r="Z1" s="543" t="s">
        <v>32</v>
      </c>
      <c r="AA1" s="544"/>
      <c r="AB1" s="544"/>
      <c r="AC1" s="544"/>
      <c r="AD1" s="544"/>
      <c r="AE1" s="544"/>
      <c r="AF1" s="544"/>
      <c r="AG1" s="545"/>
      <c r="AH1" s="31"/>
      <c r="AI1" s="538" t="s">
        <v>33</v>
      </c>
      <c r="AJ1" s="538"/>
      <c r="AK1" s="538"/>
      <c r="AL1" s="538"/>
      <c r="AM1" s="538"/>
      <c r="AN1" s="33"/>
      <c r="AO1" s="33"/>
      <c r="AP1" s="33"/>
      <c r="AQ1" s="33"/>
      <c r="AR1" s="33"/>
      <c r="AS1" s="33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</row>
    <row r="2" spans="1:100" ht="31.5" x14ac:dyDescent="0.2">
      <c r="A2" s="36" t="s">
        <v>34</v>
      </c>
      <c r="B2" s="36">
        <v>1</v>
      </c>
      <c r="C2" s="29"/>
      <c r="D2" s="36">
        <v>1</v>
      </c>
      <c r="E2" s="36" t="s">
        <v>35</v>
      </c>
      <c r="F2" s="31"/>
      <c r="G2" s="37"/>
      <c r="H2" s="38"/>
      <c r="I2" s="33"/>
      <c r="J2" s="39" t="s">
        <v>36</v>
      </c>
      <c r="K2" s="39" t="s">
        <v>37</v>
      </c>
      <c r="L2" s="531"/>
      <c r="M2" s="31"/>
      <c r="N2" s="31"/>
      <c r="O2" s="33"/>
      <c r="P2" s="33"/>
      <c r="Q2" s="539" t="s">
        <v>38</v>
      </c>
      <c r="R2" s="539"/>
      <c r="S2" s="539"/>
      <c r="T2" s="40">
        <v>1500</v>
      </c>
      <c r="U2" s="40">
        <v>3000</v>
      </c>
      <c r="V2" s="40">
        <v>6000</v>
      </c>
      <c r="W2" s="40">
        <v>10000</v>
      </c>
      <c r="X2" s="41" t="s">
        <v>39</v>
      </c>
      <c r="Y2" s="33"/>
      <c r="Z2" s="42" t="s">
        <v>40</v>
      </c>
      <c r="AA2" s="42" t="s">
        <v>41</v>
      </c>
      <c r="AB2" s="42" t="s">
        <v>42</v>
      </c>
      <c r="AC2" s="42" t="s">
        <v>43</v>
      </c>
      <c r="AD2" s="42" t="s">
        <v>44</v>
      </c>
      <c r="AE2" s="42" t="s">
        <v>45</v>
      </c>
      <c r="AF2" s="42" t="s">
        <v>46</v>
      </c>
      <c r="AG2" s="42" t="s">
        <v>47</v>
      </c>
      <c r="AH2" s="31"/>
      <c r="AI2" s="42" t="s">
        <v>40</v>
      </c>
      <c r="AJ2" s="42" t="s">
        <v>41</v>
      </c>
      <c r="AK2" s="42" t="s">
        <v>42</v>
      </c>
      <c r="AL2" s="42" t="s">
        <v>43</v>
      </c>
      <c r="AM2" s="42" t="s">
        <v>44</v>
      </c>
      <c r="AN2" s="33"/>
      <c r="AO2" s="33"/>
      <c r="AP2" s="33"/>
      <c r="AQ2" s="33"/>
      <c r="AR2" s="33"/>
      <c r="AS2" s="33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</row>
    <row r="3" spans="1:100" ht="61.9" customHeight="1" x14ac:dyDescent="0.2">
      <c r="A3" s="36" t="s">
        <v>48</v>
      </c>
      <c r="B3" s="36">
        <v>2</v>
      </c>
      <c r="C3" s="29"/>
      <c r="D3" s="36">
        <v>2</v>
      </c>
      <c r="E3" s="36" t="s">
        <v>49</v>
      </c>
      <c r="F3" s="31"/>
      <c r="G3" s="37"/>
      <c r="H3" s="38"/>
      <c r="I3" s="33"/>
      <c r="J3" s="43">
        <v>0</v>
      </c>
      <c r="K3" s="43">
        <v>1500</v>
      </c>
      <c r="L3" s="44">
        <v>0.09</v>
      </c>
      <c r="M3" s="31"/>
      <c r="N3" s="31"/>
      <c r="O3" s="33"/>
      <c r="P3" s="33"/>
      <c r="Q3" s="45" t="s">
        <v>50</v>
      </c>
      <c r="R3" s="45" t="s">
        <v>51</v>
      </c>
      <c r="S3" s="46"/>
      <c r="T3" s="47">
        <f>+T2*$H$24</f>
        <v>1740000000</v>
      </c>
      <c r="U3" s="47">
        <f>+U2*$H$24</f>
        <v>3480000000</v>
      </c>
      <c r="V3" s="47">
        <f>+V2*$H$24</f>
        <v>6960000000</v>
      </c>
      <c r="W3" s="47">
        <f>+W2*$H$24</f>
        <v>11600000000</v>
      </c>
      <c r="X3" s="48"/>
      <c r="Y3" s="33"/>
      <c r="Z3" s="48">
        <v>9107</v>
      </c>
      <c r="AA3" s="49" t="s">
        <v>530</v>
      </c>
      <c r="AB3" s="36" t="s">
        <v>531</v>
      </c>
      <c r="AC3" s="50">
        <v>14390000</v>
      </c>
      <c r="AD3" s="51">
        <f t="shared" ref="AD3:AD10" si="0">ROUND(AC11/AC3,4)</f>
        <v>1.5849</v>
      </c>
      <c r="AE3" s="52">
        <v>1</v>
      </c>
      <c r="AF3" s="53">
        <v>12</v>
      </c>
      <c r="AG3" s="53">
        <f>AF4</f>
        <v>10</v>
      </c>
      <c r="AH3" s="31"/>
      <c r="AI3" s="48">
        <v>9102</v>
      </c>
      <c r="AJ3" s="49" t="s">
        <v>547</v>
      </c>
      <c r="AK3" s="36" t="s">
        <v>531</v>
      </c>
      <c r="AL3" s="50">
        <v>2879000</v>
      </c>
      <c r="AM3" s="51">
        <f>ROUND(AL8/AL3,4)</f>
        <v>1.458</v>
      </c>
      <c r="AN3" s="33"/>
      <c r="AO3" s="33"/>
      <c r="AP3" s="33"/>
      <c r="AQ3" s="33"/>
      <c r="AR3" s="33"/>
      <c r="AS3" s="33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</row>
    <row r="4" spans="1:100" ht="45" x14ac:dyDescent="0.2">
      <c r="A4" s="36" t="s">
        <v>52</v>
      </c>
      <c r="B4" s="36">
        <v>0</v>
      </c>
      <c r="C4" s="29"/>
      <c r="D4" s="36">
        <v>3</v>
      </c>
      <c r="E4" s="36" t="s">
        <v>53</v>
      </c>
      <c r="F4" s="31"/>
      <c r="G4" s="37"/>
      <c r="H4" s="38"/>
      <c r="I4" s="33"/>
      <c r="J4" s="43">
        <v>1501</v>
      </c>
      <c r="K4" s="43">
        <v>30000</v>
      </c>
      <c r="L4" s="44">
        <v>7.0000000000000007E-2</v>
      </c>
      <c r="M4" s="31"/>
      <c r="N4" s="31"/>
      <c r="O4" s="33"/>
      <c r="P4" s="33"/>
      <c r="Q4" s="48">
        <v>0</v>
      </c>
      <c r="R4" s="48">
        <v>2</v>
      </c>
      <c r="S4" s="47">
        <f>H24*2</f>
        <v>2320000</v>
      </c>
      <c r="T4" s="54">
        <v>2.4500000000000002</v>
      </c>
      <c r="U4" s="55">
        <v>2.4</v>
      </c>
      <c r="V4" s="54">
        <v>2.36</v>
      </c>
      <c r="W4" s="54">
        <v>2.3199999999999998</v>
      </c>
      <c r="X4" s="54">
        <v>2.2799999999999998</v>
      </c>
      <c r="Y4" s="33"/>
      <c r="Z4" s="48">
        <v>9108</v>
      </c>
      <c r="AA4" s="49" t="s">
        <v>532</v>
      </c>
      <c r="AB4" s="36" t="s">
        <v>531</v>
      </c>
      <c r="AC4" s="50">
        <v>10967000</v>
      </c>
      <c r="AD4" s="51">
        <f t="shared" si="0"/>
        <v>1.4505999999999999</v>
      </c>
      <c r="AE4" s="52">
        <v>2</v>
      </c>
      <c r="AF4" s="53">
        <v>10</v>
      </c>
      <c r="AG4" s="53">
        <v>7</v>
      </c>
      <c r="AH4" s="31"/>
      <c r="AI4" s="48">
        <v>9103</v>
      </c>
      <c r="AJ4" s="49" t="s">
        <v>548</v>
      </c>
      <c r="AK4" s="36" t="s">
        <v>531</v>
      </c>
      <c r="AL4" s="50">
        <v>2053000</v>
      </c>
      <c r="AM4" s="51">
        <f>ROUND(AL9/AL4,4)</f>
        <v>1.5609999999999999</v>
      </c>
      <c r="AN4" s="33"/>
      <c r="AO4" s="33"/>
      <c r="AP4" s="33"/>
      <c r="AQ4" s="33"/>
      <c r="AR4" s="33"/>
      <c r="AS4" s="33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</row>
    <row r="5" spans="1:100" ht="30" x14ac:dyDescent="0.2">
      <c r="A5" s="31"/>
      <c r="B5" s="31"/>
      <c r="C5" s="31"/>
      <c r="D5" s="36">
        <v>4</v>
      </c>
      <c r="E5" s="36" t="s">
        <v>54</v>
      </c>
      <c r="F5" s="31"/>
      <c r="G5" s="37"/>
      <c r="H5" s="38"/>
      <c r="I5" s="33"/>
      <c r="J5" s="43">
        <v>30001</v>
      </c>
      <c r="K5" s="43">
        <v>60000</v>
      </c>
      <c r="L5" s="44">
        <v>0.06</v>
      </c>
      <c r="M5" s="31"/>
      <c r="N5" s="31"/>
      <c r="O5" s="33"/>
      <c r="P5" s="33"/>
      <c r="Q5" s="48">
        <v>2</v>
      </c>
      <c r="R5" s="48">
        <v>10</v>
      </c>
      <c r="S5" s="47">
        <f>H24*10</f>
        <v>11600000</v>
      </c>
      <c r="T5" s="55">
        <v>2.2999999999999998</v>
      </c>
      <c r="U5" s="54">
        <v>2.2599999999999998</v>
      </c>
      <c r="V5" s="54">
        <v>2.23</v>
      </c>
      <c r="W5" s="54">
        <v>2.1800000000000002</v>
      </c>
      <c r="X5" s="54">
        <v>2.14</v>
      </c>
      <c r="Y5" s="33"/>
      <c r="Z5" s="48">
        <v>9109</v>
      </c>
      <c r="AA5" s="49" t="s">
        <v>533</v>
      </c>
      <c r="AB5" s="36" t="s">
        <v>531</v>
      </c>
      <c r="AC5" s="50">
        <v>9255000</v>
      </c>
      <c r="AD5" s="51">
        <f t="shared" si="0"/>
        <v>1.4511000000000001</v>
      </c>
      <c r="AE5" s="52">
        <v>3</v>
      </c>
      <c r="AF5" s="53">
        <v>8</v>
      </c>
      <c r="AG5" s="53">
        <v>5</v>
      </c>
      <c r="AH5" s="31"/>
      <c r="AI5" s="48">
        <v>9104</v>
      </c>
      <c r="AJ5" s="49" t="s">
        <v>549</v>
      </c>
      <c r="AK5" s="36" t="s">
        <v>531</v>
      </c>
      <c r="AL5" s="50">
        <v>1670000</v>
      </c>
      <c r="AM5" s="51">
        <f>ROUND(AL10/AL5,4)</f>
        <v>1.5869</v>
      </c>
      <c r="AN5" s="33"/>
      <c r="AO5" s="33"/>
      <c r="AP5" s="33"/>
      <c r="AQ5" s="33"/>
      <c r="AR5" s="33"/>
      <c r="AS5" s="33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</row>
    <row r="6" spans="1:100" ht="30" x14ac:dyDescent="0.2">
      <c r="A6" s="30" t="s">
        <v>55</v>
      </c>
      <c r="B6" s="30" t="s">
        <v>56</v>
      </c>
      <c r="C6" s="29"/>
      <c r="D6" s="36">
        <v>5</v>
      </c>
      <c r="E6" s="36" t="s">
        <v>57</v>
      </c>
      <c r="F6" s="31"/>
      <c r="G6" s="37"/>
      <c r="H6" s="38"/>
      <c r="I6" s="33"/>
      <c r="J6" s="43">
        <v>60001</v>
      </c>
      <c r="K6" s="43">
        <v>200000</v>
      </c>
      <c r="L6" s="44">
        <v>0.05</v>
      </c>
      <c r="M6" s="31"/>
      <c r="N6" s="31"/>
      <c r="O6" s="33"/>
      <c r="P6" s="33"/>
      <c r="Q6" s="48" t="s">
        <v>58</v>
      </c>
      <c r="R6" s="48"/>
      <c r="S6" s="47">
        <f>+S5+1</f>
        <v>11600001</v>
      </c>
      <c r="T6" s="54">
        <v>2.4700000000000002</v>
      </c>
      <c r="U6" s="55">
        <v>2.4300000000000002</v>
      </c>
      <c r="V6" s="54">
        <v>2.39</v>
      </c>
      <c r="W6" s="54">
        <v>2.35</v>
      </c>
      <c r="X6" s="54">
        <v>2.31</v>
      </c>
      <c r="Y6" s="33"/>
      <c r="Z6" s="48">
        <v>9110</v>
      </c>
      <c r="AA6" s="49" t="s">
        <v>534</v>
      </c>
      <c r="AB6" s="36" t="s">
        <v>531</v>
      </c>
      <c r="AC6" s="50">
        <v>7881000</v>
      </c>
      <c r="AD6" s="51">
        <f t="shared" si="0"/>
        <v>1.4516</v>
      </c>
      <c r="AE6" s="52">
        <v>4</v>
      </c>
      <c r="AF6" s="53">
        <v>6</v>
      </c>
      <c r="AG6" s="53">
        <v>4</v>
      </c>
      <c r="AH6" s="31"/>
      <c r="AI6" s="48">
        <v>9105</v>
      </c>
      <c r="AJ6" s="49" t="s">
        <v>550</v>
      </c>
      <c r="AK6" s="36" t="s">
        <v>531</v>
      </c>
      <c r="AL6" s="50">
        <v>1389000</v>
      </c>
      <c r="AM6" s="51">
        <f>ROUND(AL11/AL6,4)</f>
        <v>1.615</v>
      </c>
      <c r="AN6" s="33"/>
      <c r="AO6" s="33"/>
      <c r="AP6" s="33"/>
      <c r="AQ6" s="33"/>
      <c r="AR6" s="33"/>
      <c r="AS6" s="33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</row>
    <row r="7" spans="1:100" ht="45" x14ac:dyDescent="0.2">
      <c r="A7" s="56" t="s">
        <v>59</v>
      </c>
      <c r="B7" s="36" t="s">
        <v>60</v>
      </c>
      <c r="C7" s="29"/>
      <c r="D7" s="36">
        <v>6</v>
      </c>
      <c r="E7" s="36" t="s">
        <v>61</v>
      </c>
      <c r="F7" s="31"/>
      <c r="G7" s="37"/>
      <c r="H7" s="38"/>
      <c r="I7" s="33"/>
      <c r="J7" s="43">
        <v>200001</v>
      </c>
      <c r="K7" s="57">
        <v>100000000</v>
      </c>
      <c r="L7" s="44">
        <v>4.4999999999999998E-2</v>
      </c>
      <c r="M7" s="31"/>
      <c r="N7" s="31"/>
      <c r="O7" s="33"/>
      <c r="P7" s="33"/>
      <c r="Q7" s="48" t="s">
        <v>62</v>
      </c>
      <c r="R7" s="48"/>
      <c r="S7" s="48"/>
      <c r="T7" s="58">
        <v>2.5499999999999998</v>
      </c>
      <c r="U7" s="58">
        <v>2.5</v>
      </c>
      <c r="V7" s="58">
        <v>2.4500000000000002</v>
      </c>
      <c r="W7" s="58">
        <v>2.4</v>
      </c>
      <c r="X7" s="58">
        <v>2.35</v>
      </c>
      <c r="Y7" s="33"/>
      <c r="Z7" s="48">
        <v>9111</v>
      </c>
      <c r="AA7" s="49" t="s">
        <v>535</v>
      </c>
      <c r="AB7" s="36" t="s">
        <v>531</v>
      </c>
      <c r="AC7" s="50">
        <v>7108000</v>
      </c>
      <c r="AD7" s="51">
        <f t="shared" si="0"/>
        <v>1.452</v>
      </c>
      <c r="AE7" s="52">
        <v>5</v>
      </c>
      <c r="AF7" s="53">
        <v>4</v>
      </c>
      <c r="AG7" s="53">
        <v>3</v>
      </c>
      <c r="AH7" s="31"/>
      <c r="AI7" s="48">
        <v>9575</v>
      </c>
      <c r="AJ7" s="49" t="s">
        <v>551</v>
      </c>
      <c r="AK7" s="36" t="s">
        <v>531</v>
      </c>
      <c r="AL7" s="50">
        <v>10981528</v>
      </c>
      <c r="AM7" s="51">
        <f>ROUND(AL12/AL7,4)</f>
        <v>1</v>
      </c>
      <c r="AN7" s="33"/>
      <c r="AO7" s="33"/>
      <c r="AP7" s="33"/>
      <c r="AQ7" s="33"/>
      <c r="AR7" s="33"/>
      <c r="AS7" s="33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</row>
    <row r="8" spans="1:100" ht="30" x14ac:dyDescent="0.2">
      <c r="A8" s="56" t="s">
        <v>63</v>
      </c>
      <c r="B8" s="36" t="s">
        <v>64</v>
      </c>
      <c r="C8" s="29"/>
      <c r="D8" s="36">
        <v>7</v>
      </c>
      <c r="E8" s="36" t="s">
        <v>65</v>
      </c>
      <c r="F8" s="31"/>
      <c r="G8" s="37"/>
      <c r="H8" s="38"/>
      <c r="I8" s="33"/>
      <c r="J8" s="31"/>
      <c r="K8" s="31"/>
      <c r="L8" s="31"/>
      <c r="M8" s="31"/>
      <c r="N8" s="31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48">
        <v>9112</v>
      </c>
      <c r="AA8" s="49" t="s">
        <v>536</v>
      </c>
      <c r="AB8" s="36" t="s">
        <v>531</v>
      </c>
      <c r="AC8" s="50">
        <v>6339000</v>
      </c>
      <c r="AD8" s="51">
        <f t="shared" si="0"/>
        <v>1.4524999999999999</v>
      </c>
      <c r="AE8" s="52">
        <v>6</v>
      </c>
      <c r="AF8" s="53">
        <v>3</v>
      </c>
      <c r="AG8" s="53">
        <v>1</v>
      </c>
      <c r="AH8" s="31"/>
      <c r="AI8" s="36">
        <v>9485</v>
      </c>
      <c r="AJ8" s="49" t="s">
        <v>552</v>
      </c>
      <c r="AK8" s="36" t="s">
        <v>531</v>
      </c>
      <c r="AL8" s="50">
        <v>4197599</v>
      </c>
      <c r="AM8" s="51"/>
      <c r="AN8" s="33"/>
      <c r="AO8" s="33"/>
      <c r="AP8" s="33"/>
      <c r="AQ8" s="33"/>
      <c r="AR8" s="33"/>
      <c r="AS8" s="33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</row>
    <row r="9" spans="1:100" ht="45" x14ac:dyDescent="0.25">
      <c r="A9" s="56" t="s">
        <v>66</v>
      </c>
      <c r="B9" s="36" t="s">
        <v>67</v>
      </c>
      <c r="C9" s="29"/>
      <c r="D9" s="36">
        <v>8</v>
      </c>
      <c r="E9" s="36" t="s">
        <v>68</v>
      </c>
      <c r="F9" s="31"/>
      <c r="G9" s="59"/>
      <c r="H9" s="33"/>
      <c r="I9" s="33"/>
      <c r="J9" s="533" t="s">
        <v>69</v>
      </c>
      <c r="K9" s="533"/>
      <c r="L9" s="534" t="s">
        <v>70</v>
      </c>
      <c r="M9" s="535"/>
      <c r="N9" s="536"/>
      <c r="O9" s="33"/>
      <c r="P9" s="33"/>
      <c r="Q9" s="537" t="s">
        <v>71</v>
      </c>
      <c r="R9" s="537"/>
      <c r="S9" s="537"/>
      <c r="T9" s="537"/>
      <c r="U9" s="61"/>
      <c r="V9" s="61"/>
      <c r="W9" s="61"/>
      <c r="X9" s="31"/>
      <c r="Y9" s="33"/>
      <c r="Z9" s="48">
        <v>9113</v>
      </c>
      <c r="AA9" s="49" t="s">
        <v>537</v>
      </c>
      <c r="AB9" s="36" t="s">
        <v>531</v>
      </c>
      <c r="AC9" s="50">
        <v>4793000</v>
      </c>
      <c r="AD9" s="51">
        <f t="shared" si="0"/>
        <v>1.454</v>
      </c>
      <c r="AE9" s="52">
        <v>7</v>
      </c>
      <c r="AF9" s="53">
        <v>2</v>
      </c>
      <c r="AG9" s="53">
        <v>0</v>
      </c>
      <c r="AH9" s="31"/>
      <c r="AI9" s="36">
        <v>9486</v>
      </c>
      <c r="AJ9" s="49" t="s">
        <v>553</v>
      </c>
      <c r="AK9" s="36" t="s">
        <v>531</v>
      </c>
      <c r="AL9" s="50">
        <v>3204657</v>
      </c>
      <c r="AM9" s="51"/>
      <c r="AN9" s="33"/>
      <c r="AO9" s="33"/>
      <c r="AP9" s="33"/>
      <c r="AQ9" s="33"/>
      <c r="AR9" s="33"/>
      <c r="AS9" s="33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</row>
    <row r="10" spans="1:100" ht="67.150000000000006" customHeight="1" x14ac:dyDescent="0.25">
      <c r="A10" s="56" t="s">
        <v>72</v>
      </c>
      <c r="B10" s="36" t="s">
        <v>73</v>
      </c>
      <c r="C10" s="29"/>
      <c r="D10" s="36">
        <v>9</v>
      </c>
      <c r="E10" s="36" t="s">
        <v>74</v>
      </c>
      <c r="F10" s="31"/>
      <c r="G10" s="30" t="s">
        <v>75</v>
      </c>
      <c r="H10" s="30" t="s">
        <v>76</v>
      </c>
      <c r="I10" s="33"/>
      <c r="J10" s="533"/>
      <c r="K10" s="533"/>
      <c r="L10" s="533" t="s">
        <v>77</v>
      </c>
      <c r="M10" s="39" t="s">
        <v>78</v>
      </c>
      <c r="N10" s="533" t="s">
        <v>79</v>
      </c>
      <c r="O10" s="33"/>
      <c r="P10" s="33"/>
      <c r="Q10" s="62" t="s">
        <v>80</v>
      </c>
      <c r="R10" s="62" t="s">
        <v>81</v>
      </c>
      <c r="S10" s="62" t="s">
        <v>37</v>
      </c>
      <c r="T10" s="60" t="s">
        <v>82</v>
      </c>
      <c r="U10" s="61"/>
      <c r="V10" s="61"/>
      <c r="W10" s="61"/>
      <c r="X10" s="31"/>
      <c r="Y10" s="33"/>
      <c r="Z10" s="48">
        <v>9114</v>
      </c>
      <c r="AA10" s="49" t="s">
        <v>538</v>
      </c>
      <c r="AB10" s="36" t="s">
        <v>531</v>
      </c>
      <c r="AC10" s="50">
        <v>4523000</v>
      </c>
      <c r="AD10" s="51">
        <f t="shared" si="0"/>
        <v>1.4542999999999999</v>
      </c>
      <c r="AE10" s="52">
        <v>8</v>
      </c>
      <c r="AF10" s="53">
        <v>0</v>
      </c>
      <c r="AG10" s="53">
        <v>0</v>
      </c>
      <c r="AH10" s="31"/>
      <c r="AI10" s="36">
        <v>9487</v>
      </c>
      <c r="AJ10" s="49" t="s">
        <v>554</v>
      </c>
      <c r="AK10" s="36" t="s">
        <v>531</v>
      </c>
      <c r="AL10" s="50">
        <v>2650098</v>
      </c>
      <c r="AM10" s="51"/>
      <c r="AN10" s="33"/>
      <c r="AO10" s="33"/>
      <c r="AP10" s="33"/>
      <c r="AQ10" s="33"/>
      <c r="AR10" s="33"/>
      <c r="AS10" s="33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</row>
    <row r="11" spans="1:100" ht="67.150000000000006" customHeight="1" x14ac:dyDescent="0.2">
      <c r="A11" s="56" t="s">
        <v>83</v>
      </c>
      <c r="B11" s="36" t="s">
        <v>84</v>
      </c>
      <c r="C11" s="29"/>
      <c r="D11" s="36">
        <v>10</v>
      </c>
      <c r="E11" s="36" t="s">
        <v>85</v>
      </c>
      <c r="F11" s="31"/>
      <c r="G11" s="63">
        <v>2</v>
      </c>
      <c r="H11" s="63">
        <v>0.25</v>
      </c>
      <c r="I11" s="33"/>
      <c r="J11" s="533" t="s">
        <v>36</v>
      </c>
      <c r="K11" s="533" t="s">
        <v>37</v>
      </c>
      <c r="L11" s="533"/>
      <c r="M11" s="39" t="s">
        <v>86</v>
      </c>
      <c r="N11" s="533"/>
      <c r="O11" s="33"/>
      <c r="P11" s="33"/>
      <c r="Q11" s="64">
        <v>0.1</v>
      </c>
      <c r="R11" s="65">
        <v>1</v>
      </c>
      <c r="S11" s="65">
        <v>15000</v>
      </c>
      <c r="T11" s="66">
        <v>17400000000</v>
      </c>
      <c r="U11" s="61"/>
      <c r="V11" s="61"/>
      <c r="W11" s="61"/>
      <c r="X11" s="31"/>
      <c r="Y11" s="33"/>
      <c r="Z11" s="48">
        <v>9465</v>
      </c>
      <c r="AA11" s="49" t="s">
        <v>539</v>
      </c>
      <c r="AB11" s="36" t="s">
        <v>531</v>
      </c>
      <c r="AC11" s="50">
        <v>22807410</v>
      </c>
      <c r="AD11" s="36"/>
      <c r="AE11" s="52">
        <v>1</v>
      </c>
      <c r="AF11" s="53">
        <v>12</v>
      </c>
      <c r="AG11" s="53">
        <f>AF12</f>
        <v>10</v>
      </c>
      <c r="AH11" s="31"/>
      <c r="AI11" s="36">
        <v>9488</v>
      </c>
      <c r="AJ11" s="49" t="s">
        <v>555</v>
      </c>
      <c r="AK11" s="36" t="s">
        <v>531</v>
      </c>
      <c r="AL11" s="50">
        <v>2243229</v>
      </c>
      <c r="AM11" s="51"/>
      <c r="AN11" s="33"/>
      <c r="AO11" s="33"/>
      <c r="AP11" s="33"/>
      <c r="AQ11" s="33"/>
      <c r="AR11" s="33"/>
      <c r="AS11" s="33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</row>
    <row r="12" spans="1:100" ht="45" x14ac:dyDescent="0.2">
      <c r="A12" s="56" t="s">
        <v>87</v>
      </c>
      <c r="B12" s="36" t="s">
        <v>88</v>
      </c>
      <c r="C12" s="29"/>
      <c r="D12" s="36">
        <v>11</v>
      </c>
      <c r="E12" s="36" t="s">
        <v>89</v>
      </c>
      <c r="F12" s="31"/>
      <c r="G12" s="63">
        <v>3</v>
      </c>
      <c r="H12" s="63">
        <v>0.56000000000000005</v>
      </c>
      <c r="I12" s="33"/>
      <c r="J12" s="533"/>
      <c r="K12" s="533"/>
      <c r="L12" s="533"/>
      <c r="M12" s="39" t="s">
        <v>90</v>
      </c>
      <c r="N12" s="533"/>
      <c r="O12" s="33"/>
      <c r="P12" s="33"/>
      <c r="Q12" s="64">
        <v>0.2</v>
      </c>
      <c r="R12" s="65">
        <v>15001</v>
      </c>
      <c r="S12" s="57">
        <v>100000000</v>
      </c>
      <c r="T12" s="66">
        <v>17401160000</v>
      </c>
      <c r="U12" s="61"/>
      <c r="V12" s="61"/>
      <c r="W12" s="61"/>
      <c r="X12" s="31"/>
      <c r="Y12" s="33"/>
      <c r="Z12" s="48">
        <v>9466</v>
      </c>
      <c r="AA12" s="49" t="s">
        <v>540</v>
      </c>
      <c r="AB12" s="36" t="s">
        <v>531</v>
      </c>
      <c r="AC12" s="50">
        <v>15908485</v>
      </c>
      <c r="AD12" s="36"/>
      <c r="AE12" s="52">
        <v>2</v>
      </c>
      <c r="AF12" s="53">
        <v>10</v>
      </c>
      <c r="AG12" s="53">
        <v>7</v>
      </c>
      <c r="AH12" s="31"/>
      <c r="AI12" s="36">
        <v>9575</v>
      </c>
      <c r="AJ12" s="49" t="s">
        <v>551</v>
      </c>
      <c r="AK12" s="36" t="s">
        <v>531</v>
      </c>
      <c r="AL12" s="50">
        <v>10981528</v>
      </c>
      <c r="AM12" s="51"/>
      <c r="AN12" s="33"/>
      <c r="AO12" s="33"/>
      <c r="AP12" s="33"/>
      <c r="AQ12" s="33"/>
      <c r="AR12" s="33"/>
      <c r="AS12" s="33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</row>
    <row r="13" spans="1:100" ht="30" x14ac:dyDescent="0.2">
      <c r="A13" s="56" t="s">
        <v>91</v>
      </c>
      <c r="B13" s="36" t="s">
        <v>92</v>
      </c>
      <c r="C13" s="29"/>
      <c r="D13" s="36">
        <v>12</v>
      </c>
      <c r="E13" s="36" t="s">
        <v>93</v>
      </c>
      <c r="F13" s="31"/>
      <c r="G13" s="63">
        <v>4</v>
      </c>
      <c r="H13" s="63">
        <v>1</v>
      </c>
      <c r="I13" s="33"/>
      <c r="J13" s="43">
        <v>2</v>
      </c>
      <c r="K13" s="43">
        <v>23057</v>
      </c>
      <c r="L13" s="49">
        <v>4</v>
      </c>
      <c r="M13" s="49">
        <v>6</v>
      </c>
      <c r="N13" s="49">
        <v>4</v>
      </c>
      <c r="O13" s="33"/>
      <c r="P13" s="33"/>
      <c r="Q13" s="31"/>
      <c r="R13" s="31"/>
      <c r="S13" s="31"/>
      <c r="T13" s="31"/>
      <c r="U13" s="61"/>
      <c r="V13" s="61"/>
      <c r="W13" s="61"/>
      <c r="X13" s="31"/>
      <c r="Y13" s="33"/>
      <c r="Z13" s="48">
        <v>9467</v>
      </c>
      <c r="AA13" s="49" t="s">
        <v>541</v>
      </c>
      <c r="AB13" s="36" t="s">
        <v>531</v>
      </c>
      <c r="AC13" s="50">
        <v>13429623</v>
      </c>
      <c r="AD13" s="36"/>
      <c r="AE13" s="52">
        <v>3</v>
      </c>
      <c r="AF13" s="53">
        <v>8</v>
      </c>
      <c r="AG13" s="53">
        <v>5</v>
      </c>
      <c r="AH13" s="31"/>
      <c r="AI13" s="31"/>
      <c r="AJ13" s="31"/>
      <c r="AK13" s="31"/>
      <c r="AL13" s="31"/>
      <c r="AM13" s="31"/>
      <c r="AN13" s="33"/>
      <c r="AO13" s="33"/>
      <c r="AP13" s="33"/>
      <c r="AQ13" s="33"/>
      <c r="AR13" s="33"/>
      <c r="AS13" s="33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</row>
    <row r="14" spans="1:100" ht="31.5" x14ac:dyDescent="0.2">
      <c r="A14" s="36" t="s">
        <v>94</v>
      </c>
      <c r="B14" s="36" t="s">
        <v>95</v>
      </c>
      <c r="C14" s="29"/>
      <c r="D14" s="36">
        <v>13</v>
      </c>
      <c r="E14" s="36" t="s">
        <v>96</v>
      </c>
      <c r="F14" s="31"/>
      <c r="G14" s="63">
        <v>5</v>
      </c>
      <c r="H14" s="63">
        <v>1.55</v>
      </c>
      <c r="I14" s="33"/>
      <c r="J14" s="43">
        <v>23058</v>
      </c>
      <c r="K14" s="43">
        <v>46115</v>
      </c>
      <c r="L14" s="49">
        <v>3</v>
      </c>
      <c r="M14" s="49">
        <v>5</v>
      </c>
      <c r="N14" s="49">
        <v>3</v>
      </c>
      <c r="O14" s="33"/>
      <c r="P14" s="33"/>
      <c r="Q14" s="67" t="s">
        <v>97</v>
      </c>
      <c r="R14" s="67" t="s">
        <v>98</v>
      </c>
      <c r="S14" s="68" t="s">
        <v>99</v>
      </c>
      <c r="T14" s="31"/>
      <c r="U14" s="61"/>
      <c r="V14" s="61"/>
      <c r="W14" s="61"/>
      <c r="X14" s="31"/>
      <c r="Y14" s="33"/>
      <c r="Z14" s="48">
        <v>9468</v>
      </c>
      <c r="AA14" s="49" t="s">
        <v>542</v>
      </c>
      <c r="AB14" s="36" t="s">
        <v>531</v>
      </c>
      <c r="AC14" s="50">
        <v>11440163</v>
      </c>
      <c r="AD14" s="36"/>
      <c r="AE14" s="52">
        <v>4</v>
      </c>
      <c r="AF14" s="53">
        <v>6</v>
      </c>
      <c r="AG14" s="53">
        <v>4</v>
      </c>
      <c r="AH14" s="31"/>
      <c r="AI14" s="526" t="s">
        <v>100</v>
      </c>
      <c r="AJ14" s="526"/>
      <c r="AK14" s="526"/>
      <c r="AL14" s="526"/>
      <c r="AM14" s="31"/>
      <c r="AN14" s="33"/>
      <c r="AO14" s="33"/>
      <c r="AP14" s="33"/>
      <c r="AQ14" s="33"/>
      <c r="AR14" s="33"/>
      <c r="AS14" s="33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</row>
    <row r="15" spans="1:100" ht="30" x14ac:dyDescent="0.2">
      <c r="A15" s="56" t="s">
        <v>101</v>
      </c>
      <c r="B15" s="36" t="s">
        <v>102</v>
      </c>
      <c r="C15" s="29"/>
      <c r="D15" s="36">
        <v>14</v>
      </c>
      <c r="E15" s="36" t="s">
        <v>103</v>
      </c>
      <c r="F15" s="31"/>
      <c r="G15" s="63">
        <v>6</v>
      </c>
      <c r="H15" s="63">
        <v>2.34</v>
      </c>
      <c r="I15" s="33"/>
      <c r="J15" s="43">
        <v>46116</v>
      </c>
      <c r="K15" s="43">
        <v>115287</v>
      </c>
      <c r="L15" s="49">
        <v>3</v>
      </c>
      <c r="M15" s="49">
        <v>4</v>
      </c>
      <c r="N15" s="49">
        <v>3</v>
      </c>
      <c r="O15" s="33"/>
      <c r="P15" s="33"/>
      <c r="Q15" s="69">
        <v>0</v>
      </c>
      <c r="R15" s="69">
        <v>1500</v>
      </c>
      <c r="S15" s="69">
        <v>2.5499999999999998</v>
      </c>
      <c r="T15" s="31"/>
      <c r="U15" s="31"/>
      <c r="V15" s="31"/>
      <c r="W15" s="31"/>
      <c r="X15" s="31"/>
      <c r="Y15" s="33"/>
      <c r="Z15" s="48">
        <v>9469</v>
      </c>
      <c r="AA15" s="49" t="s">
        <v>543</v>
      </c>
      <c r="AB15" s="36" t="s">
        <v>531</v>
      </c>
      <c r="AC15" s="50">
        <v>10320910</v>
      </c>
      <c r="AD15" s="36"/>
      <c r="AE15" s="52">
        <v>5</v>
      </c>
      <c r="AF15" s="53">
        <v>4</v>
      </c>
      <c r="AG15" s="53">
        <v>3</v>
      </c>
      <c r="AH15" s="31"/>
      <c r="AI15" s="42" t="s">
        <v>40</v>
      </c>
      <c r="AJ15" s="42" t="s">
        <v>104</v>
      </c>
      <c r="AK15" s="42" t="s">
        <v>42</v>
      </c>
      <c r="AL15" s="42" t="s">
        <v>43</v>
      </c>
      <c r="AM15" s="31"/>
      <c r="AN15" s="33"/>
      <c r="AO15" s="33"/>
      <c r="AP15" s="33"/>
      <c r="AQ15" s="33"/>
      <c r="AR15" s="33"/>
      <c r="AS15" s="33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</row>
    <row r="16" spans="1:100" ht="30" x14ac:dyDescent="0.2">
      <c r="A16" s="56" t="s">
        <v>105</v>
      </c>
      <c r="B16" s="36" t="s">
        <v>106</v>
      </c>
      <c r="C16" s="29"/>
      <c r="D16" s="36">
        <v>15</v>
      </c>
      <c r="E16" s="36" t="s">
        <v>107</v>
      </c>
      <c r="F16" s="31"/>
      <c r="G16" s="63">
        <v>7</v>
      </c>
      <c r="H16" s="63">
        <v>3.04</v>
      </c>
      <c r="I16" s="33"/>
      <c r="J16" s="43">
        <v>115288</v>
      </c>
      <c r="K16" s="57">
        <v>100000000</v>
      </c>
      <c r="L16" s="49">
        <v>2</v>
      </c>
      <c r="M16" s="49">
        <v>4</v>
      </c>
      <c r="N16" s="49">
        <v>3</v>
      </c>
      <c r="O16" s="33"/>
      <c r="P16" s="33"/>
      <c r="Q16" s="69">
        <f>R15+1</f>
        <v>1501</v>
      </c>
      <c r="R16" s="69">
        <v>3000</v>
      </c>
      <c r="S16" s="69">
        <v>2.5</v>
      </c>
      <c r="T16" s="31"/>
      <c r="U16" s="31"/>
      <c r="V16" s="31"/>
      <c r="W16" s="31"/>
      <c r="X16" s="31"/>
      <c r="Y16" s="33"/>
      <c r="Z16" s="48">
        <v>9470</v>
      </c>
      <c r="AA16" s="49" t="s">
        <v>544</v>
      </c>
      <c r="AB16" s="36" t="s">
        <v>531</v>
      </c>
      <c r="AC16" s="50">
        <v>9207450</v>
      </c>
      <c r="AD16" s="36"/>
      <c r="AE16" s="52">
        <v>6</v>
      </c>
      <c r="AF16" s="53">
        <v>3</v>
      </c>
      <c r="AG16" s="53">
        <v>1</v>
      </c>
      <c r="AH16" s="31"/>
      <c r="AI16" s="36">
        <v>6318</v>
      </c>
      <c r="AJ16" s="49" t="s">
        <v>556</v>
      </c>
      <c r="AK16" s="49" t="s">
        <v>192</v>
      </c>
      <c r="AL16" s="70">
        <v>1400000</v>
      </c>
      <c r="AM16" s="31"/>
      <c r="AN16" s="33"/>
      <c r="AO16" s="33"/>
      <c r="AP16" s="33"/>
      <c r="AQ16" s="33"/>
      <c r="AR16" s="33"/>
      <c r="AS16" s="33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</row>
    <row r="17" spans="1:100" ht="45" x14ac:dyDescent="0.2">
      <c r="A17" s="56" t="s">
        <v>108</v>
      </c>
      <c r="B17" s="36" t="s">
        <v>109</v>
      </c>
      <c r="C17" s="29"/>
      <c r="D17" s="36">
        <v>16</v>
      </c>
      <c r="E17" s="36" t="s">
        <v>110</v>
      </c>
      <c r="F17" s="31"/>
      <c r="G17" s="63">
        <v>8</v>
      </c>
      <c r="H17" s="63">
        <v>3.97</v>
      </c>
      <c r="I17" s="33"/>
      <c r="J17" s="33"/>
      <c r="K17" s="33"/>
      <c r="L17" s="33"/>
      <c r="M17" s="33"/>
      <c r="N17" s="33"/>
      <c r="O17" s="33"/>
      <c r="P17" s="33"/>
      <c r="Q17" s="69">
        <f>R16+1</f>
        <v>3001</v>
      </c>
      <c r="R17" s="69">
        <v>6000</v>
      </c>
      <c r="S17" s="69">
        <v>2.4500000000000002</v>
      </c>
      <c r="T17" s="31"/>
      <c r="U17" s="31"/>
      <c r="V17" s="31"/>
      <c r="W17" s="31"/>
      <c r="X17" s="31"/>
      <c r="Y17" s="33"/>
      <c r="Z17" s="48">
        <v>9471</v>
      </c>
      <c r="AA17" s="49" t="s">
        <v>545</v>
      </c>
      <c r="AB17" s="36" t="s">
        <v>531</v>
      </c>
      <c r="AC17" s="50">
        <v>6968945</v>
      </c>
      <c r="AD17" s="36"/>
      <c r="AE17" s="52">
        <v>7</v>
      </c>
      <c r="AF17" s="53">
        <v>2</v>
      </c>
      <c r="AG17" s="53">
        <v>0</v>
      </c>
      <c r="AH17" s="31"/>
      <c r="AI17" s="36">
        <v>9576</v>
      </c>
      <c r="AJ17" s="49" t="s">
        <v>557</v>
      </c>
      <c r="AK17" s="49" t="s">
        <v>558</v>
      </c>
      <c r="AL17" s="70">
        <v>45108</v>
      </c>
      <c r="AM17" s="31"/>
      <c r="AN17" s="33"/>
      <c r="AO17" s="33"/>
      <c r="AP17" s="33"/>
      <c r="AQ17" s="33"/>
      <c r="AR17" s="33"/>
      <c r="AS17" s="33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</row>
    <row r="18" spans="1:100" ht="30" x14ac:dyDescent="0.2">
      <c r="A18" s="56" t="s">
        <v>111</v>
      </c>
      <c r="B18" s="36" t="s">
        <v>112</v>
      </c>
      <c r="C18" s="29"/>
      <c r="D18" s="36">
        <v>17</v>
      </c>
      <c r="E18" s="36" t="s">
        <v>113</v>
      </c>
      <c r="F18" s="31"/>
      <c r="G18" s="59"/>
      <c r="H18" s="33"/>
      <c r="I18" s="33"/>
      <c r="J18" s="527" t="s">
        <v>114</v>
      </c>
      <c r="K18" s="528"/>
      <c r="L18" s="528"/>
      <c r="M18" s="528"/>
      <c r="N18" s="529"/>
      <c r="O18" s="33"/>
      <c r="P18" s="33"/>
      <c r="Q18" s="69">
        <f>R17+1</f>
        <v>6001</v>
      </c>
      <c r="R18" s="69">
        <v>10000</v>
      </c>
      <c r="S18" s="69">
        <v>2.4</v>
      </c>
      <c r="T18" s="31"/>
      <c r="U18" s="31"/>
      <c r="V18" s="31"/>
      <c r="W18" s="31"/>
      <c r="X18" s="31"/>
      <c r="Y18" s="33"/>
      <c r="Z18" s="48">
        <v>9472</v>
      </c>
      <c r="AA18" s="49" t="s">
        <v>546</v>
      </c>
      <c r="AB18" s="36" t="s">
        <v>531</v>
      </c>
      <c r="AC18" s="50">
        <v>6578003</v>
      </c>
      <c r="AD18" s="36"/>
      <c r="AE18" s="52">
        <v>8</v>
      </c>
      <c r="AF18" s="53">
        <v>0</v>
      </c>
      <c r="AG18" s="53">
        <v>0</v>
      </c>
      <c r="AH18" s="31"/>
      <c r="AI18" s="36">
        <v>9577</v>
      </c>
      <c r="AJ18" s="49" t="s">
        <v>559</v>
      </c>
      <c r="AK18" s="49" t="s">
        <v>558</v>
      </c>
      <c r="AL18" s="70">
        <v>30851</v>
      </c>
      <c r="AM18" s="31"/>
      <c r="AN18" s="33"/>
      <c r="AO18" s="33"/>
      <c r="AP18" s="33"/>
      <c r="AQ18" s="33"/>
      <c r="AR18" s="33"/>
      <c r="AS18" s="33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</row>
    <row r="19" spans="1:100" ht="15.75" x14ac:dyDescent="0.2">
      <c r="A19" s="56" t="s">
        <v>115</v>
      </c>
      <c r="B19" s="36" t="s">
        <v>116</v>
      </c>
      <c r="C19" s="29"/>
      <c r="D19" s="36">
        <v>18</v>
      </c>
      <c r="E19" s="36" t="s">
        <v>117</v>
      </c>
      <c r="F19" s="31"/>
      <c r="G19" s="30" t="s">
        <v>15</v>
      </c>
      <c r="H19" s="30" t="s">
        <v>118</v>
      </c>
      <c r="I19" s="33"/>
      <c r="J19" s="530" t="s">
        <v>119</v>
      </c>
      <c r="K19" s="530" t="s">
        <v>120</v>
      </c>
      <c r="L19" s="527" t="s">
        <v>121</v>
      </c>
      <c r="M19" s="529"/>
      <c r="N19" s="71"/>
      <c r="O19" s="33"/>
      <c r="P19" s="33"/>
      <c r="Q19" s="69">
        <f>R18+1</f>
        <v>10001</v>
      </c>
      <c r="R19" s="69">
        <f>Q19^3</f>
        <v>1000300030001</v>
      </c>
      <c r="S19" s="69">
        <v>2.35</v>
      </c>
      <c r="T19" s="31"/>
      <c r="U19" s="31"/>
      <c r="V19" s="31"/>
      <c r="W19" s="31"/>
      <c r="X19" s="31"/>
      <c r="Y19" s="33"/>
      <c r="Z19" s="72"/>
      <c r="AA19" s="73"/>
      <c r="AB19" s="74"/>
      <c r="AC19" s="75"/>
      <c r="AD19" s="75"/>
      <c r="AE19" s="76"/>
      <c r="AF19" s="77"/>
      <c r="AG19" s="77"/>
      <c r="AH19" s="31"/>
      <c r="AI19" s="36">
        <v>9578</v>
      </c>
      <c r="AJ19" s="49" t="s">
        <v>560</v>
      </c>
      <c r="AK19" s="49" t="s">
        <v>561</v>
      </c>
      <c r="AL19" s="70">
        <v>1043625</v>
      </c>
      <c r="AM19" s="31"/>
      <c r="AN19" s="33"/>
      <c r="AO19" s="33"/>
      <c r="AP19" s="33"/>
      <c r="AQ19" s="33"/>
      <c r="AR19" s="33"/>
      <c r="AS19" s="33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</row>
    <row r="20" spans="1:100" ht="60" x14ac:dyDescent="0.2">
      <c r="A20" s="56" t="s">
        <v>122</v>
      </c>
      <c r="B20" s="36" t="s">
        <v>123</v>
      </c>
      <c r="C20" s="29"/>
      <c r="D20" s="36">
        <v>19</v>
      </c>
      <c r="E20" s="36" t="s">
        <v>124</v>
      </c>
      <c r="F20" s="31"/>
      <c r="G20" s="36" t="str">
        <f>Base!H9</f>
        <v>V.1,0</v>
      </c>
      <c r="H20" s="38" t="str">
        <f>MID(G20,FIND(".",G20,1)+1,1)</f>
        <v>1</v>
      </c>
      <c r="I20" s="33"/>
      <c r="J20" s="531"/>
      <c r="K20" s="531"/>
      <c r="L20" s="71" t="s">
        <v>77</v>
      </c>
      <c r="M20" s="39" t="s">
        <v>125</v>
      </c>
      <c r="N20" s="71" t="s">
        <v>79</v>
      </c>
      <c r="O20" s="33"/>
      <c r="P20" s="33"/>
      <c r="Q20" s="33"/>
      <c r="R20" s="33"/>
      <c r="S20" s="33"/>
      <c r="T20" s="33"/>
      <c r="U20" s="31"/>
      <c r="V20" s="31"/>
      <c r="W20" s="31"/>
      <c r="X20" s="31"/>
      <c r="Y20" s="33"/>
      <c r="Z20" s="532" t="s">
        <v>126</v>
      </c>
      <c r="AA20" s="532"/>
      <c r="AB20" s="532"/>
      <c r="AC20" s="532"/>
      <c r="AD20" s="532"/>
      <c r="AE20" s="74"/>
      <c r="AF20" s="74"/>
      <c r="AG20" s="74"/>
      <c r="AH20" s="31"/>
      <c r="AI20" s="36">
        <v>9840</v>
      </c>
      <c r="AJ20" s="49" t="s">
        <v>562</v>
      </c>
      <c r="AK20" s="49" t="s">
        <v>563</v>
      </c>
      <c r="AL20" s="70">
        <v>219000</v>
      </c>
      <c r="AM20" s="31"/>
      <c r="AN20" s="33"/>
      <c r="AO20" s="33"/>
      <c r="AP20" s="33"/>
      <c r="AQ20" s="33"/>
      <c r="AR20" s="33"/>
      <c r="AS20" s="33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</row>
    <row r="21" spans="1:100" ht="15.75" x14ac:dyDescent="0.2">
      <c r="A21" s="56" t="s">
        <v>127</v>
      </c>
      <c r="B21" s="36" t="s">
        <v>128</v>
      </c>
      <c r="C21" s="29"/>
      <c r="D21" s="36">
        <v>20</v>
      </c>
      <c r="E21" s="36" t="s">
        <v>129</v>
      </c>
      <c r="F21" s="31"/>
      <c r="G21" s="30" t="s">
        <v>130</v>
      </c>
      <c r="H21" s="30" t="s">
        <v>131</v>
      </c>
      <c r="I21" s="33"/>
      <c r="J21" s="43">
        <v>0</v>
      </c>
      <c r="K21" s="43">
        <v>2305</v>
      </c>
      <c r="L21" s="78">
        <v>4</v>
      </c>
      <c r="M21" s="78">
        <v>6</v>
      </c>
      <c r="N21" s="78">
        <v>4</v>
      </c>
      <c r="O21" s="33"/>
      <c r="P21" s="33"/>
      <c r="Q21" s="33"/>
      <c r="R21" s="33"/>
      <c r="S21" s="33"/>
      <c r="T21" s="33"/>
      <c r="U21" s="31"/>
      <c r="V21" s="31"/>
      <c r="W21" s="31"/>
      <c r="X21" s="31"/>
      <c r="Y21" s="33"/>
      <c r="Z21" s="42" t="s">
        <v>40</v>
      </c>
      <c r="AA21" s="42" t="s">
        <v>41</v>
      </c>
      <c r="AB21" s="42" t="s">
        <v>42</v>
      </c>
      <c r="AC21" s="42" t="s">
        <v>43</v>
      </c>
      <c r="AD21" s="42" t="s">
        <v>44</v>
      </c>
      <c r="AE21" s="74"/>
      <c r="AF21" s="74"/>
      <c r="AG21" s="74"/>
      <c r="AH21" s="31"/>
      <c r="AI21" s="36">
        <v>9117</v>
      </c>
      <c r="AJ21" s="49" t="s">
        <v>564</v>
      </c>
      <c r="AK21" s="49" t="s">
        <v>531</v>
      </c>
      <c r="AL21" s="70">
        <v>6399000</v>
      </c>
      <c r="AM21" s="31"/>
      <c r="AN21" s="33"/>
      <c r="AO21" s="33"/>
      <c r="AP21" s="33"/>
      <c r="AQ21" s="33"/>
      <c r="AR21" s="33"/>
      <c r="AS21" s="33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</row>
    <row r="22" spans="1:100" ht="45" x14ac:dyDescent="0.2">
      <c r="A22" s="56" t="s">
        <v>132</v>
      </c>
      <c r="B22" s="36" t="s">
        <v>133</v>
      </c>
      <c r="C22" s="29"/>
      <c r="D22" s="29"/>
      <c r="E22" s="31"/>
      <c r="F22" s="31"/>
      <c r="G22" s="36" t="str">
        <f>TEXT(H20,"0#")</f>
        <v>01</v>
      </c>
      <c r="H22" s="79"/>
      <c r="I22" s="33"/>
      <c r="J22" s="43">
        <v>2306</v>
      </c>
      <c r="K22" s="43">
        <v>4611</v>
      </c>
      <c r="L22" s="78">
        <v>3</v>
      </c>
      <c r="M22" s="78">
        <v>5</v>
      </c>
      <c r="N22" s="78">
        <v>3</v>
      </c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52">
        <v>9084</v>
      </c>
      <c r="AA22" s="49" t="s">
        <v>577</v>
      </c>
      <c r="AB22" s="36" t="s">
        <v>531</v>
      </c>
      <c r="AC22" s="50">
        <v>2966000</v>
      </c>
      <c r="AD22" s="80">
        <f t="shared" ref="AD22:AD39" si="1">ROUND(AC40/AC22,4)</f>
        <v>1.4577</v>
      </c>
      <c r="AE22" s="74"/>
      <c r="AF22" s="74"/>
      <c r="AG22" s="74"/>
      <c r="AH22" s="31"/>
      <c r="AI22" s="36">
        <v>9119</v>
      </c>
      <c r="AJ22" s="49" t="s">
        <v>565</v>
      </c>
      <c r="AK22" s="49" t="s">
        <v>531</v>
      </c>
      <c r="AL22" s="70">
        <v>11312000</v>
      </c>
      <c r="AM22" s="31"/>
      <c r="AN22" s="33"/>
      <c r="AO22" s="33"/>
      <c r="AP22" s="33"/>
      <c r="AQ22" s="33"/>
      <c r="AR22" s="33"/>
      <c r="AS22" s="33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</row>
    <row r="23" spans="1:100" ht="45" x14ac:dyDescent="0.2">
      <c r="A23" s="56" t="s">
        <v>134</v>
      </c>
      <c r="B23" s="36" t="s">
        <v>135</v>
      </c>
      <c r="C23" s="29"/>
      <c r="D23" s="523" t="s">
        <v>136</v>
      </c>
      <c r="E23" s="524"/>
      <c r="F23" s="31"/>
      <c r="G23" s="33"/>
      <c r="H23" s="33"/>
      <c r="I23" s="33"/>
      <c r="J23" s="43">
        <v>4612</v>
      </c>
      <c r="K23" s="43">
        <v>11528</v>
      </c>
      <c r="L23" s="78">
        <v>3</v>
      </c>
      <c r="M23" s="78">
        <v>4</v>
      </c>
      <c r="N23" s="78">
        <v>3</v>
      </c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52">
        <v>9085</v>
      </c>
      <c r="AA23" s="49" t="s">
        <v>578</v>
      </c>
      <c r="AB23" s="36" t="s">
        <v>531</v>
      </c>
      <c r="AC23" s="50">
        <v>2607000</v>
      </c>
      <c r="AD23" s="80">
        <f t="shared" si="1"/>
        <v>1.4591000000000001</v>
      </c>
      <c r="AE23" s="74"/>
      <c r="AF23" s="74"/>
      <c r="AG23" s="74"/>
      <c r="AH23" s="31"/>
      <c r="AI23" s="36">
        <v>9115</v>
      </c>
      <c r="AJ23" s="49" t="s">
        <v>566</v>
      </c>
      <c r="AK23" s="49" t="s">
        <v>531</v>
      </c>
      <c r="AL23" s="70">
        <v>4103000</v>
      </c>
      <c r="AM23" s="31"/>
      <c r="AN23" s="33"/>
      <c r="AO23" s="33"/>
      <c r="AP23" s="33"/>
      <c r="AQ23" s="33"/>
      <c r="AR23" s="33"/>
      <c r="AS23" s="33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</row>
    <row r="24" spans="1:100" ht="30" x14ac:dyDescent="0.2">
      <c r="A24" s="56" t="s">
        <v>137</v>
      </c>
      <c r="B24" s="36" t="s">
        <v>138</v>
      </c>
      <c r="C24" s="29"/>
      <c r="D24" s="81" t="s">
        <v>139</v>
      </c>
      <c r="E24" s="82">
        <v>45021</v>
      </c>
      <c r="F24" s="31"/>
      <c r="G24" s="83" t="s">
        <v>140</v>
      </c>
      <c r="H24" s="84">
        <f>Base!G9</f>
        <v>1160000</v>
      </c>
      <c r="I24" s="33"/>
      <c r="J24" s="43">
        <v>11529</v>
      </c>
      <c r="K24" s="57">
        <v>100000000</v>
      </c>
      <c r="L24" s="78">
        <v>2</v>
      </c>
      <c r="M24" s="78">
        <v>4</v>
      </c>
      <c r="N24" s="78">
        <v>3</v>
      </c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52">
        <v>9086</v>
      </c>
      <c r="AA24" s="49" t="s">
        <v>579</v>
      </c>
      <c r="AB24" s="36" t="s">
        <v>531</v>
      </c>
      <c r="AC24" s="50">
        <v>2734000</v>
      </c>
      <c r="AD24" s="80">
        <f t="shared" si="1"/>
        <v>1.4584999999999999</v>
      </c>
      <c r="AE24" s="74"/>
      <c r="AF24" s="74"/>
      <c r="AG24" s="74"/>
      <c r="AH24" s="31"/>
      <c r="AI24" s="36">
        <v>9123</v>
      </c>
      <c r="AJ24" s="49" t="s">
        <v>567</v>
      </c>
      <c r="AK24" s="49" t="s">
        <v>531</v>
      </c>
      <c r="AL24" s="70">
        <v>1254999</v>
      </c>
      <c r="AM24" s="31"/>
      <c r="AN24" s="33"/>
      <c r="AO24" s="33"/>
      <c r="AP24" s="33"/>
      <c r="AQ24" s="33"/>
      <c r="AR24" s="33"/>
      <c r="AS24" s="33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</row>
    <row r="25" spans="1:100" ht="30" x14ac:dyDescent="0.2">
      <c r="A25" s="56" t="s">
        <v>141</v>
      </c>
      <c r="B25" s="36" t="s">
        <v>142</v>
      </c>
      <c r="C25" s="29"/>
      <c r="D25" s="81" t="s">
        <v>143</v>
      </c>
      <c r="E25" s="82">
        <v>45070</v>
      </c>
      <c r="F25" s="31"/>
      <c r="G25" s="59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52">
        <v>9087</v>
      </c>
      <c r="AA25" s="49" t="s">
        <v>580</v>
      </c>
      <c r="AB25" s="36" t="s">
        <v>531</v>
      </c>
      <c r="AC25" s="50">
        <v>2209000</v>
      </c>
      <c r="AD25" s="80">
        <f t="shared" si="1"/>
        <v>1.5529999999999999</v>
      </c>
      <c r="AE25" s="74"/>
      <c r="AF25" s="74"/>
      <c r="AG25" s="74"/>
      <c r="AH25" s="31"/>
      <c r="AI25" s="36">
        <v>9125</v>
      </c>
      <c r="AJ25" s="49" t="s">
        <v>568</v>
      </c>
      <c r="AK25" s="49" t="s">
        <v>531</v>
      </c>
      <c r="AL25" s="70">
        <v>8016000</v>
      </c>
      <c r="AM25" s="31"/>
      <c r="AN25" s="33"/>
      <c r="AO25" s="33"/>
      <c r="AP25" s="33"/>
      <c r="AQ25" s="33"/>
      <c r="AR25" s="33"/>
      <c r="AS25" s="33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</row>
    <row r="26" spans="1:100" ht="45" x14ac:dyDescent="0.2">
      <c r="A26" s="56" t="s">
        <v>144</v>
      </c>
      <c r="B26" s="36" t="s">
        <v>145</v>
      </c>
      <c r="C26" s="29"/>
      <c r="D26" s="81" t="s">
        <v>146</v>
      </c>
      <c r="E26" s="49">
        <f>DAY(E25)</f>
        <v>24</v>
      </c>
      <c r="F26" s="31"/>
      <c r="G26" s="85" t="s">
        <v>147</v>
      </c>
      <c r="H26" s="86" t="s">
        <v>148</v>
      </c>
      <c r="I26" s="33"/>
      <c r="J26" s="525" t="s">
        <v>149</v>
      </c>
      <c r="K26" s="525"/>
      <c r="L26" s="525"/>
      <c r="M26" s="525"/>
      <c r="N26" s="525"/>
      <c r="O26" s="525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52">
        <v>9088</v>
      </c>
      <c r="AA26" s="49" t="s">
        <v>581</v>
      </c>
      <c r="AB26" s="36" t="s">
        <v>531</v>
      </c>
      <c r="AC26" s="50">
        <v>3092000</v>
      </c>
      <c r="AD26" s="80">
        <f t="shared" si="1"/>
        <v>1.4573</v>
      </c>
      <c r="AE26" s="74"/>
      <c r="AF26" s="74"/>
      <c r="AG26" s="74"/>
      <c r="AH26" s="31"/>
      <c r="AI26" s="36">
        <v>11156</v>
      </c>
      <c r="AJ26" s="49" t="s">
        <v>569</v>
      </c>
      <c r="AK26" s="49" t="s">
        <v>570</v>
      </c>
      <c r="AL26" s="70">
        <v>34827</v>
      </c>
      <c r="AM26" s="31"/>
      <c r="AN26" s="33"/>
      <c r="AO26" s="33"/>
      <c r="AP26" s="33"/>
      <c r="AQ26" s="33"/>
      <c r="AR26" s="33"/>
      <c r="AS26" s="33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</row>
    <row r="27" spans="1:100" ht="150" customHeight="1" x14ac:dyDescent="0.2">
      <c r="A27" s="56" t="s">
        <v>150</v>
      </c>
      <c r="B27" s="36" t="s">
        <v>151</v>
      </c>
      <c r="C27" s="29"/>
      <c r="D27" s="81" t="s">
        <v>152</v>
      </c>
      <c r="E27" s="49">
        <f>MONTH(E25)</f>
        <v>5</v>
      </c>
      <c r="F27" s="31"/>
      <c r="G27" s="88" t="s">
        <v>153</v>
      </c>
      <c r="H27" s="36" t="s">
        <v>154</v>
      </c>
      <c r="I27" s="33"/>
      <c r="J27" s="525" t="s">
        <v>155</v>
      </c>
      <c r="K27" s="525"/>
      <c r="L27" s="525"/>
      <c r="M27" s="525"/>
      <c r="N27" s="525"/>
      <c r="O27" s="525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52">
        <v>9089</v>
      </c>
      <c r="AA27" s="49" t="s">
        <v>582</v>
      </c>
      <c r="AB27" s="36" t="s">
        <v>531</v>
      </c>
      <c r="AC27" s="50">
        <v>2739000</v>
      </c>
      <c r="AD27" s="80">
        <f t="shared" si="1"/>
        <v>1.4584999999999999</v>
      </c>
      <c r="AE27" s="74"/>
      <c r="AF27" s="74"/>
      <c r="AG27" s="74"/>
      <c r="AH27" s="31"/>
      <c r="AI27" s="36">
        <v>11455</v>
      </c>
      <c r="AJ27" s="49" t="s">
        <v>571</v>
      </c>
      <c r="AK27" s="49" t="s">
        <v>572</v>
      </c>
      <c r="AL27" s="70">
        <v>23800</v>
      </c>
      <c r="AM27" s="31"/>
      <c r="AN27" s="33"/>
      <c r="AO27" s="33"/>
      <c r="AP27" s="33"/>
      <c r="AQ27" s="33"/>
      <c r="AR27" s="33"/>
      <c r="AS27" s="33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</row>
    <row r="28" spans="1:100" ht="150" x14ac:dyDescent="0.2">
      <c r="A28" s="56" t="s">
        <v>12</v>
      </c>
      <c r="B28" s="36" t="s">
        <v>156</v>
      </c>
      <c r="C28" s="29"/>
      <c r="D28" s="81" t="s">
        <v>157</v>
      </c>
      <c r="E28" s="49">
        <f>YEAR(E25)</f>
        <v>2023</v>
      </c>
      <c r="F28" s="31"/>
      <c r="G28" s="88" t="s">
        <v>158</v>
      </c>
      <c r="H28" s="36" t="s">
        <v>159</v>
      </c>
      <c r="I28" s="33"/>
      <c r="J28" s="87" t="s">
        <v>160</v>
      </c>
      <c r="K28" s="87" t="s">
        <v>161</v>
      </c>
      <c r="L28" s="87" t="s">
        <v>162</v>
      </c>
      <c r="M28" s="87" t="s">
        <v>163</v>
      </c>
      <c r="N28" s="87" t="s">
        <v>164</v>
      </c>
      <c r="O28" s="87" t="s">
        <v>165</v>
      </c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52">
        <v>9090</v>
      </c>
      <c r="AA28" s="49" t="s">
        <v>583</v>
      </c>
      <c r="AB28" s="36" t="s">
        <v>531</v>
      </c>
      <c r="AC28" s="50">
        <v>1917000</v>
      </c>
      <c r="AD28" s="80">
        <f t="shared" si="1"/>
        <v>1.569</v>
      </c>
      <c r="AE28" s="74"/>
      <c r="AF28" s="74"/>
      <c r="AG28" s="74"/>
      <c r="AH28" s="31"/>
      <c r="AI28" s="36">
        <v>11461</v>
      </c>
      <c r="AJ28" s="49" t="s">
        <v>573</v>
      </c>
      <c r="AK28" s="49" t="s">
        <v>574</v>
      </c>
      <c r="AL28" s="70">
        <v>142800</v>
      </c>
      <c r="AM28" s="31"/>
      <c r="AN28" s="33"/>
      <c r="AO28" s="33"/>
      <c r="AP28" s="33"/>
      <c r="AQ28" s="33"/>
      <c r="AR28" s="33"/>
      <c r="AS28" s="33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</row>
    <row r="29" spans="1:100" ht="90" x14ac:dyDescent="0.2">
      <c r="A29" s="56" t="s">
        <v>166</v>
      </c>
      <c r="B29" s="36" t="s">
        <v>167</v>
      </c>
      <c r="C29" s="29"/>
      <c r="D29" s="81" t="s">
        <v>168</v>
      </c>
      <c r="E29" s="82">
        <f>E25</f>
        <v>45070</v>
      </c>
      <c r="F29" s="31"/>
      <c r="G29" s="88" t="s">
        <v>169</v>
      </c>
      <c r="H29" s="36" t="s">
        <v>170</v>
      </c>
      <c r="I29" s="33"/>
      <c r="J29" s="89">
        <v>1</v>
      </c>
      <c r="K29" s="89">
        <v>0</v>
      </c>
      <c r="L29" s="90">
        <v>1500</v>
      </c>
      <c r="M29" s="89">
        <v>200</v>
      </c>
      <c r="N29" s="91">
        <v>137891000</v>
      </c>
      <c r="O29" s="92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52">
        <v>9091</v>
      </c>
      <c r="AA29" s="49" t="s">
        <v>584</v>
      </c>
      <c r="AB29" s="36" t="s">
        <v>531</v>
      </c>
      <c r="AC29" s="50">
        <v>3590916</v>
      </c>
      <c r="AD29" s="80">
        <f t="shared" si="1"/>
        <v>1</v>
      </c>
      <c r="AE29" s="74"/>
      <c r="AF29" s="74"/>
      <c r="AG29" s="74"/>
      <c r="AH29" s="31"/>
      <c r="AI29" s="36">
        <v>9456</v>
      </c>
      <c r="AJ29" s="49" t="s">
        <v>575</v>
      </c>
      <c r="AK29" s="49" t="s">
        <v>531</v>
      </c>
      <c r="AL29" s="70">
        <v>5448750</v>
      </c>
      <c r="AM29" s="31"/>
      <c r="AN29" s="33"/>
      <c r="AO29" s="33"/>
      <c r="AP29" s="33"/>
      <c r="AQ29" s="33"/>
      <c r="AR29" s="33"/>
      <c r="AS29" s="33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</row>
    <row r="30" spans="1:100" ht="90" x14ac:dyDescent="0.2">
      <c r="A30" s="56" t="s">
        <v>171</v>
      </c>
      <c r="B30" s="36" t="s">
        <v>172</v>
      </c>
      <c r="C30" s="29"/>
      <c r="D30" s="81" t="s">
        <v>173</v>
      </c>
      <c r="E30" s="82">
        <f>E25</f>
        <v>45070</v>
      </c>
      <c r="F30" s="31"/>
      <c r="G30" s="93" t="s">
        <v>174</v>
      </c>
      <c r="H30" s="33"/>
      <c r="I30" s="33"/>
      <c r="J30" s="89">
        <v>2</v>
      </c>
      <c r="K30" s="89">
        <f>L29+1</f>
        <v>1501</v>
      </c>
      <c r="L30" s="90">
        <v>2500</v>
      </c>
      <c r="M30" s="89">
        <v>300</v>
      </c>
      <c r="N30" s="91">
        <v>206836500</v>
      </c>
      <c r="O30" s="92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52">
        <v>9092</v>
      </c>
      <c r="AA30" s="49" t="s">
        <v>585</v>
      </c>
      <c r="AB30" s="36" t="s">
        <v>531</v>
      </c>
      <c r="AC30" s="50">
        <v>2613899</v>
      </c>
      <c r="AD30" s="80">
        <f t="shared" si="1"/>
        <v>1</v>
      </c>
      <c r="AE30" s="74"/>
      <c r="AF30" s="74"/>
      <c r="AG30" s="74"/>
      <c r="AH30" s="31"/>
      <c r="AI30" s="36">
        <v>9165</v>
      </c>
      <c r="AJ30" s="49" t="s">
        <v>576</v>
      </c>
      <c r="AK30" s="49" t="s">
        <v>531</v>
      </c>
      <c r="AL30" s="70">
        <v>7265000</v>
      </c>
      <c r="AM30" s="31"/>
      <c r="AN30" s="33"/>
      <c r="AO30" s="33"/>
      <c r="AP30" s="33"/>
      <c r="AQ30" s="33"/>
      <c r="AR30" s="33"/>
      <c r="AS30" s="33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</row>
    <row r="31" spans="1:100" ht="31.5" x14ac:dyDescent="0.2">
      <c r="A31" s="56" t="s">
        <v>175</v>
      </c>
      <c r="B31" s="36" t="s">
        <v>176</v>
      </c>
      <c r="C31" s="29"/>
      <c r="D31" s="81" t="s">
        <v>177</v>
      </c>
      <c r="E31" s="82" t="s">
        <v>178</v>
      </c>
      <c r="F31" s="31"/>
      <c r="G31" s="88" t="s">
        <v>179</v>
      </c>
      <c r="H31" s="33"/>
      <c r="I31" s="33"/>
      <c r="J31" s="89">
        <v>3</v>
      </c>
      <c r="K31" s="89">
        <f>L30+1</f>
        <v>2501</v>
      </c>
      <c r="L31" s="90">
        <v>5000</v>
      </c>
      <c r="M31" s="89">
        <v>400</v>
      </c>
      <c r="N31" s="91">
        <v>275782000</v>
      </c>
      <c r="O31" s="92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52">
        <v>9093</v>
      </c>
      <c r="AA31" s="49" t="s">
        <v>586</v>
      </c>
      <c r="AB31" s="36" t="s">
        <v>531</v>
      </c>
      <c r="AC31" s="50">
        <v>2249000</v>
      </c>
      <c r="AD31" s="80">
        <f t="shared" si="1"/>
        <v>1.5510999999999999</v>
      </c>
      <c r="AE31" s="74"/>
      <c r="AF31" s="74"/>
      <c r="AG31" s="74"/>
      <c r="AH31" s="31"/>
      <c r="AI31" s="31"/>
      <c r="AJ31" s="31"/>
      <c r="AK31" s="31"/>
      <c r="AL31" s="31"/>
      <c r="AM31" s="31"/>
      <c r="AN31" s="33"/>
      <c r="AO31" s="33"/>
      <c r="AP31" s="33"/>
      <c r="AQ31" s="33"/>
      <c r="AR31" s="33"/>
      <c r="AS31" s="33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</row>
    <row r="32" spans="1:100" ht="31.5" x14ac:dyDescent="0.2">
      <c r="A32" s="56" t="s">
        <v>180</v>
      </c>
      <c r="B32" s="36" t="s">
        <v>180</v>
      </c>
      <c r="C32" s="29"/>
      <c r="D32" s="81" t="s">
        <v>181</v>
      </c>
      <c r="E32" s="82">
        <v>44795</v>
      </c>
      <c r="F32" s="31"/>
      <c r="G32" s="88" t="s">
        <v>182</v>
      </c>
      <c r="H32" s="33"/>
      <c r="I32" s="33"/>
      <c r="J32" s="89">
        <v>4</v>
      </c>
      <c r="K32" s="89">
        <f>L31+1</f>
        <v>5001</v>
      </c>
      <c r="L32" s="90">
        <v>10000</v>
      </c>
      <c r="M32" s="89">
        <v>500</v>
      </c>
      <c r="N32" s="91">
        <v>344727500</v>
      </c>
      <c r="O32" s="92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52">
        <v>9094</v>
      </c>
      <c r="AA32" s="49" t="s">
        <v>587</v>
      </c>
      <c r="AB32" s="36" t="s">
        <v>531</v>
      </c>
      <c r="AC32" s="50">
        <v>2025000</v>
      </c>
      <c r="AD32" s="80">
        <f t="shared" si="1"/>
        <v>1.5625</v>
      </c>
      <c r="AE32" s="74"/>
      <c r="AF32" s="74"/>
      <c r="AG32" s="74"/>
      <c r="AH32" s="31"/>
      <c r="AI32" s="526" t="s">
        <v>183</v>
      </c>
      <c r="AJ32" s="526"/>
      <c r="AK32" s="526"/>
      <c r="AL32" s="526"/>
      <c r="AM32" s="31"/>
      <c r="AN32" s="33"/>
      <c r="AO32" s="33"/>
      <c r="AP32" s="33"/>
      <c r="AQ32" s="33"/>
      <c r="AR32" s="33"/>
      <c r="AS32" s="33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</row>
    <row r="33" spans="1:100" ht="45" x14ac:dyDescent="0.2">
      <c r="A33" s="56" t="s">
        <v>184</v>
      </c>
      <c r="B33" s="36" t="s">
        <v>185</v>
      </c>
      <c r="C33" s="29"/>
      <c r="D33" s="81" t="s">
        <v>186</v>
      </c>
      <c r="E33" s="82">
        <v>44898</v>
      </c>
      <c r="F33" s="31"/>
      <c r="G33" s="59"/>
      <c r="H33" s="33"/>
      <c r="I33" s="33"/>
      <c r="J33" s="89">
        <v>5</v>
      </c>
      <c r="K33" s="89">
        <f>L32+1</f>
        <v>10001</v>
      </c>
      <c r="L33" s="57">
        <v>100000000</v>
      </c>
      <c r="M33" s="94">
        <v>0.05</v>
      </c>
      <c r="N33" s="89" t="s">
        <v>187</v>
      </c>
      <c r="O33" s="95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52">
        <v>9095</v>
      </c>
      <c r="AA33" s="49" t="s">
        <v>588</v>
      </c>
      <c r="AB33" s="36" t="s">
        <v>531</v>
      </c>
      <c r="AC33" s="50">
        <v>2536000</v>
      </c>
      <c r="AD33" s="80">
        <f t="shared" si="1"/>
        <v>1.4594</v>
      </c>
      <c r="AE33" s="74"/>
      <c r="AF33" s="74"/>
      <c r="AG33" s="74"/>
      <c r="AH33" s="31"/>
      <c r="AI33" s="42" t="s">
        <v>40</v>
      </c>
      <c r="AJ33" s="42" t="s">
        <v>104</v>
      </c>
      <c r="AK33" s="42" t="s">
        <v>42</v>
      </c>
      <c r="AL33" s="42" t="s">
        <v>43</v>
      </c>
      <c r="AM33" s="31"/>
      <c r="AN33" s="33"/>
      <c r="AO33" s="33"/>
      <c r="AP33" s="33"/>
      <c r="AQ33" s="33"/>
      <c r="AR33" s="33"/>
      <c r="AS33" s="33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</row>
    <row r="34" spans="1:100" ht="45" x14ac:dyDescent="0.2">
      <c r="A34" s="56" t="s">
        <v>188</v>
      </c>
      <c r="B34" s="36" t="s">
        <v>189</v>
      </c>
      <c r="C34" s="29"/>
      <c r="D34" s="81" t="s">
        <v>190</v>
      </c>
      <c r="E34" s="82" t="s">
        <v>178</v>
      </c>
      <c r="F34" s="31"/>
      <c r="G34" s="59"/>
      <c r="H34" s="33"/>
      <c r="I34" s="33"/>
      <c r="J34" s="89"/>
      <c r="K34" s="89"/>
      <c r="L34" s="90"/>
      <c r="M34" s="89">
        <v>75000</v>
      </c>
      <c r="N34" s="95"/>
      <c r="O34" s="96">
        <v>51709125000</v>
      </c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52">
        <v>9096</v>
      </c>
      <c r="AA34" s="49" t="s">
        <v>589</v>
      </c>
      <c r="AB34" s="36" t="s">
        <v>531</v>
      </c>
      <c r="AC34" s="50">
        <v>3092000</v>
      </c>
      <c r="AD34" s="80">
        <f t="shared" si="1"/>
        <v>1.4573</v>
      </c>
      <c r="AE34" s="74"/>
      <c r="AF34" s="74"/>
      <c r="AG34" s="74"/>
      <c r="AH34" s="31"/>
      <c r="AI34" s="36">
        <v>11498</v>
      </c>
      <c r="AJ34" s="49" t="s">
        <v>191</v>
      </c>
      <c r="AK34" s="36" t="s">
        <v>192</v>
      </c>
      <c r="AL34" s="50">
        <v>154500</v>
      </c>
      <c r="AM34" s="31"/>
      <c r="AN34" s="33"/>
      <c r="AO34" s="33"/>
      <c r="AP34" s="33"/>
      <c r="AQ34" s="33"/>
      <c r="AR34" s="33"/>
      <c r="AS34" s="33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</row>
    <row r="35" spans="1:100" ht="45" x14ac:dyDescent="0.2">
      <c r="A35" s="56" t="s">
        <v>193</v>
      </c>
      <c r="B35" s="36" t="s">
        <v>194</v>
      </c>
      <c r="C35" s="29"/>
      <c r="D35" s="81" t="s">
        <v>195</v>
      </c>
      <c r="E35" s="82">
        <f>E24</f>
        <v>45021</v>
      </c>
      <c r="F35" s="31"/>
      <c r="G35" s="59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52">
        <v>9097</v>
      </c>
      <c r="AA35" s="49" t="s">
        <v>590</v>
      </c>
      <c r="AB35" s="36" t="s">
        <v>531</v>
      </c>
      <c r="AC35" s="50">
        <v>2536000</v>
      </c>
      <c r="AD35" s="80">
        <f t="shared" si="1"/>
        <v>1.4594</v>
      </c>
      <c r="AE35" s="74"/>
      <c r="AF35" s="74"/>
      <c r="AG35" s="74"/>
      <c r="AH35" s="31"/>
      <c r="AI35" s="36">
        <v>11872</v>
      </c>
      <c r="AJ35" s="49" t="s">
        <v>196</v>
      </c>
      <c r="AK35" s="36" t="s">
        <v>192</v>
      </c>
      <c r="AL35" s="50">
        <v>185000</v>
      </c>
      <c r="AM35" s="31"/>
      <c r="AN35" s="33"/>
      <c r="AO35" s="33"/>
      <c r="AP35" s="33"/>
      <c r="AQ35" s="33"/>
      <c r="AR35" s="33"/>
      <c r="AS35" s="33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</row>
    <row r="36" spans="1:100" ht="45" x14ac:dyDescent="0.2">
      <c r="A36" s="56" t="s">
        <v>197</v>
      </c>
      <c r="B36" s="36" t="s">
        <v>198</v>
      </c>
      <c r="C36" s="29"/>
      <c r="D36" s="81" t="s">
        <v>28</v>
      </c>
      <c r="E36" s="49" t="s">
        <v>199</v>
      </c>
      <c r="F36" s="31"/>
      <c r="G36" s="59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49">
        <v>9098</v>
      </c>
      <c r="AA36" s="49" t="s">
        <v>591</v>
      </c>
      <c r="AB36" s="36" t="s">
        <v>531</v>
      </c>
      <c r="AC36" s="50">
        <v>1917000</v>
      </c>
      <c r="AD36" s="49">
        <f t="shared" si="1"/>
        <v>1.569</v>
      </c>
      <c r="AE36" s="74"/>
      <c r="AF36" s="74"/>
      <c r="AG36" s="74"/>
      <c r="AH36" s="31"/>
      <c r="AI36" s="36">
        <v>11499</v>
      </c>
      <c r="AJ36" s="49" t="s">
        <v>200</v>
      </c>
      <c r="AK36" s="36" t="s">
        <v>192</v>
      </c>
      <c r="AL36" s="50">
        <v>115000</v>
      </c>
      <c r="AM36" s="31"/>
      <c r="AN36" s="33"/>
      <c r="AO36" s="33"/>
      <c r="AP36" s="33"/>
      <c r="AQ36" s="33"/>
      <c r="AR36" s="33"/>
      <c r="AS36" s="33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</row>
    <row r="37" spans="1:100" ht="45" x14ac:dyDescent="0.2">
      <c r="A37" s="56" t="s">
        <v>201</v>
      </c>
      <c r="B37" s="36" t="s">
        <v>201</v>
      </c>
      <c r="C37" s="29"/>
      <c r="D37" s="74"/>
      <c r="E37" s="31"/>
      <c r="F37" s="31"/>
      <c r="G37" s="59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49">
        <v>9099</v>
      </c>
      <c r="AA37" s="49" t="s">
        <v>592</v>
      </c>
      <c r="AB37" s="36" t="s">
        <v>531</v>
      </c>
      <c r="AC37" s="50">
        <v>1670000</v>
      </c>
      <c r="AD37" s="49">
        <f t="shared" si="1"/>
        <v>1.5869</v>
      </c>
      <c r="AE37" s="74"/>
      <c r="AF37" s="74"/>
      <c r="AG37" s="74"/>
      <c r="AH37" s="31"/>
      <c r="AI37" s="36">
        <v>11500</v>
      </c>
      <c r="AJ37" s="49" t="s">
        <v>202</v>
      </c>
      <c r="AK37" s="36" t="s">
        <v>192</v>
      </c>
      <c r="AL37" s="50">
        <v>115000</v>
      </c>
      <c r="AM37" s="31"/>
      <c r="AN37" s="33"/>
      <c r="AO37" s="33"/>
      <c r="AP37" s="33"/>
      <c r="AQ37" s="33"/>
      <c r="AR37" s="33"/>
      <c r="AS37" s="33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</row>
    <row r="38" spans="1:100" ht="75" x14ac:dyDescent="0.2">
      <c r="A38" s="31"/>
      <c r="B38" s="31"/>
      <c r="C38" s="29"/>
      <c r="D38" s="74"/>
      <c r="E38" s="31"/>
      <c r="F38" s="31"/>
      <c r="G38" s="59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49">
        <v>9100</v>
      </c>
      <c r="AA38" s="49" t="s">
        <v>593</v>
      </c>
      <c r="AB38" s="36" t="s">
        <v>531</v>
      </c>
      <c r="AC38" s="50">
        <v>1389000</v>
      </c>
      <c r="AD38" s="49">
        <f t="shared" si="1"/>
        <v>1.615</v>
      </c>
      <c r="AE38" s="74"/>
      <c r="AF38" s="74"/>
      <c r="AG38" s="74"/>
      <c r="AH38" s="31"/>
      <c r="AI38" s="36">
        <v>7485</v>
      </c>
      <c r="AJ38" s="49" t="s">
        <v>203</v>
      </c>
      <c r="AK38" s="36" t="s">
        <v>192</v>
      </c>
      <c r="AL38" s="50">
        <v>111265</v>
      </c>
      <c r="AM38" s="31"/>
      <c r="AN38" s="33"/>
      <c r="AO38" s="33"/>
      <c r="AP38" s="33"/>
      <c r="AQ38" s="33"/>
      <c r="AR38" s="33"/>
      <c r="AS38" s="33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</row>
    <row r="39" spans="1:100" ht="30" x14ac:dyDescent="0.2">
      <c r="A39" s="31"/>
      <c r="B39" s="31"/>
      <c r="C39" s="29"/>
      <c r="D39" s="29"/>
      <c r="E39" s="31"/>
      <c r="F39" s="31"/>
      <c r="G39" s="59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49">
        <v>9455</v>
      </c>
      <c r="AA39" s="49" t="s">
        <v>594</v>
      </c>
      <c r="AB39" s="36" t="s">
        <v>531</v>
      </c>
      <c r="AC39" s="50">
        <v>1160000</v>
      </c>
      <c r="AD39" s="49">
        <f t="shared" si="1"/>
        <v>1.6479999999999999</v>
      </c>
      <c r="AE39" s="74"/>
      <c r="AF39" s="74"/>
      <c r="AG39" s="74"/>
      <c r="AH39" s="31"/>
      <c r="AI39" s="36">
        <v>7737</v>
      </c>
      <c r="AJ39" s="49" t="s">
        <v>204</v>
      </c>
      <c r="AK39" s="36" t="s">
        <v>192</v>
      </c>
      <c r="AL39" s="50">
        <v>85085</v>
      </c>
      <c r="AM39" s="31"/>
      <c r="AN39" s="33"/>
      <c r="AO39" s="33"/>
      <c r="AP39" s="33"/>
      <c r="AQ39" s="33"/>
      <c r="AR39" s="33"/>
      <c r="AS39" s="33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</row>
    <row r="40" spans="1:100" ht="60" x14ac:dyDescent="0.2">
      <c r="A40" s="31"/>
      <c r="B40" s="31"/>
      <c r="C40" s="29"/>
      <c r="D40" s="29"/>
      <c r="E40" s="31"/>
      <c r="F40" s="31"/>
      <c r="G40" s="59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49">
        <v>9473</v>
      </c>
      <c r="AA40" s="49" t="s">
        <v>595</v>
      </c>
      <c r="AB40" s="36" t="s">
        <v>531</v>
      </c>
      <c r="AC40" s="50">
        <v>4323570</v>
      </c>
      <c r="AD40" s="49"/>
      <c r="AE40" s="74"/>
      <c r="AF40" s="74"/>
      <c r="AG40" s="74"/>
      <c r="AH40" s="31"/>
      <c r="AI40" s="36">
        <v>7738</v>
      </c>
      <c r="AJ40" s="49" t="s">
        <v>205</v>
      </c>
      <c r="AK40" s="36" t="s">
        <v>192</v>
      </c>
      <c r="AL40" s="50">
        <v>111265</v>
      </c>
      <c r="AM40" s="31"/>
      <c r="AN40" s="33"/>
      <c r="AO40" s="33"/>
      <c r="AP40" s="33"/>
      <c r="AQ40" s="33"/>
      <c r="AR40" s="33"/>
      <c r="AS40" s="33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</row>
    <row r="41" spans="1:100" ht="45" x14ac:dyDescent="0.2">
      <c r="A41" s="31"/>
      <c r="B41" s="31"/>
      <c r="C41" s="29"/>
      <c r="D41" s="29"/>
      <c r="E41" s="31"/>
      <c r="F41" s="31"/>
      <c r="G41" s="59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49">
        <v>9474</v>
      </c>
      <c r="AA41" s="49" t="s">
        <v>596</v>
      </c>
      <c r="AB41" s="36" t="s">
        <v>531</v>
      </c>
      <c r="AC41" s="50">
        <v>3803763</v>
      </c>
      <c r="AD41" s="49"/>
      <c r="AE41" s="74"/>
      <c r="AF41" s="74"/>
      <c r="AG41" s="74"/>
      <c r="AH41" s="31"/>
      <c r="AI41" s="36">
        <v>7743</v>
      </c>
      <c r="AJ41" s="49" t="s">
        <v>206</v>
      </c>
      <c r="AK41" s="36" t="s">
        <v>192</v>
      </c>
      <c r="AL41" s="50">
        <v>54978</v>
      </c>
      <c r="AM41" s="31"/>
      <c r="AN41" s="33"/>
      <c r="AO41" s="33"/>
      <c r="AP41" s="33"/>
      <c r="AQ41" s="33"/>
      <c r="AR41" s="33"/>
      <c r="AS41" s="33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</row>
    <row r="42" spans="1:100" ht="45" x14ac:dyDescent="0.2">
      <c r="A42" s="31"/>
      <c r="B42" s="31"/>
      <c r="C42" s="29"/>
      <c r="D42" s="29"/>
      <c r="E42" s="31"/>
      <c r="F42" s="31"/>
      <c r="G42" s="59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49">
        <v>9475</v>
      </c>
      <c r="AA42" s="49" t="s">
        <v>597</v>
      </c>
      <c r="AB42" s="36" t="s">
        <v>531</v>
      </c>
      <c r="AC42" s="50">
        <v>3987650</v>
      </c>
      <c r="AD42" s="49"/>
      <c r="AE42" s="74"/>
      <c r="AF42" s="74"/>
      <c r="AG42" s="74"/>
      <c r="AH42" s="31"/>
      <c r="AI42" s="36">
        <v>7744</v>
      </c>
      <c r="AJ42" s="49" t="s">
        <v>207</v>
      </c>
      <c r="AK42" s="36" t="s">
        <v>192</v>
      </c>
      <c r="AL42" s="50">
        <v>95200</v>
      </c>
      <c r="AM42" s="31"/>
      <c r="AN42" s="33"/>
      <c r="AO42" s="33"/>
      <c r="AP42" s="33"/>
      <c r="AQ42" s="33"/>
      <c r="AR42" s="33"/>
      <c r="AS42" s="33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</row>
    <row r="43" spans="1:100" ht="45" x14ac:dyDescent="0.2">
      <c r="A43" s="31"/>
      <c r="B43" s="31"/>
      <c r="C43" s="29"/>
      <c r="D43" s="29"/>
      <c r="E43" s="31"/>
      <c r="F43" s="31"/>
      <c r="G43" s="59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49">
        <v>9476</v>
      </c>
      <c r="AA43" s="49" t="s">
        <v>598</v>
      </c>
      <c r="AB43" s="36" t="s">
        <v>531</v>
      </c>
      <c r="AC43" s="50">
        <v>3430534</v>
      </c>
      <c r="AD43" s="49"/>
      <c r="AE43" s="74"/>
      <c r="AF43" s="74"/>
      <c r="AG43" s="74"/>
      <c r="AH43" s="31"/>
      <c r="AI43" s="36">
        <v>7750</v>
      </c>
      <c r="AJ43" s="49" t="s">
        <v>208</v>
      </c>
      <c r="AK43" s="36" t="s">
        <v>192</v>
      </c>
      <c r="AL43" s="50">
        <v>75565</v>
      </c>
      <c r="AM43" s="31"/>
      <c r="AN43" s="33"/>
      <c r="AO43" s="33"/>
      <c r="AP43" s="33"/>
      <c r="AQ43" s="33"/>
      <c r="AR43" s="33"/>
      <c r="AS43" s="33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</row>
    <row r="44" spans="1:100" ht="45" x14ac:dyDescent="0.2">
      <c r="A44" s="31"/>
      <c r="B44" s="31"/>
      <c r="C44" s="29"/>
      <c r="D44" s="29"/>
      <c r="E44" s="31"/>
      <c r="F44" s="31"/>
      <c r="G44" s="59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49">
        <v>9477</v>
      </c>
      <c r="AA44" s="49" t="s">
        <v>599</v>
      </c>
      <c r="AB44" s="36" t="s">
        <v>531</v>
      </c>
      <c r="AC44" s="50">
        <v>4506009</v>
      </c>
      <c r="AD44" s="49"/>
      <c r="AE44" s="74"/>
      <c r="AF44" s="74"/>
      <c r="AG44" s="74"/>
      <c r="AH44" s="31"/>
      <c r="AI44" s="36">
        <v>9342</v>
      </c>
      <c r="AJ44" s="49" t="s">
        <v>209</v>
      </c>
      <c r="AK44" s="36" t="s">
        <v>192</v>
      </c>
      <c r="AL44" s="50">
        <v>45815</v>
      </c>
      <c r="AM44" s="31"/>
      <c r="AN44" s="33"/>
      <c r="AO44" s="33"/>
      <c r="AP44" s="33"/>
      <c r="AQ44" s="33"/>
      <c r="AR44" s="33"/>
      <c r="AS44" s="33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</row>
    <row r="45" spans="1:100" ht="45" x14ac:dyDescent="0.2">
      <c r="A45" s="31"/>
      <c r="B45" s="31"/>
      <c r="C45" s="29"/>
      <c r="D45" s="29"/>
      <c r="E45" s="31"/>
      <c r="F45" s="31"/>
      <c r="G45" s="59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49">
        <v>9481</v>
      </c>
      <c r="AA45" s="49" t="s">
        <v>600</v>
      </c>
      <c r="AB45" s="36" t="s">
        <v>531</v>
      </c>
      <c r="AC45" s="50">
        <v>3994890</v>
      </c>
      <c r="AD45" s="49"/>
      <c r="AE45" s="74"/>
      <c r="AF45" s="74"/>
      <c r="AG45" s="74"/>
      <c r="AH45" s="31"/>
      <c r="AI45" s="36">
        <v>9346</v>
      </c>
      <c r="AJ45" s="49" t="s">
        <v>210</v>
      </c>
      <c r="AK45" s="36" t="s">
        <v>192</v>
      </c>
      <c r="AL45" s="50">
        <v>126378</v>
      </c>
      <c r="AM45" s="31"/>
      <c r="AN45" s="33"/>
      <c r="AO45" s="33"/>
      <c r="AP45" s="33"/>
      <c r="AQ45" s="33"/>
      <c r="AR45" s="33"/>
      <c r="AS45" s="33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</row>
    <row r="46" spans="1:100" ht="45" x14ac:dyDescent="0.2">
      <c r="A46" s="31"/>
      <c r="B46" s="31"/>
      <c r="C46" s="29"/>
      <c r="D46" s="29"/>
      <c r="E46" s="31"/>
      <c r="F46" s="31"/>
      <c r="G46" s="59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49">
        <v>9482</v>
      </c>
      <c r="AA46" s="49" t="s">
        <v>601</v>
      </c>
      <c r="AB46" s="36" t="s">
        <v>531</v>
      </c>
      <c r="AC46" s="50">
        <v>3007737</v>
      </c>
      <c r="AD46" s="49"/>
      <c r="AE46" s="74"/>
      <c r="AF46" s="74"/>
      <c r="AG46" s="74"/>
      <c r="AH46" s="31"/>
      <c r="AI46" s="36">
        <v>9347</v>
      </c>
      <c r="AJ46" s="49" t="s">
        <v>211</v>
      </c>
      <c r="AK46" s="36" t="s">
        <v>192</v>
      </c>
      <c r="AL46" s="50">
        <v>71638</v>
      </c>
      <c r="AM46" s="31"/>
      <c r="AN46" s="33"/>
      <c r="AO46" s="33"/>
      <c r="AP46" s="33"/>
      <c r="AQ46" s="33"/>
      <c r="AR46" s="33"/>
      <c r="AS46" s="33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</row>
    <row r="47" spans="1:100" ht="45" x14ac:dyDescent="0.2">
      <c r="A47" s="31"/>
      <c r="B47" s="31"/>
      <c r="C47" s="29"/>
      <c r="D47" s="29"/>
      <c r="E47" s="31"/>
      <c r="F47" s="31"/>
      <c r="G47" s="59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49">
        <v>9091</v>
      </c>
      <c r="AA47" s="49" t="s">
        <v>584</v>
      </c>
      <c r="AB47" s="36" t="s">
        <v>531</v>
      </c>
      <c r="AC47" s="50">
        <v>3590916</v>
      </c>
      <c r="AD47" s="49"/>
      <c r="AE47" s="74"/>
      <c r="AF47" s="74"/>
      <c r="AG47" s="74"/>
      <c r="AH47" s="31"/>
      <c r="AI47" s="36">
        <v>9348</v>
      </c>
      <c r="AJ47" s="49" t="s">
        <v>212</v>
      </c>
      <c r="AK47" s="36" t="s">
        <v>192</v>
      </c>
      <c r="AL47" s="50">
        <v>227290</v>
      </c>
      <c r="AM47" s="31"/>
      <c r="AN47" s="33"/>
      <c r="AO47" s="33"/>
      <c r="AP47" s="33"/>
      <c r="AQ47" s="33"/>
      <c r="AR47" s="33"/>
      <c r="AS47" s="33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</row>
    <row r="48" spans="1:100" ht="45" x14ac:dyDescent="0.2">
      <c r="A48" s="31"/>
      <c r="B48" s="31"/>
      <c r="C48" s="29"/>
      <c r="D48" s="29"/>
      <c r="E48" s="31"/>
      <c r="F48" s="31"/>
      <c r="G48" s="59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49">
        <v>9092</v>
      </c>
      <c r="AA48" s="49" t="s">
        <v>585</v>
      </c>
      <c r="AB48" s="36" t="s">
        <v>531</v>
      </c>
      <c r="AC48" s="50">
        <v>2613899</v>
      </c>
      <c r="AD48" s="49"/>
      <c r="AE48" s="74"/>
      <c r="AF48" s="74"/>
      <c r="AG48" s="74"/>
      <c r="AH48" s="31"/>
      <c r="AI48" s="36">
        <v>9350</v>
      </c>
      <c r="AJ48" s="49" t="s">
        <v>213</v>
      </c>
      <c r="AK48" s="36" t="s">
        <v>192</v>
      </c>
      <c r="AL48" s="50">
        <v>286314</v>
      </c>
      <c r="AM48" s="31"/>
      <c r="AN48" s="33"/>
      <c r="AO48" s="33"/>
      <c r="AP48" s="33"/>
      <c r="AQ48" s="33"/>
      <c r="AR48" s="33"/>
      <c r="AS48" s="33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</row>
    <row r="49" spans="1:100" ht="45" x14ac:dyDescent="0.2">
      <c r="A49" s="31"/>
      <c r="B49" s="31"/>
      <c r="C49" s="29"/>
      <c r="D49" s="29"/>
      <c r="E49" s="31"/>
      <c r="F49" s="31"/>
      <c r="G49" s="59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49">
        <v>9483</v>
      </c>
      <c r="AA49" s="49" t="s">
        <v>602</v>
      </c>
      <c r="AB49" s="36" t="s">
        <v>531</v>
      </c>
      <c r="AC49" s="50">
        <v>3488450</v>
      </c>
      <c r="AD49" s="49"/>
      <c r="AE49" s="74"/>
      <c r="AF49" s="74"/>
      <c r="AG49" s="74"/>
      <c r="AH49" s="31"/>
      <c r="AI49" s="36">
        <v>7542</v>
      </c>
      <c r="AJ49" s="49" t="s">
        <v>214</v>
      </c>
      <c r="AK49" s="36" t="s">
        <v>192</v>
      </c>
      <c r="AL49" s="50">
        <v>5236</v>
      </c>
      <c r="AM49" s="31"/>
      <c r="AN49" s="33"/>
      <c r="AO49" s="33"/>
      <c r="AP49" s="33"/>
      <c r="AQ49" s="33"/>
      <c r="AR49" s="33"/>
      <c r="AS49" s="33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</row>
    <row r="50" spans="1:100" ht="45" x14ac:dyDescent="0.2">
      <c r="A50" s="31"/>
      <c r="B50" s="31"/>
      <c r="C50" s="29"/>
      <c r="D50" s="29"/>
      <c r="E50" s="31"/>
      <c r="F50" s="31"/>
      <c r="G50" s="59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49">
        <v>9484</v>
      </c>
      <c r="AA50" s="49" t="s">
        <v>603</v>
      </c>
      <c r="AB50" s="36" t="s">
        <v>531</v>
      </c>
      <c r="AC50" s="50">
        <v>3164114</v>
      </c>
      <c r="AD50" s="49"/>
      <c r="AE50" s="74"/>
      <c r="AF50" s="74"/>
      <c r="AG50" s="74"/>
      <c r="AH50" s="31"/>
      <c r="AI50" s="36">
        <v>10965</v>
      </c>
      <c r="AJ50" s="49" t="s">
        <v>215</v>
      </c>
      <c r="AK50" s="36" t="s">
        <v>192</v>
      </c>
      <c r="AL50" s="50">
        <v>202300</v>
      </c>
      <c r="AM50" s="31"/>
      <c r="AN50" s="33"/>
      <c r="AO50" s="33"/>
      <c r="AP50" s="33"/>
      <c r="AQ50" s="33"/>
      <c r="AR50" s="33"/>
      <c r="AS50" s="33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</row>
    <row r="51" spans="1:100" ht="30" x14ac:dyDescent="0.2">
      <c r="A51" s="31"/>
      <c r="B51" s="31"/>
      <c r="C51" s="29"/>
      <c r="D51" s="29"/>
      <c r="E51" s="31"/>
      <c r="F51" s="31"/>
      <c r="G51" s="59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49">
        <v>9478</v>
      </c>
      <c r="AA51" s="49" t="s">
        <v>604</v>
      </c>
      <c r="AB51" s="36" t="s">
        <v>531</v>
      </c>
      <c r="AC51" s="50">
        <v>3700958</v>
      </c>
      <c r="AD51" s="49"/>
      <c r="AE51" s="74"/>
      <c r="AF51" s="74"/>
      <c r="AG51" s="74"/>
      <c r="AH51" s="31"/>
      <c r="AI51" s="36">
        <v>11528</v>
      </c>
      <c r="AJ51" s="49" t="s">
        <v>216</v>
      </c>
      <c r="AK51" s="36" t="s">
        <v>192</v>
      </c>
      <c r="AL51" s="50">
        <v>195160</v>
      </c>
      <c r="AM51" s="31"/>
      <c r="AN51" s="33"/>
      <c r="AO51" s="33"/>
      <c r="AP51" s="33"/>
      <c r="AQ51" s="33"/>
      <c r="AR51" s="33"/>
      <c r="AS51" s="33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1"/>
      <c r="CT51" s="31"/>
      <c r="CU51" s="31"/>
      <c r="CV51" s="31"/>
    </row>
    <row r="52" spans="1:100" ht="60" x14ac:dyDescent="0.2">
      <c r="A52" s="31"/>
      <c r="B52" s="31"/>
      <c r="C52" s="29"/>
      <c r="D52" s="29"/>
      <c r="E52" s="31"/>
      <c r="F52" s="31"/>
      <c r="G52" s="59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49">
        <v>9479</v>
      </c>
      <c r="AA52" s="49" t="s">
        <v>605</v>
      </c>
      <c r="AB52" s="36" t="s">
        <v>531</v>
      </c>
      <c r="AC52" s="50">
        <v>4506009</v>
      </c>
      <c r="AD52" s="49"/>
      <c r="AE52" s="74"/>
      <c r="AF52" s="74"/>
      <c r="AG52" s="74"/>
      <c r="AH52" s="31"/>
      <c r="AI52" s="36">
        <v>7551</v>
      </c>
      <c r="AJ52" s="49" t="s">
        <v>217</v>
      </c>
      <c r="AK52" s="36" t="s">
        <v>192</v>
      </c>
      <c r="AL52" s="50">
        <v>47600</v>
      </c>
      <c r="AM52" s="31"/>
      <c r="AN52" s="33"/>
      <c r="AO52" s="33"/>
      <c r="AP52" s="33"/>
      <c r="AQ52" s="33"/>
      <c r="AR52" s="33"/>
      <c r="AS52" s="33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1"/>
      <c r="CU52" s="31"/>
      <c r="CV52" s="31"/>
    </row>
    <row r="53" spans="1:100" ht="60" x14ac:dyDescent="0.2">
      <c r="A53" s="31"/>
      <c r="B53" s="31"/>
      <c r="C53" s="29"/>
      <c r="D53" s="29"/>
      <c r="E53" s="31"/>
      <c r="F53" s="31"/>
      <c r="G53" s="59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49">
        <v>9480</v>
      </c>
      <c r="AA53" s="49" t="s">
        <v>606</v>
      </c>
      <c r="AB53" s="36" t="s">
        <v>531</v>
      </c>
      <c r="AC53" s="50">
        <v>3700958</v>
      </c>
      <c r="AD53" s="49"/>
      <c r="AE53" s="74"/>
      <c r="AF53" s="74"/>
      <c r="AG53" s="74"/>
      <c r="AH53" s="31"/>
      <c r="AI53" s="36">
        <v>11101</v>
      </c>
      <c r="AJ53" s="49" t="s">
        <v>218</v>
      </c>
      <c r="AK53" s="36" t="s">
        <v>135</v>
      </c>
      <c r="AL53" s="50">
        <v>78540</v>
      </c>
      <c r="AM53" s="31"/>
      <c r="AN53" s="33"/>
      <c r="AO53" s="33"/>
      <c r="AP53" s="33"/>
      <c r="AQ53" s="33"/>
      <c r="AR53" s="33"/>
      <c r="AS53" s="33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</row>
    <row r="54" spans="1:100" ht="60" x14ac:dyDescent="0.2">
      <c r="A54" s="31"/>
      <c r="B54" s="31"/>
      <c r="C54" s="29"/>
      <c r="D54" s="29"/>
      <c r="E54" s="31"/>
      <c r="F54" s="31"/>
      <c r="G54" s="59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49">
        <v>9489</v>
      </c>
      <c r="AA54" s="49" t="s">
        <v>607</v>
      </c>
      <c r="AB54" s="36" t="s">
        <v>531</v>
      </c>
      <c r="AC54" s="50">
        <v>3007737</v>
      </c>
      <c r="AD54" s="49"/>
      <c r="AE54" s="74"/>
      <c r="AF54" s="74"/>
      <c r="AG54" s="74"/>
      <c r="AH54" s="31"/>
      <c r="AI54" s="36">
        <v>11102</v>
      </c>
      <c r="AJ54" s="49" t="s">
        <v>219</v>
      </c>
      <c r="AK54" s="36" t="s">
        <v>135</v>
      </c>
      <c r="AL54" s="50">
        <v>357000</v>
      </c>
      <c r="AM54" s="31"/>
      <c r="AN54" s="33"/>
      <c r="AO54" s="33"/>
      <c r="AP54" s="33"/>
      <c r="AQ54" s="33"/>
      <c r="AR54" s="33"/>
      <c r="AS54" s="33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</row>
    <row r="55" spans="1:100" ht="45" x14ac:dyDescent="0.2">
      <c r="A55" s="31"/>
      <c r="B55" s="31"/>
      <c r="C55" s="29"/>
      <c r="D55" s="29"/>
      <c r="E55" s="31"/>
      <c r="F55" s="31"/>
      <c r="G55" s="59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49">
        <v>9490</v>
      </c>
      <c r="AA55" s="49" t="s">
        <v>608</v>
      </c>
      <c r="AB55" s="36" t="s">
        <v>531</v>
      </c>
      <c r="AC55" s="50">
        <v>2650098</v>
      </c>
      <c r="AD55" s="49"/>
      <c r="AE55" s="74"/>
      <c r="AF55" s="74"/>
      <c r="AG55" s="74"/>
      <c r="AH55" s="31"/>
      <c r="AI55" s="36">
        <v>11120</v>
      </c>
      <c r="AJ55" s="49" t="s">
        <v>220</v>
      </c>
      <c r="AK55" s="36" t="s">
        <v>192</v>
      </c>
      <c r="AL55" s="50">
        <v>2142000</v>
      </c>
      <c r="AM55" s="31"/>
      <c r="AN55" s="33"/>
      <c r="AO55" s="33"/>
      <c r="AP55" s="33"/>
      <c r="AQ55" s="33"/>
      <c r="AR55" s="33"/>
      <c r="AS55" s="33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  <c r="CJ55" s="31"/>
      <c r="CK55" s="31"/>
      <c r="CL55" s="31"/>
      <c r="CM55" s="31"/>
      <c r="CN55" s="31"/>
      <c r="CO55" s="31"/>
      <c r="CP55" s="31"/>
      <c r="CQ55" s="31"/>
      <c r="CR55" s="31"/>
      <c r="CS55" s="31"/>
      <c r="CT55" s="31"/>
      <c r="CU55" s="31"/>
      <c r="CV55" s="31"/>
    </row>
    <row r="56" spans="1:100" ht="45" x14ac:dyDescent="0.2">
      <c r="A56" s="31"/>
      <c r="B56" s="31"/>
      <c r="C56" s="29"/>
      <c r="D56" s="29"/>
      <c r="E56" s="31"/>
      <c r="F56" s="31"/>
      <c r="G56" s="59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49">
        <v>9491</v>
      </c>
      <c r="AA56" s="49" t="s">
        <v>609</v>
      </c>
      <c r="AB56" s="36" t="s">
        <v>531</v>
      </c>
      <c r="AC56" s="50">
        <v>2243229</v>
      </c>
      <c r="AD56" s="49"/>
      <c r="AE56" s="74"/>
      <c r="AF56" s="74"/>
      <c r="AG56" s="74"/>
      <c r="AH56" s="31"/>
      <c r="AI56" s="36">
        <v>12319</v>
      </c>
      <c r="AJ56" s="49" t="s">
        <v>221</v>
      </c>
      <c r="AK56" s="36" t="s">
        <v>135</v>
      </c>
      <c r="AL56" s="50">
        <v>101745</v>
      </c>
      <c r="AM56" s="31"/>
      <c r="AN56" s="33"/>
      <c r="AO56" s="33"/>
      <c r="AP56" s="33"/>
      <c r="AQ56" s="33"/>
      <c r="AR56" s="33"/>
      <c r="AS56" s="33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  <c r="CJ56" s="31"/>
      <c r="CK56" s="31"/>
      <c r="CL56" s="31"/>
      <c r="CM56" s="31"/>
      <c r="CN56" s="31"/>
      <c r="CO56" s="31"/>
      <c r="CP56" s="31"/>
      <c r="CQ56" s="31"/>
      <c r="CR56" s="31"/>
      <c r="CS56" s="31"/>
      <c r="CT56" s="31"/>
      <c r="CU56" s="31"/>
      <c r="CV56" s="31"/>
    </row>
    <row r="57" spans="1:100" ht="45" x14ac:dyDescent="0.2">
      <c r="A57" s="31"/>
      <c r="B57" s="31"/>
      <c r="C57" s="29"/>
      <c r="D57" s="29"/>
      <c r="E57" s="31"/>
      <c r="F57" s="31"/>
      <c r="G57" s="59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49">
        <v>9424</v>
      </c>
      <c r="AA57" s="49" t="s">
        <v>610</v>
      </c>
      <c r="AB57" s="36" t="s">
        <v>531</v>
      </c>
      <c r="AC57" s="50">
        <v>1911652</v>
      </c>
      <c r="AD57" s="49"/>
      <c r="AE57" s="74"/>
      <c r="AF57" s="74"/>
      <c r="AG57" s="74"/>
      <c r="AH57" s="33"/>
      <c r="AI57" s="36">
        <v>7489</v>
      </c>
      <c r="AJ57" s="49" t="s">
        <v>222</v>
      </c>
      <c r="AK57" s="36" t="s">
        <v>192</v>
      </c>
      <c r="AL57" s="50">
        <v>32000</v>
      </c>
      <c r="AM57" s="31"/>
      <c r="AN57" s="33"/>
      <c r="AO57" s="33"/>
      <c r="AP57" s="33"/>
      <c r="AQ57" s="33"/>
      <c r="AR57" s="33"/>
      <c r="AS57" s="33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31"/>
      <c r="CL57" s="31"/>
      <c r="CM57" s="31"/>
      <c r="CN57" s="31"/>
      <c r="CO57" s="31"/>
      <c r="CP57" s="31"/>
      <c r="CQ57" s="31"/>
      <c r="CR57" s="31"/>
      <c r="CS57" s="31"/>
      <c r="CT57" s="31"/>
      <c r="CU57" s="31"/>
      <c r="CV57" s="31"/>
    </row>
    <row r="58" spans="1:100" ht="45" x14ac:dyDescent="0.2">
      <c r="A58" s="31"/>
      <c r="B58" s="31"/>
      <c r="C58" s="29"/>
      <c r="D58" s="29"/>
      <c r="E58" s="31"/>
      <c r="F58" s="31"/>
      <c r="G58" s="59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74"/>
      <c r="AA58" s="74"/>
      <c r="AB58" s="74"/>
      <c r="AC58" s="74"/>
      <c r="AD58" s="74"/>
      <c r="AE58" s="74"/>
      <c r="AF58" s="74"/>
      <c r="AG58" s="74"/>
      <c r="AH58" s="33"/>
      <c r="AI58" s="36">
        <v>7501</v>
      </c>
      <c r="AJ58" s="49" t="s">
        <v>223</v>
      </c>
      <c r="AK58" s="36" t="s">
        <v>192</v>
      </c>
      <c r="AL58" s="50">
        <v>268940</v>
      </c>
      <c r="AM58" s="31"/>
      <c r="AN58" s="33"/>
      <c r="AO58" s="33"/>
      <c r="AP58" s="33"/>
      <c r="AQ58" s="33"/>
      <c r="AR58" s="33"/>
      <c r="AS58" s="33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  <c r="CJ58" s="31"/>
      <c r="CK58" s="31"/>
      <c r="CL58" s="31"/>
      <c r="CM58" s="31"/>
      <c r="CN58" s="31"/>
      <c r="CO58" s="31"/>
      <c r="CP58" s="31"/>
      <c r="CQ58" s="31"/>
      <c r="CR58" s="31"/>
      <c r="CS58" s="31"/>
      <c r="CT58" s="31"/>
      <c r="CU58" s="31"/>
      <c r="CV58" s="31"/>
    </row>
    <row r="59" spans="1:100" ht="45" x14ac:dyDescent="0.2">
      <c r="A59" s="31"/>
      <c r="B59" s="31"/>
      <c r="C59" s="29"/>
      <c r="D59" s="29"/>
      <c r="E59" s="31"/>
      <c r="F59" s="31"/>
      <c r="G59" s="59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74"/>
      <c r="AA59" s="74"/>
      <c r="AB59" s="74"/>
      <c r="AC59" s="74"/>
      <c r="AD59" s="74"/>
      <c r="AE59" s="74"/>
      <c r="AF59" s="74"/>
      <c r="AG59" s="74"/>
      <c r="AH59" s="33"/>
      <c r="AI59" s="36">
        <v>7520</v>
      </c>
      <c r="AJ59" s="49" t="s">
        <v>224</v>
      </c>
      <c r="AK59" s="36" t="s">
        <v>192</v>
      </c>
      <c r="AL59" s="50">
        <v>120190</v>
      </c>
      <c r="AM59" s="31"/>
      <c r="AN59" s="33"/>
      <c r="AO59" s="33"/>
      <c r="AP59" s="33"/>
      <c r="AQ59" s="33"/>
      <c r="AR59" s="33"/>
      <c r="AS59" s="33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  <c r="CJ59" s="31"/>
      <c r="CK59" s="31"/>
      <c r="CL59" s="31"/>
      <c r="CM59" s="31"/>
      <c r="CN59" s="31"/>
      <c r="CO59" s="31"/>
      <c r="CP59" s="31"/>
      <c r="CQ59" s="31"/>
      <c r="CR59" s="31"/>
      <c r="CS59" s="31"/>
      <c r="CT59" s="31"/>
      <c r="CU59" s="31"/>
      <c r="CV59" s="31"/>
    </row>
    <row r="60" spans="1:100" ht="45" x14ac:dyDescent="0.2">
      <c r="A60" s="31"/>
      <c r="B60" s="31"/>
      <c r="C60" s="29"/>
      <c r="D60" s="29"/>
      <c r="E60" s="31"/>
      <c r="F60" s="31"/>
      <c r="G60" s="59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74"/>
      <c r="AA60" s="74"/>
      <c r="AB60" s="74"/>
      <c r="AC60" s="74"/>
      <c r="AD60" s="74"/>
      <c r="AE60" s="74"/>
      <c r="AF60" s="74"/>
      <c r="AG60" s="74"/>
      <c r="AH60" s="33"/>
      <c r="AI60" s="36">
        <v>8012</v>
      </c>
      <c r="AJ60" s="49" t="s">
        <v>225</v>
      </c>
      <c r="AK60" s="36" t="s">
        <v>192</v>
      </c>
      <c r="AL60" s="50">
        <v>142800</v>
      </c>
      <c r="AM60" s="31"/>
      <c r="AN60" s="33"/>
      <c r="AO60" s="33"/>
      <c r="AP60" s="33"/>
      <c r="AQ60" s="33"/>
      <c r="AR60" s="33"/>
      <c r="AS60" s="33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  <c r="CJ60" s="31"/>
      <c r="CK60" s="31"/>
      <c r="CL60" s="31"/>
      <c r="CM60" s="31"/>
      <c r="CN60" s="31"/>
      <c r="CO60" s="31"/>
      <c r="CP60" s="31"/>
      <c r="CQ60" s="31"/>
      <c r="CR60" s="31"/>
      <c r="CS60" s="31"/>
      <c r="CT60" s="31"/>
      <c r="CU60" s="31"/>
      <c r="CV60" s="31"/>
    </row>
    <row r="61" spans="1:100" ht="30" x14ac:dyDescent="0.2">
      <c r="A61" s="31"/>
      <c r="B61" s="31"/>
      <c r="C61" s="29"/>
      <c r="D61" s="29"/>
      <c r="E61" s="31"/>
      <c r="F61" s="31"/>
      <c r="G61" s="59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74"/>
      <c r="AA61" s="74"/>
      <c r="AB61" s="74"/>
      <c r="AC61" s="74"/>
      <c r="AD61" s="74"/>
      <c r="AE61" s="74"/>
      <c r="AF61" s="74"/>
      <c r="AG61" s="74"/>
      <c r="AH61" s="33"/>
      <c r="AI61" s="36">
        <v>10021</v>
      </c>
      <c r="AJ61" s="49" t="s">
        <v>226</v>
      </c>
      <c r="AK61" s="36" t="s">
        <v>192</v>
      </c>
      <c r="AL61" s="50">
        <v>151000</v>
      </c>
      <c r="AM61" s="31"/>
      <c r="AN61" s="33"/>
      <c r="AO61" s="33"/>
      <c r="AP61" s="33"/>
      <c r="AQ61" s="33"/>
      <c r="AR61" s="33"/>
      <c r="AS61" s="33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31"/>
      <c r="CN61" s="31"/>
      <c r="CO61" s="31"/>
      <c r="CP61" s="31"/>
      <c r="CQ61" s="31"/>
      <c r="CR61" s="31"/>
      <c r="CS61" s="31"/>
      <c r="CT61" s="31"/>
      <c r="CU61" s="31"/>
      <c r="CV61" s="31"/>
    </row>
    <row r="62" spans="1:100" ht="45" x14ac:dyDescent="0.2">
      <c r="A62" s="31"/>
      <c r="B62" s="31"/>
      <c r="C62" s="29"/>
      <c r="D62" s="29"/>
      <c r="E62" s="31"/>
      <c r="F62" s="31"/>
      <c r="G62" s="59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74"/>
      <c r="AA62" s="74"/>
      <c r="AB62" s="74"/>
      <c r="AC62" s="74"/>
      <c r="AD62" s="74"/>
      <c r="AE62" s="74"/>
      <c r="AF62" s="74"/>
      <c r="AG62" s="74"/>
      <c r="AH62" s="33"/>
      <c r="AI62" s="36">
        <v>10022</v>
      </c>
      <c r="AJ62" s="49" t="s">
        <v>227</v>
      </c>
      <c r="AK62" s="36" t="s">
        <v>192</v>
      </c>
      <c r="AL62" s="50">
        <v>524000</v>
      </c>
      <c r="AM62" s="33"/>
      <c r="AN62" s="33"/>
      <c r="AO62" s="33"/>
      <c r="AP62" s="33"/>
      <c r="AQ62" s="33"/>
      <c r="AR62" s="33"/>
      <c r="AS62" s="33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  <c r="CM62" s="31"/>
      <c r="CN62" s="31"/>
      <c r="CO62" s="31"/>
      <c r="CP62" s="31"/>
      <c r="CQ62" s="31"/>
      <c r="CR62" s="31"/>
      <c r="CS62" s="31"/>
      <c r="CT62" s="31"/>
      <c r="CU62" s="31"/>
      <c r="CV62" s="31"/>
    </row>
    <row r="63" spans="1:100" ht="15" x14ac:dyDescent="0.2">
      <c r="A63" s="31"/>
      <c r="B63" s="31"/>
      <c r="C63" s="29"/>
      <c r="D63" s="29"/>
      <c r="E63" s="31"/>
      <c r="F63" s="31"/>
      <c r="G63" s="59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74"/>
      <c r="AA63" s="74"/>
      <c r="AB63" s="74"/>
      <c r="AC63" s="74"/>
      <c r="AD63" s="74"/>
      <c r="AE63" s="74"/>
      <c r="AF63" s="74"/>
      <c r="AG63" s="74"/>
      <c r="AH63" s="33"/>
      <c r="AI63" s="36"/>
      <c r="AJ63" s="97"/>
      <c r="AK63" s="98"/>
      <c r="AL63" s="50"/>
      <c r="AM63" s="33"/>
      <c r="AN63" s="33"/>
      <c r="AO63" s="33"/>
      <c r="AP63" s="33"/>
      <c r="AQ63" s="33"/>
      <c r="AR63" s="33"/>
      <c r="AS63" s="33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  <c r="CJ63" s="31"/>
      <c r="CK63" s="31"/>
      <c r="CL63" s="31"/>
      <c r="CM63" s="31"/>
      <c r="CN63" s="31"/>
      <c r="CO63" s="31"/>
      <c r="CP63" s="31"/>
      <c r="CQ63" s="31"/>
      <c r="CR63" s="31"/>
      <c r="CS63" s="31"/>
      <c r="CT63" s="31"/>
      <c r="CU63" s="31"/>
      <c r="CV63" s="31"/>
    </row>
    <row r="64" spans="1:100" ht="15" x14ac:dyDescent="0.2">
      <c r="A64" s="31"/>
      <c r="B64" s="31"/>
      <c r="C64" s="29"/>
      <c r="D64" s="29"/>
      <c r="E64" s="31"/>
      <c r="F64" s="31"/>
      <c r="G64" s="59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74"/>
      <c r="AA64" s="74"/>
      <c r="AB64" s="74"/>
      <c r="AC64" s="74"/>
      <c r="AD64" s="74"/>
      <c r="AE64" s="74"/>
      <c r="AF64" s="74"/>
      <c r="AG64" s="74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</row>
    <row r="65" spans="1:100" ht="15" x14ac:dyDescent="0.2">
      <c r="A65" s="31"/>
      <c r="B65" s="31"/>
      <c r="C65" s="29"/>
      <c r="D65" s="29"/>
      <c r="E65" s="31"/>
      <c r="F65" s="31"/>
      <c r="G65" s="59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74"/>
      <c r="AA65" s="74"/>
      <c r="AB65" s="74"/>
      <c r="AC65" s="74"/>
      <c r="AD65" s="74"/>
      <c r="AE65" s="74"/>
      <c r="AF65" s="74"/>
      <c r="AG65" s="74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31"/>
      <c r="CV65" s="31"/>
    </row>
    <row r="66" spans="1:100" ht="15" x14ac:dyDescent="0.2">
      <c r="A66" s="31"/>
      <c r="B66" s="31"/>
      <c r="C66" s="29"/>
      <c r="D66" s="29"/>
      <c r="E66" s="31"/>
      <c r="F66" s="31"/>
      <c r="G66" s="59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74"/>
      <c r="AA66" s="74"/>
      <c r="AB66" s="74"/>
      <c r="AC66" s="74"/>
      <c r="AD66" s="74"/>
      <c r="AE66" s="74"/>
      <c r="AF66" s="74"/>
      <c r="AG66" s="74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</row>
    <row r="67" spans="1:100" ht="15" x14ac:dyDescent="0.2">
      <c r="A67" s="31"/>
      <c r="B67" s="31"/>
      <c r="C67" s="29"/>
      <c r="D67" s="29"/>
      <c r="E67" s="31"/>
      <c r="F67" s="31"/>
      <c r="G67" s="59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74"/>
      <c r="AA67" s="74"/>
      <c r="AB67" s="74"/>
      <c r="AC67" s="74"/>
      <c r="AD67" s="74"/>
      <c r="AE67" s="74"/>
      <c r="AF67" s="74"/>
      <c r="AG67" s="74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</row>
    <row r="68" spans="1:100" ht="15" x14ac:dyDescent="0.2">
      <c r="A68" s="31"/>
      <c r="B68" s="31"/>
      <c r="C68" s="29"/>
      <c r="D68" s="29"/>
      <c r="E68" s="31"/>
      <c r="F68" s="31"/>
      <c r="G68" s="59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74"/>
      <c r="AA68" s="74"/>
      <c r="AB68" s="74"/>
      <c r="AC68" s="74"/>
      <c r="AD68" s="74"/>
      <c r="AE68" s="74"/>
      <c r="AF68" s="74"/>
      <c r="AG68" s="74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</row>
    <row r="69" spans="1:100" ht="15" x14ac:dyDescent="0.2">
      <c r="A69" s="31"/>
      <c r="B69" s="31"/>
      <c r="C69" s="29"/>
      <c r="D69" s="29"/>
      <c r="E69" s="31"/>
      <c r="F69" s="31"/>
      <c r="G69" s="59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74"/>
      <c r="AA69" s="74"/>
      <c r="AB69" s="74"/>
      <c r="AC69" s="74"/>
      <c r="AD69" s="74"/>
      <c r="AE69" s="74"/>
      <c r="AF69" s="74"/>
      <c r="AG69" s="74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</row>
    <row r="70" spans="1:100" ht="15" x14ac:dyDescent="0.2">
      <c r="A70" s="31"/>
      <c r="B70" s="31"/>
      <c r="C70" s="29"/>
      <c r="D70" s="29"/>
      <c r="E70" s="31"/>
      <c r="F70" s="31"/>
      <c r="G70" s="59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74"/>
      <c r="AA70" s="74"/>
      <c r="AB70" s="74"/>
      <c r="AC70" s="74"/>
      <c r="AD70" s="74"/>
      <c r="AE70" s="74"/>
      <c r="AF70" s="74"/>
      <c r="AG70" s="74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</row>
    <row r="71" spans="1:100" ht="15" x14ac:dyDescent="0.2">
      <c r="A71" s="31"/>
      <c r="B71" s="31"/>
      <c r="C71" s="29"/>
      <c r="D71" s="29"/>
      <c r="E71" s="31"/>
      <c r="F71" s="31"/>
      <c r="G71" s="59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74"/>
      <c r="AA71" s="74"/>
      <c r="AB71" s="74"/>
      <c r="AC71" s="74"/>
      <c r="AD71" s="74"/>
      <c r="AE71" s="74"/>
      <c r="AF71" s="74"/>
      <c r="AG71" s="74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  <c r="CN71" s="31"/>
      <c r="CO71" s="31"/>
      <c r="CP71" s="31"/>
      <c r="CQ71" s="31"/>
      <c r="CR71" s="31"/>
      <c r="CS71" s="31"/>
      <c r="CT71" s="31"/>
      <c r="CU71" s="31"/>
      <c r="CV71" s="31"/>
    </row>
    <row r="72" spans="1:100" ht="15" x14ac:dyDescent="0.2">
      <c r="A72" s="31"/>
      <c r="B72" s="31"/>
      <c r="C72" s="29"/>
      <c r="D72" s="29"/>
      <c r="E72" s="31"/>
      <c r="F72" s="31"/>
      <c r="G72" s="59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74"/>
      <c r="AA72" s="74"/>
      <c r="AB72" s="74"/>
      <c r="AC72" s="74"/>
      <c r="AD72" s="74"/>
      <c r="AE72" s="74"/>
      <c r="AF72" s="74"/>
      <c r="AG72" s="74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</row>
    <row r="73" spans="1:100" ht="15" x14ac:dyDescent="0.2">
      <c r="A73" s="31"/>
      <c r="B73" s="31"/>
      <c r="C73" s="29"/>
      <c r="D73" s="29"/>
      <c r="E73" s="31"/>
      <c r="F73" s="31"/>
      <c r="G73" s="59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74"/>
      <c r="AA73" s="74"/>
      <c r="AB73" s="74"/>
      <c r="AC73" s="74"/>
      <c r="AD73" s="74"/>
      <c r="AE73" s="74"/>
      <c r="AF73" s="74"/>
      <c r="AG73" s="74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</row>
    <row r="74" spans="1:100" ht="15" x14ac:dyDescent="0.2">
      <c r="A74" s="31"/>
      <c r="B74" s="31"/>
      <c r="C74" s="29"/>
      <c r="D74" s="29"/>
      <c r="E74" s="31"/>
      <c r="F74" s="31"/>
      <c r="G74" s="59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74"/>
      <c r="AA74" s="74"/>
      <c r="AB74" s="74"/>
      <c r="AC74" s="74"/>
      <c r="AD74" s="74"/>
      <c r="AE74" s="74"/>
      <c r="AF74" s="74"/>
      <c r="AG74" s="74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31"/>
      <c r="CP74" s="31"/>
      <c r="CQ74" s="31"/>
      <c r="CR74" s="31"/>
      <c r="CS74" s="31"/>
      <c r="CT74" s="31"/>
      <c r="CU74" s="31"/>
      <c r="CV74" s="31"/>
    </row>
    <row r="75" spans="1:100" ht="15" x14ac:dyDescent="0.2">
      <c r="A75" s="31"/>
      <c r="B75" s="31"/>
      <c r="C75" s="29"/>
      <c r="D75" s="29"/>
      <c r="E75" s="31"/>
      <c r="F75" s="31"/>
      <c r="G75" s="59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74"/>
      <c r="AA75" s="74"/>
      <c r="AB75" s="74"/>
      <c r="AC75" s="74"/>
      <c r="AD75" s="74"/>
      <c r="AE75" s="74"/>
      <c r="AF75" s="74"/>
      <c r="AG75" s="74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  <c r="CJ75" s="31"/>
      <c r="CK75" s="31"/>
      <c r="CL75" s="31"/>
      <c r="CM75" s="31"/>
      <c r="CN75" s="31"/>
      <c r="CO75" s="31"/>
      <c r="CP75" s="31"/>
      <c r="CQ75" s="31"/>
      <c r="CR75" s="31"/>
      <c r="CS75" s="31"/>
      <c r="CT75" s="31"/>
      <c r="CU75" s="31"/>
      <c r="CV75" s="31"/>
    </row>
    <row r="76" spans="1:100" ht="15" x14ac:dyDescent="0.2">
      <c r="A76" s="31"/>
      <c r="B76" s="31"/>
      <c r="C76" s="29"/>
      <c r="D76" s="29"/>
      <c r="E76" s="31"/>
      <c r="F76" s="31"/>
      <c r="G76" s="59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74"/>
      <c r="AA76" s="74"/>
      <c r="AB76" s="74"/>
      <c r="AC76" s="74"/>
      <c r="AD76" s="74"/>
      <c r="AE76" s="74"/>
      <c r="AF76" s="74"/>
      <c r="AG76" s="74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  <c r="CJ76" s="31"/>
      <c r="CK76" s="31"/>
      <c r="CL76" s="31"/>
      <c r="CM76" s="31"/>
      <c r="CN76" s="31"/>
      <c r="CO76" s="31"/>
      <c r="CP76" s="31"/>
      <c r="CQ76" s="31"/>
      <c r="CR76" s="31"/>
      <c r="CS76" s="31"/>
      <c r="CT76" s="31"/>
      <c r="CU76" s="31"/>
      <c r="CV76" s="31"/>
    </row>
    <row r="77" spans="1:100" ht="15" x14ac:dyDescent="0.2">
      <c r="A77" s="31"/>
      <c r="B77" s="31"/>
      <c r="C77" s="29"/>
      <c r="D77" s="29"/>
      <c r="E77" s="31"/>
      <c r="F77" s="31"/>
      <c r="G77" s="59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74"/>
      <c r="AA77" s="74"/>
      <c r="AB77" s="74"/>
      <c r="AC77" s="74"/>
      <c r="AD77" s="74"/>
      <c r="AE77" s="74"/>
      <c r="AF77" s="74"/>
      <c r="AG77" s="74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  <c r="CJ77" s="31"/>
      <c r="CK77" s="31"/>
      <c r="CL77" s="31"/>
      <c r="CM77" s="31"/>
      <c r="CN77" s="31"/>
      <c r="CO77" s="31"/>
      <c r="CP77" s="31"/>
      <c r="CQ77" s="31"/>
      <c r="CR77" s="31"/>
      <c r="CS77" s="31"/>
      <c r="CT77" s="31"/>
      <c r="CU77" s="31"/>
      <c r="CV77" s="31"/>
    </row>
    <row r="78" spans="1:100" ht="15" x14ac:dyDescent="0.2">
      <c r="A78" s="31"/>
      <c r="B78" s="31"/>
      <c r="C78" s="29"/>
      <c r="D78" s="29"/>
      <c r="E78" s="31"/>
      <c r="F78" s="31"/>
      <c r="G78" s="59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74"/>
      <c r="AA78" s="74"/>
      <c r="AB78" s="74"/>
      <c r="AC78" s="74"/>
      <c r="AD78" s="74"/>
      <c r="AE78" s="74"/>
      <c r="AF78" s="74"/>
      <c r="AG78" s="74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31"/>
      <c r="CL78" s="31"/>
      <c r="CM78" s="31"/>
      <c r="CN78" s="31"/>
      <c r="CO78" s="31"/>
      <c r="CP78" s="31"/>
      <c r="CQ78" s="31"/>
      <c r="CR78" s="31"/>
      <c r="CS78" s="31"/>
      <c r="CT78" s="31"/>
      <c r="CU78" s="31"/>
      <c r="CV78" s="31"/>
    </row>
    <row r="79" spans="1:100" ht="15" x14ac:dyDescent="0.2">
      <c r="A79" s="31"/>
      <c r="B79" s="31"/>
      <c r="C79" s="29"/>
      <c r="D79" s="29"/>
      <c r="E79" s="31"/>
      <c r="F79" s="31"/>
      <c r="G79" s="59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74"/>
      <c r="AA79" s="74"/>
      <c r="AB79" s="74"/>
      <c r="AC79" s="74"/>
      <c r="AD79" s="74"/>
      <c r="AE79" s="74"/>
      <c r="AF79" s="74"/>
      <c r="AG79" s="74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31"/>
      <c r="BH79" s="31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  <c r="CJ79" s="31"/>
      <c r="CK79" s="31"/>
      <c r="CL79" s="31"/>
      <c r="CM79" s="31"/>
      <c r="CN79" s="31"/>
      <c r="CO79" s="31"/>
      <c r="CP79" s="31"/>
      <c r="CQ79" s="31"/>
      <c r="CR79" s="31"/>
      <c r="CS79" s="31"/>
      <c r="CT79" s="31"/>
      <c r="CU79" s="31"/>
      <c r="CV79" s="31"/>
    </row>
    <row r="80" spans="1:100" ht="15" x14ac:dyDescent="0.2">
      <c r="A80" s="31"/>
      <c r="B80" s="31"/>
      <c r="C80" s="29"/>
      <c r="D80" s="29"/>
      <c r="E80" s="31"/>
      <c r="F80" s="31"/>
      <c r="G80" s="59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74"/>
      <c r="AA80" s="74"/>
      <c r="AB80" s="74"/>
      <c r="AC80" s="74"/>
      <c r="AD80" s="74"/>
      <c r="AE80" s="74"/>
      <c r="AF80" s="74"/>
      <c r="AG80" s="74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</row>
    <row r="81" spans="1:100" ht="15" x14ac:dyDescent="0.2">
      <c r="A81" s="31"/>
      <c r="B81" s="31"/>
      <c r="C81" s="29"/>
      <c r="D81" s="29"/>
      <c r="E81" s="31"/>
      <c r="F81" s="31"/>
      <c r="G81" s="59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74"/>
      <c r="AA81" s="74"/>
      <c r="AB81" s="74"/>
      <c r="AC81" s="74"/>
      <c r="AD81" s="74"/>
      <c r="AE81" s="74"/>
      <c r="AF81" s="74"/>
      <c r="AG81" s="74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31"/>
      <c r="BH81" s="31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  <c r="CJ81" s="31"/>
      <c r="CK81" s="31"/>
      <c r="CL81" s="31"/>
      <c r="CM81" s="31"/>
      <c r="CN81" s="31"/>
      <c r="CO81" s="31"/>
      <c r="CP81" s="31"/>
      <c r="CQ81" s="31"/>
      <c r="CR81" s="31"/>
      <c r="CS81" s="31"/>
      <c r="CT81" s="31"/>
      <c r="CU81" s="31"/>
      <c r="CV81" s="31"/>
    </row>
    <row r="82" spans="1:100" ht="15" x14ac:dyDescent="0.2">
      <c r="A82" s="31"/>
      <c r="B82" s="31"/>
      <c r="C82" s="29"/>
      <c r="D82" s="29"/>
      <c r="E82" s="31"/>
      <c r="F82" s="31"/>
      <c r="G82" s="59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74"/>
      <c r="AA82" s="74"/>
      <c r="AB82" s="74"/>
      <c r="AC82" s="74"/>
      <c r="AD82" s="74"/>
      <c r="AE82" s="74"/>
      <c r="AF82" s="74"/>
      <c r="AG82" s="74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  <c r="CJ82" s="31"/>
      <c r="CK82" s="31"/>
      <c r="CL82" s="31"/>
      <c r="CM82" s="31"/>
      <c r="CN82" s="31"/>
      <c r="CO82" s="31"/>
      <c r="CP82" s="31"/>
      <c r="CQ82" s="31"/>
      <c r="CR82" s="31"/>
      <c r="CS82" s="31"/>
      <c r="CT82" s="31"/>
      <c r="CU82" s="31"/>
      <c r="CV82" s="31"/>
    </row>
    <row r="83" spans="1:100" ht="15" x14ac:dyDescent="0.2">
      <c r="A83" s="31"/>
      <c r="B83" s="31"/>
      <c r="C83" s="29"/>
      <c r="D83" s="29"/>
      <c r="E83" s="31"/>
      <c r="F83" s="31"/>
      <c r="G83" s="59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74"/>
      <c r="AA83" s="74"/>
      <c r="AB83" s="74"/>
      <c r="AC83" s="74"/>
      <c r="AD83" s="74"/>
      <c r="AE83" s="74"/>
      <c r="AF83" s="74"/>
      <c r="AG83" s="74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  <c r="CJ83" s="31"/>
      <c r="CK83" s="31"/>
      <c r="CL83" s="31"/>
      <c r="CM83" s="31"/>
      <c r="CN83" s="31"/>
      <c r="CO83" s="31"/>
      <c r="CP83" s="31"/>
      <c r="CQ83" s="31"/>
      <c r="CR83" s="31"/>
      <c r="CS83" s="31"/>
      <c r="CT83" s="31"/>
      <c r="CU83" s="31"/>
      <c r="CV83" s="31"/>
    </row>
    <row r="84" spans="1:100" ht="15" x14ac:dyDescent="0.2">
      <c r="A84" s="31"/>
      <c r="B84" s="31"/>
      <c r="C84" s="29"/>
      <c r="D84" s="29"/>
      <c r="E84" s="31"/>
      <c r="F84" s="31"/>
      <c r="G84" s="59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74"/>
      <c r="AA84" s="74"/>
      <c r="AB84" s="74"/>
      <c r="AC84" s="74"/>
      <c r="AD84" s="74"/>
      <c r="AE84" s="74"/>
      <c r="AF84" s="74"/>
      <c r="AG84" s="74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31"/>
      <c r="CM84" s="31"/>
      <c r="CN84" s="31"/>
      <c r="CO84" s="31"/>
      <c r="CP84" s="31"/>
      <c r="CQ84" s="31"/>
      <c r="CR84" s="31"/>
      <c r="CS84" s="31"/>
      <c r="CT84" s="31"/>
      <c r="CU84" s="31"/>
      <c r="CV84" s="31"/>
    </row>
    <row r="85" spans="1:100" ht="15" x14ac:dyDescent="0.2">
      <c r="A85" s="31"/>
      <c r="B85" s="31"/>
      <c r="C85" s="29"/>
      <c r="D85" s="29"/>
      <c r="E85" s="31"/>
      <c r="F85" s="31"/>
      <c r="G85" s="59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74"/>
      <c r="AA85" s="74"/>
      <c r="AB85" s="74"/>
      <c r="AC85" s="74"/>
      <c r="AD85" s="74"/>
      <c r="AE85" s="74"/>
      <c r="AF85" s="74"/>
      <c r="AG85" s="74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  <c r="CJ85" s="31"/>
      <c r="CK85" s="31"/>
      <c r="CL85" s="31"/>
      <c r="CM85" s="31"/>
      <c r="CN85" s="31"/>
      <c r="CO85" s="31"/>
      <c r="CP85" s="31"/>
      <c r="CQ85" s="31"/>
      <c r="CR85" s="31"/>
      <c r="CS85" s="31"/>
      <c r="CT85" s="31"/>
      <c r="CU85" s="31"/>
      <c r="CV85" s="31"/>
    </row>
    <row r="86" spans="1:100" ht="15" x14ac:dyDescent="0.2">
      <c r="A86" s="31"/>
      <c r="B86" s="31"/>
      <c r="C86" s="29"/>
      <c r="D86" s="29"/>
      <c r="E86" s="31"/>
      <c r="F86" s="31"/>
      <c r="G86" s="59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74"/>
      <c r="AA86" s="74"/>
      <c r="AB86" s="74"/>
      <c r="AC86" s="74"/>
      <c r="AD86" s="74"/>
      <c r="AE86" s="74"/>
      <c r="AF86" s="74"/>
      <c r="AG86" s="74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</row>
    <row r="87" spans="1:100" ht="15" x14ac:dyDescent="0.2">
      <c r="A87" s="31"/>
      <c r="B87" s="31"/>
      <c r="C87" s="29"/>
      <c r="D87" s="29"/>
      <c r="E87" s="31"/>
      <c r="F87" s="31"/>
      <c r="G87" s="59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74"/>
      <c r="AA87" s="74"/>
      <c r="AB87" s="74"/>
      <c r="AC87" s="74"/>
      <c r="AD87" s="74"/>
      <c r="AE87" s="74"/>
      <c r="AF87" s="74"/>
      <c r="AG87" s="74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  <c r="BH87" s="31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  <c r="CJ87" s="31"/>
      <c r="CK87" s="31"/>
      <c r="CL87" s="31"/>
      <c r="CM87" s="31"/>
      <c r="CN87" s="31"/>
      <c r="CO87" s="31"/>
      <c r="CP87" s="31"/>
      <c r="CQ87" s="31"/>
      <c r="CR87" s="31"/>
      <c r="CS87" s="31"/>
      <c r="CT87" s="31"/>
      <c r="CU87" s="31"/>
      <c r="CV87" s="31"/>
    </row>
    <row r="88" spans="1:100" ht="15" x14ac:dyDescent="0.2">
      <c r="A88" s="31"/>
      <c r="B88" s="31"/>
      <c r="C88" s="29"/>
      <c r="D88" s="29"/>
      <c r="E88" s="31"/>
      <c r="F88" s="31"/>
      <c r="G88" s="59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74"/>
      <c r="AA88" s="74"/>
      <c r="AB88" s="74"/>
      <c r="AC88" s="74"/>
      <c r="AD88" s="74"/>
      <c r="AE88" s="74"/>
      <c r="AF88" s="74"/>
      <c r="AG88" s="74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  <c r="CJ88" s="31"/>
      <c r="CK88" s="31"/>
      <c r="CL88" s="31"/>
      <c r="CM88" s="31"/>
      <c r="CN88" s="31"/>
      <c r="CO88" s="31"/>
      <c r="CP88" s="31"/>
      <c r="CQ88" s="31"/>
      <c r="CR88" s="31"/>
      <c r="CS88" s="31"/>
      <c r="CT88" s="31"/>
      <c r="CU88" s="31"/>
      <c r="CV88" s="31"/>
    </row>
    <row r="89" spans="1:100" ht="15" x14ac:dyDescent="0.2">
      <c r="A89" s="31"/>
      <c r="B89" s="31"/>
      <c r="C89" s="29"/>
      <c r="D89" s="29"/>
      <c r="E89" s="31"/>
      <c r="F89" s="31"/>
      <c r="G89" s="59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74"/>
      <c r="AA89" s="74"/>
      <c r="AB89" s="74"/>
      <c r="AC89" s="74"/>
      <c r="AD89" s="74"/>
      <c r="AE89" s="74"/>
      <c r="AF89" s="74"/>
      <c r="AG89" s="74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  <c r="CJ89" s="31"/>
      <c r="CK89" s="31"/>
      <c r="CL89" s="31"/>
      <c r="CM89" s="31"/>
      <c r="CN89" s="31"/>
      <c r="CO89" s="31"/>
      <c r="CP89" s="31"/>
      <c r="CQ89" s="31"/>
      <c r="CR89" s="31"/>
      <c r="CS89" s="31"/>
      <c r="CT89" s="31"/>
      <c r="CU89" s="31"/>
      <c r="CV89" s="31"/>
    </row>
    <row r="90" spans="1:100" ht="15" x14ac:dyDescent="0.2">
      <c r="A90" s="31"/>
      <c r="B90" s="31"/>
      <c r="C90" s="29"/>
      <c r="D90" s="29"/>
      <c r="E90" s="31"/>
      <c r="F90" s="31"/>
      <c r="G90" s="59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74"/>
      <c r="AA90" s="74"/>
      <c r="AB90" s="74"/>
      <c r="AC90" s="74"/>
      <c r="AD90" s="74"/>
      <c r="AE90" s="74"/>
      <c r="AF90" s="74"/>
      <c r="AG90" s="74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31"/>
      <c r="BT90" s="31"/>
      <c r="BU90" s="31"/>
      <c r="BV90" s="31"/>
      <c r="BW90" s="31"/>
      <c r="BX90" s="31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  <c r="CJ90" s="31"/>
      <c r="CK90" s="31"/>
      <c r="CL90" s="31"/>
      <c r="CM90" s="31"/>
      <c r="CN90" s="31"/>
      <c r="CO90" s="31"/>
      <c r="CP90" s="31"/>
      <c r="CQ90" s="31"/>
      <c r="CR90" s="31"/>
      <c r="CS90" s="31"/>
      <c r="CT90" s="31"/>
      <c r="CU90" s="31"/>
      <c r="CV90" s="31"/>
    </row>
    <row r="91" spans="1:100" ht="15" x14ac:dyDescent="0.2">
      <c r="A91" s="31"/>
      <c r="B91" s="31"/>
      <c r="C91" s="29"/>
      <c r="D91" s="29"/>
      <c r="E91" s="31"/>
      <c r="F91" s="31"/>
      <c r="G91" s="59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74"/>
      <c r="AA91" s="74"/>
      <c r="AB91" s="74"/>
      <c r="AC91" s="74"/>
      <c r="AD91" s="74"/>
      <c r="AE91" s="74"/>
      <c r="AF91" s="74"/>
      <c r="AG91" s="74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  <c r="CJ91" s="31"/>
      <c r="CK91" s="31"/>
      <c r="CL91" s="31"/>
      <c r="CM91" s="31"/>
      <c r="CN91" s="31"/>
      <c r="CO91" s="31"/>
      <c r="CP91" s="31"/>
      <c r="CQ91" s="31"/>
      <c r="CR91" s="31"/>
      <c r="CS91" s="31"/>
      <c r="CT91" s="31"/>
      <c r="CU91" s="31"/>
      <c r="CV91" s="31"/>
    </row>
    <row r="92" spans="1:100" ht="15" x14ac:dyDescent="0.2">
      <c r="A92" s="31"/>
      <c r="B92" s="31"/>
      <c r="C92" s="29"/>
      <c r="D92" s="29"/>
      <c r="E92" s="31"/>
      <c r="F92" s="31"/>
      <c r="G92" s="59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74"/>
      <c r="AA92" s="74"/>
      <c r="AB92" s="74"/>
      <c r="AC92" s="74"/>
      <c r="AD92" s="74"/>
      <c r="AE92" s="74"/>
      <c r="AF92" s="74"/>
      <c r="AG92" s="74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  <c r="CJ92" s="31"/>
      <c r="CK92" s="31"/>
      <c r="CL92" s="31"/>
      <c r="CM92" s="31"/>
      <c r="CN92" s="31"/>
      <c r="CO92" s="31"/>
      <c r="CP92" s="31"/>
      <c r="CQ92" s="31"/>
      <c r="CR92" s="31"/>
      <c r="CS92" s="31"/>
      <c r="CT92" s="31"/>
      <c r="CU92" s="31"/>
      <c r="CV92" s="31"/>
    </row>
    <row r="93" spans="1:100" ht="15" x14ac:dyDescent="0.2">
      <c r="A93" s="31"/>
      <c r="B93" s="31"/>
      <c r="C93" s="29"/>
      <c r="D93" s="29"/>
      <c r="E93" s="31"/>
      <c r="F93" s="31"/>
      <c r="G93" s="59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74"/>
      <c r="AA93" s="74"/>
      <c r="AB93" s="74"/>
      <c r="AC93" s="74"/>
      <c r="AD93" s="74"/>
      <c r="AE93" s="74"/>
      <c r="AF93" s="74"/>
      <c r="AG93" s="74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1"/>
      <c r="AU93" s="31"/>
      <c r="AV93" s="31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31"/>
      <c r="BH93" s="31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  <c r="CJ93" s="31"/>
      <c r="CK93" s="31"/>
      <c r="CL93" s="31"/>
      <c r="CM93" s="31"/>
      <c r="CN93" s="31"/>
      <c r="CO93" s="31"/>
      <c r="CP93" s="31"/>
      <c r="CQ93" s="31"/>
      <c r="CR93" s="31"/>
      <c r="CS93" s="31"/>
      <c r="CT93" s="31"/>
      <c r="CU93" s="31"/>
      <c r="CV93" s="31"/>
    </row>
    <row r="94" spans="1:100" ht="15" x14ac:dyDescent="0.2">
      <c r="A94" s="31"/>
      <c r="B94" s="31"/>
      <c r="C94" s="29"/>
      <c r="D94" s="29"/>
      <c r="E94" s="31"/>
      <c r="F94" s="31"/>
      <c r="G94" s="59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74"/>
      <c r="AA94" s="74"/>
      <c r="AB94" s="74"/>
      <c r="AC94" s="74"/>
      <c r="AD94" s="74"/>
      <c r="AE94" s="74"/>
      <c r="AF94" s="74"/>
      <c r="AG94" s="74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  <c r="CJ94" s="31"/>
      <c r="CK94" s="31"/>
      <c r="CL94" s="31"/>
      <c r="CM94" s="31"/>
      <c r="CN94" s="31"/>
      <c r="CO94" s="31"/>
      <c r="CP94" s="31"/>
      <c r="CQ94" s="31"/>
      <c r="CR94" s="31"/>
      <c r="CS94" s="31"/>
      <c r="CT94" s="31"/>
      <c r="CU94" s="31"/>
      <c r="CV94" s="31"/>
    </row>
    <row r="95" spans="1:100" ht="15" x14ac:dyDescent="0.2">
      <c r="A95" s="31"/>
      <c r="B95" s="31"/>
      <c r="C95" s="29"/>
      <c r="D95" s="29"/>
      <c r="E95" s="31"/>
      <c r="F95" s="31"/>
      <c r="G95" s="59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74"/>
      <c r="AA95" s="74"/>
      <c r="AB95" s="74"/>
      <c r="AC95" s="74"/>
      <c r="AD95" s="74"/>
      <c r="AE95" s="74"/>
      <c r="AF95" s="74"/>
      <c r="AG95" s="74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1"/>
      <c r="AU95" s="31"/>
      <c r="AV95" s="31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31"/>
      <c r="BH95" s="31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  <c r="CJ95" s="31"/>
      <c r="CK95" s="31"/>
      <c r="CL95" s="31"/>
      <c r="CM95" s="31"/>
      <c r="CN95" s="31"/>
      <c r="CO95" s="31"/>
      <c r="CP95" s="31"/>
      <c r="CQ95" s="31"/>
      <c r="CR95" s="31"/>
      <c r="CS95" s="31"/>
      <c r="CT95" s="31"/>
      <c r="CU95" s="31"/>
      <c r="CV95" s="31"/>
    </row>
    <row r="96" spans="1:100" ht="15" x14ac:dyDescent="0.2">
      <c r="A96" s="31"/>
      <c r="B96" s="31"/>
      <c r="C96" s="29"/>
      <c r="D96" s="29"/>
      <c r="E96" s="31"/>
      <c r="F96" s="31"/>
      <c r="G96" s="59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74"/>
      <c r="AA96" s="74"/>
      <c r="AB96" s="74"/>
      <c r="AC96" s="74"/>
      <c r="AD96" s="74"/>
      <c r="AE96" s="74"/>
      <c r="AF96" s="74"/>
      <c r="AG96" s="74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1"/>
      <c r="BH96" s="31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31"/>
      <c r="BT96" s="31"/>
      <c r="BU96" s="31"/>
      <c r="BV96" s="31"/>
      <c r="BW96" s="31"/>
      <c r="BX96" s="31"/>
      <c r="BY96" s="31"/>
      <c r="BZ96" s="31"/>
      <c r="CA96" s="31"/>
      <c r="CB96" s="31"/>
      <c r="CC96" s="31"/>
      <c r="CD96" s="31"/>
      <c r="CE96" s="31"/>
      <c r="CF96" s="31"/>
      <c r="CG96" s="31"/>
      <c r="CH96" s="31"/>
      <c r="CI96" s="31"/>
      <c r="CJ96" s="31"/>
      <c r="CK96" s="31"/>
      <c r="CL96" s="31"/>
      <c r="CM96" s="31"/>
      <c r="CN96" s="31"/>
      <c r="CO96" s="31"/>
      <c r="CP96" s="31"/>
      <c r="CQ96" s="31"/>
      <c r="CR96" s="31"/>
      <c r="CS96" s="31"/>
      <c r="CT96" s="31"/>
      <c r="CU96" s="31"/>
      <c r="CV96" s="31"/>
    </row>
    <row r="97" spans="1:100" ht="15" x14ac:dyDescent="0.2">
      <c r="A97" s="31"/>
      <c r="B97" s="31"/>
      <c r="C97" s="29"/>
      <c r="D97" s="29"/>
      <c r="E97" s="31"/>
      <c r="F97" s="31"/>
      <c r="G97" s="59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74"/>
      <c r="AA97" s="74"/>
      <c r="AB97" s="74"/>
      <c r="AC97" s="74"/>
      <c r="AD97" s="74"/>
      <c r="AE97" s="74"/>
      <c r="AF97" s="74"/>
      <c r="AG97" s="74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31"/>
      <c r="BH97" s="31"/>
      <c r="BI97" s="31"/>
      <c r="BJ97" s="31"/>
      <c r="BK97" s="31"/>
      <c r="BL97" s="31"/>
      <c r="BM97" s="31"/>
      <c r="BN97" s="31"/>
      <c r="BO97" s="31"/>
      <c r="BP97" s="31"/>
      <c r="BQ97" s="31"/>
      <c r="BR97" s="31"/>
      <c r="BS97" s="31"/>
      <c r="BT97" s="31"/>
      <c r="BU97" s="31"/>
      <c r="BV97" s="31"/>
      <c r="BW97" s="31"/>
      <c r="BX97" s="31"/>
      <c r="BY97" s="31"/>
      <c r="BZ97" s="31"/>
      <c r="CA97" s="31"/>
      <c r="CB97" s="31"/>
      <c r="CC97" s="31"/>
      <c r="CD97" s="31"/>
      <c r="CE97" s="31"/>
      <c r="CF97" s="31"/>
      <c r="CG97" s="31"/>
      <c r="CH97" s="31"/>
      <c r="CI97" s="31"/>
      <c r="CJ97" s="31"/>
      <c r="CK97" s="31"/>
      <c r="CL97" s="31"/>
      <c r="CM97" s="31"/>
      <c r="CN97" s="31"/>
      <c r="CO97" s="31"/>
      <c r="CP97" s="31"/>
      <c r="CQ97" s="31"/>
      <c r="CR97" s="31"/>
      <c r="CS97" s="31"/>
      <c r="CT97" s="31"/>
      <c r="CU97" s="31"/>
      <c r="CV97" s="31"/>
    </row>
    <row r="98" spans="1:100" ht="15" x14ac:dyDescent="0.2">
      <c r="A98" s="31"/>
      <c r="B98" s="31"/>
      <c r="C98" s="29"/>
      <c r="D98" s="29"/>
      <c r="E98" s="31"/>
      <c r="F98" s="31"/>
      <c r="G98" s="59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74"/>
      <c r="AA98" s="74"/>
      <c r="AB98" s="74"/>
      <c r="AC98" s="74"/>
      <c r="AD98" s="74"/>
      <c r="AE98" s="74"/>
      <c r="AF98" s="74"/>
      <c r="AG98" s="74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31"/>
      <c r="BH98" s="31"/>
      <c r="BI98" s="31"/>
      <c r="BJ98" s="31"/>
      <c r="BK98" s="31"/>
      <c r="BL98" s="31"/>
      <c r="BM98" s="31"/>
      <c r="BN98" s="31"/>
      <c r="BO98" s="31"/>
      <c r="BP98" s="31"/>
      <c r="BQ98" s="31"/>
      <c r="BR98" s="31"/>
      <c r="BS98" s="31"/>
      <c r="BT98" s="31"/>
      <c r="BU98" s="31"/>
      <c r="BV98" s="31"/>
      <c r="BW98" s="31"/>
      <c r="BX98" s="31"/>
      <c r="BY98" s="31"/>
      <c r="BZ98" s="31"/>
      <c r="CA98" s="31"/>
      <c r="CB98" s="31"/>
      <c r="CC98" s="31"/>
      <c r="CD98" s="31"/>
      <c r="CE98" s="31"/>
      <c r="CF98" s="31"/>
      <c r="CG98" s="31"/>
      <c r="CH98" s="31"/>
      <c r="CI98" s="31"/>
      <c r="CJ98" s="31"/>
      <c r="CK98" s="31"/>
      <c r="CL98" s="31"/>
      <c r="CM98" s="31"/>
      <c r="CN98" s="31"/>
      <c r="CO98" s="31"/>
      <c r="CP98" s="31"/>
      <c r="CQ98" s="31"/>
      <c r="CR98" s="31"/>
      <c r="CS98" s="31"/>
      <c r="CT98" s="31"/>
      <c r="CU98" s="31"/>
      <c r="CV98" s="31"/>
    </row>
    <row r="99" spans="1:100" ht="15" x14ac:dyDescent="0.2">
      <c r="A99" s="31"/>
      <c r="B99" s="31"/>
      <c r="C99" s="29"/>
      <c r="D99" s="29"/>
      <c r="E99" s="31"/>
      <c r="F99" s="31"/>
      <c r="G99" s="59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74"/>
      <c r="AA99" s="74"/>
      <c r="AB99" s="74"/>
      <c r="AC99" s="74"/>
      <c r="AD99" s="74"/>
      <c r="AE99" s="74"/>
      <c r="AF99" s="74"/>
      <c r="AG99" s="74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1"/>
      <c r="AU99" s="31"/>
      <c r="AV99" s="31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31"/>
      <c r="BH99" s="31"/>
      <c r="BI99" s="31"/>
      <c r="BJ99" s="31"/>
      <c r="BK99" s="31"/>
      <c r="BL99" s="31"/>
      <c r="BM99" s="31"/>
      <c r="BN99" s="31"/>
      <c r="BO99" s="31"/>
      <c r="BP99" s="31"/>
      <c r="BQ99" s="31"/>
      <c r="BR99" s="31"/>
      <c r="BS99" s="31"/>
      <c r="BT99" s="31"/>
      <c r="BU99" s="31"/>
      <c r="BV99" s="31"/>
      <c r="BW99" s="31"/>
      <c r="BX99" s="31"/>
      <c r="BY99" s="31"/>
      <c r="BZ99" s="31"/>
      <c r="CA99" s="31"/>
      <c r="CB99" s="31"/>
      <c r="CC99" s="31"/>
      <c r="CD99" s="31"/>
      <c r="CE99" s="31"/>
      <c r="CF99" s="31"/>
      <c r="CG99" s="31"/>
      <c r="CH99" s="31"/>
      <c r="CI99" s="31"/>
      <c r="CJ99" s="31"/>
      <c r="CK99" s="31"/>
      <c r="CL99" s="31"/>
      <c r="CM99" s="31"/>
      <c r="CN99" s="31"/>
      <c r="CO99" s="31"/>
      <c r="CP99" s="31"/>
      <c r="CQ99" s="31"/>
      <c r="CR99" s="31"/>
      <c r="CS99" s="31"/>
      <c r="CT99" s="31"/>
      <c r="CU99" s="31"/>
      <c r="CV99" s="31"/>
    </row>
    <row r="100" spans="1:100" ht="15" x14ac:dyDescent="0.2">
      <c r="A100" s="31"/>
      <c r="B100" s="31"/>
      <c r="C100" s="29"/>
      <c r="D100" s="29"/>
      <c r="E100" s="31"/>
      <c r="F100" s="31"/>
      <c r="G100" s="59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74"/>
      <c r="AA100" s="74"/>
      <c r="AB100" s="74"/>
      <c r="AC100" s="74"/>
      <c r="AD100" s="74"/>
      <c r="AE100" s="74"/>
      <c r="AF100" s="74"/>
      <c r="AG100" s="74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31"/>
      <c r="BH100" s="31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31"/>
      <c r="BT100" s="31"/>
      <c r="BU100" s="31"/>
      <c r="BV100" s="31"/>
      <c r="BW100" s="31"/>
      <c r="BX100" s="31"/>
      <c r="BY100" s="31"/>
      <c r="BZ100" s="31"/>
      <c r="CA100" s="31"/>
      <c r="CB100" s="31"/>
      <c r="CC100" s="31"/>
      <c r="CD100" s="31"/>
      <c r="CE100" s="31"/>
      <c r="CF100" s="31"/>
      <c r="CG100" s="31"/>
      <c r="CH100" s="31"/>
      <c r="CI100" s="31"/>
      <c r="CJ100" s="31"/>
      <c r="CK100" s="31"/>
      <c r="CL100" s="31"/>
      <c r="CM100" s="31"/>
      <c r="CN100" s="31"/>
      <c r="CO100" s="31"/>
      <c r="CP100" s="31"/>
      <c r="CQ100" s="31"/>
      <c r="CR100" s="31"/>
      <c r="CS100" s="31"/>
      <c r="CT100" s="31"/>
      <c r="CU100" s="31"/>
      <c r="CV100" s="31"/>
    </row>
    <row r="101" spans="1:100" ht="15" x14ac:dyDescent="0.2">
      <c r="A101" s="31"/>
      <c r="B101" s="31"/>
      <c r="C101" s="29"/>
      <c r="D101" s="29"/>
      <c r="E101" s="31"/>
      <c r="F101" s="31"/>
      <c r="G101" s="59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74"/>
      <c r="AA101" s="74"/>
      <c r="AB101" s="74"/>
      <c r="AC101" s="74"/>
      <c r="AD101" s="74"/>
      <c r="AE101" s="74"/>
      <c r="AF101" s="74"/>
      <c r="AG101" s="74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1"/>
      <c r="BY101" s="31"/>
      <c r="BZ101" s="31"/>
      <c r="CA101" s="31"/>
      <c r="CB101" s="31"/>
      <c r="CC101" s="31"/>
      <c r="CD101" s="31"/>
      <c r="CE101" s="31"/>
      <c r="CF101" s="31"/>
      <c r="CG101" s="31"/>
      <c r="CH101" s="31"/>
      <c r="CI101" s="31"/>
      <c r="CJ101" s="31"/>
      <c r="CK101" s="31"/>
      <c r="CL101" s="31"/>
      <c r="CM101" s="31"/>
      <c r="CN101" s="31"/>
      <c r="CO101" s="31"/>
      <c r="CP101" s="31"/>
      <c r="CQ101" s="31"/>
      <c r="CR101" s="31"/>
      <c r="CS101" s="31"/>
      <c r="CT101" s="31"/>
      <c r="CU101" s="31"/>
      <c r="CV101" s="31"/>
    </row>
    <row r="102" spans="1:100" ht="15" x14ac:dyDescent="0.2">
      <c r="A102" s="31"/>
      <c r="B102" s="31"/>
      <c r="C102" s="29"/>
      <c r="D102" s="29"/>
      <c r="E102" s="31"/>
      <c r="F102" s="31"/>
      <c r="G102" s="59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74"/>
      <c r="AA102" s="74"/>
      <c r="AB102" s="74"/>
      <c r="AC102" s="74"/>
      <c r="AD102" s="74"/>
      <c r="AE102" s="74"/>
      <c r="AF102" s="74"/>
      <c r="AG102" s="74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31"/>
      <c r="BH102" s="31"/>
      <c r="BI102" s="31"/>
      <c r="BJ102" s="31"/>
      <c r="BK102" s="31"/>
      <c r="BL102" s="31"/>
      <c r="BM102" s="31"/>
      <c r="BN102" s="31"/>
      <c r="BO102" s="31"/>
      <c r="BP102" s="31"/>
      <c r="BQ102" s="31"/>
      <c r="BR102" s="31"/>
      <c r="BS102" s="31"/>
      <c r="BT102" s="31"/>
      <c r="BU102" s="31"/>
      <c r="BV102" s="31"/>
      <c r="BW102" s="31"/>
      <c r="BX102" s="31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  <c r="CJ102" s="31"/>
      <c r="CK102" s="31"/>
      <c r="CL102" s="31"/>
      <c r="CM102" s="31"/>
      <c r="CN102" s="31"/>
      <c r="CO102" s="31"/>
      <c r="CP102" s="31"/>
      <c r="CQ102" s="31"/>
      <c r="CR102" s="31"/>
      <c r="CS102" s="31"/>
      <c r="CT102" s="31"/>
      <c r="CU102" s="31"/>
      <c r="CV102" s="31"/>
    </row>
    <row r="103" spans="1:100" ht="15" x14ac:dyDescent="0.2">
      <c r="A103" s="31"/>
      <c r="B103" s="31"/>
      <c r="C103" s="29"/>
      <c r="D103" s="29"/>
      <c r="E103" s="31"/>
      <c r="F103" s="31"/>
      <c r="G103" s="59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74"/>
      <c r="AA103" s="74"/>
      <c r="AB103" s="74"/>
      <c r="AC103" s="74"/>
      <c r="AD103" s="74"/>
      <c r="AE103" s="74"/>
      <c r="AF103" s="74"/>
      <c r="AG103" s="74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1"/>
      <c r="AU103" s="31"/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1"/>
      <c r="BJ103" s="31"/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1"/>
      <c r="BY103" s="31"/>
      <c r="BZ103" s="31"/>
      <c r="CA103" s="31"/>
      <c r="CB103" s="31"/>
      <c r="CC103" s="31"/>
      <c r="CD103" s="31"/>
      <c r="CE103" s="31"/>
      <c r="CF103" s="31"/>
      <c r="CG103" s="31"/>
      <c r="CH103" s="31"/>
      <c r="CI103" s="31"/>
      <c r="CJ103" s="31"/>
      <c r="CK103" s="31"/>
      <c r="CL103" s="31"/>
      <c r="CM103" s="31"/>
      <c r="CN103" s="31"/>
      <c r="CO103" s="31"/>
      <c r="CP103" s="31"/>
      <c r="CQ103" s="31"/>
      <c r="CR103" s="31"/>
      <c r="CS103" s="31"/>
      <c r="CT103" s="31"/>
      <c r="CU103" s="31"/>
      <c r="CV103" s="31"/>
    </row>
    <row r="104" spans="1:100" ht="15" x14ac:dyDescent="0.2">
      <c r="A104" s="31"/>
      <c r="B104" s="31"/>
      <c r="C104" s="29"/>
      <c r="D104" s="29"/>
      <c r="E104" s="31"/>
      <c r="F104" s="31"/>
      <c r="G104" s="59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74"/>
      <c r="AA104" s="74"/>
      <c r="AB104" s="74"/>
      <c r="AC104" s="74"/>
      <c r="AD104" s="74"/>
      <c r="AE104" s="74"/>
      <c r="AF104" s="74"/>
      <c r="AG104" s="74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31"/>
      <c r="BH104" s="31"/>
      <c r="BI104" s="31"/>
      <c r="BJ104" s="31"/>
      <c r="BK104" s="31"/>
      <c r="BL104" s="31"/>
      <c r="BM104" s="31"/>
      <c r="BN104" s="31"/>
      <c r="BO104" s="31"/>
      <c r="BP104" s="31"/>
      <c r="BQ104" s="31"/>
      <c r="BR104" s="31"/>
      <c r="BS104" s="31"/>
      <c r="BT104" s="31"/>
      <c r="BU104" s="31"/>
      <c r="BV104" s="31"/>
      <c r="BW104" s="31"/>
      <c r="BX104" s="31"/>
      <c r="BY104" s="31"/>
      <c r="BZ104" s="31"/>
      <c r="CA104" s="31"/>
      <c r="CB104" s="31"/>
      <c r="CC104" s="31"/>
      <c r="CD104" s="31"/>
      <c r="CE104" s="31"/>
      <c r="CF104" s="31"/>
      <c r="CG104" s="31"/>
      <c r="CH104" s="31"/>
      <c r="CI104" s="31"/>
      <c r="CJ104" s="31"/>
      <c r="CK104" s="31"/>
      <c r="CL104" s="31"/>
      <c r="CM104" s="31"/>
      <c r="CN104" s="31"/>
      <c r="CO104" s="31"/>
      <c r="CP104" s="31"/>
      <c r="CQ104" s="31"/>
      <c r="CR104" s="31"/>
      <c r="CS104" s="31"/>
      <c r="CT104" s="31"/>
      <c r="CU104" s="31"/>
      <c r="CV104" s="31"/>
    </row>
    <row r="105" spans="1:100" ht="15" x14ac:dyDescent="0.2">
      <c r="A105" s="31"/>
      <c r="B105" s="31"/>
      <c r="C105" s="29"/>
      <c r="D105" s="29"/>
      <c r="E105" s="31"/>
      <c r="F105" s="31"/>
      <c r="G105" s="59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74"/>
      <c r="AA105" s="74"/>
      <c r="AB105" s="74"/>
      <c r="AC105" s="74"/>
      <c r="AD105" s="74"/>
      <c r="AE105" s="74"/>
      <c r="AF105" s="74"/>
      <c r="AG105" s="74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31"/>
      <c r="BH105" s="31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31"/>
      <c r="BT105" s="31"/>
      <c r="BU105" s="31"/>
      <c r="BV105" s="31"/>
      <c r="BW105" s="31"/>
      <c r="BX105" s="31"/>
      <c r="BY105" s="3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  <c r="CJ105" s="31"/>
      <c r="CK105" s="31"/>
      <c r="CL105" s="31"/>
      <c r="CM105" s="31"/>
      <c r="CN105" s="31"/>
      <c r="CO105" s="31"/>
      <c r="CP105" s="31"/>
      <c r="CQ105" s="31"/>
      <c r="CR105" s="31"/>
      <c r="CS105" s="31"/>
      <c r="CT105" s="31"/>
      <c r="CU105" s="31"/>
      <c r="CV105" s="31"/>
    </row>
    <row r="106" spans="1:100" ht="15" x14ac:dyDescent="0.2">
      <c r="A106" s="31"/>
      <c r="B106" s="31"/>
      <c r="C106" s="29"/>
      <c r="D106" s="29"/>
      <c r="E106" s="31"/>
      <c r="F106" s="31"/>
      <c r="G106" s="59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74"/>
      <c r="AA106" s="74"/>
      <c r="AB106" s="74"/>
      <c r="AC106" s="74"/>
      <c r="AD106" s="74"/>
      <c r="AE106" s="74"/>
      <c r="AF106" s="74"/>
      <c r="AG106" s="74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/>
      <c r="BX106" s="31"/>
      <c r="BY106" s="31"/>
      <c r="BZ106" s="31"/>
      <c r="CA106" s="31"/>
      <c r="CB106" s="31"/>
      <c r="CC106" s="31"/>
      <c r="CD106" s="31"/>
      <c r="CE106" s="31"/>
      <c r="CF106" s="31"/>
      <c r="CG106" s="31"/>
      <c r="CH106" s="31"/>
      <c r="CI106" s="31"/>
      <c r="CJ106" s="31"/>
      <c r="CK106" s="31"/>
      <c r="CL106" s="31"/>
      <c r="CM106" s="31"/>
      <c r="CN106" s="31"/>
      <c r="CO106" s="31"/>
      <c r="CP106" s="31"/>
      <c r="CQ106" s="31"/>
      <c r="CR106" s="31"/>
      <c r="CS106" s="31"/>
      <c r="CT106" s="31"/>
      <c r="CU106" s="31"/>
      <c r="CV106" s="31"/>
    </row>
    <row r="107" spans="1:100" ht="15" x14ac:dyDescent="0.2">
      <c r="A107" s="31"/>
      <c r="B107" s="31"/>
      <c r="C107" s="29"/>
      <c r="D107" s="29"/>
      <c r="E107" s="31"/>
      <c r="F107" s="31"/>
      <c r="G107" s="59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74"/>
      <c r="AA107" s="74"/>
      <c r="AB107" s="74"/>
      <c r="AC107" s="74"/>
      <c r="AD107" s="74"/>
      <c r="AE107" s="74"/>
      <c r="AF107" s="74"/>
      <c r="AG107" s="74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1"/>
      <c r="AU107" s="31"/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1"/>
      <c r="BJ107" s="31"/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1"/>
      <c r="BY107" s="31"/>
      <c r="BZ107" s="31"/>
      <c r="CA107" s="31"/>
      <c r="CB107" s="31"/>
      <c r="CC107" s="31"/>
      <c r="CD107" s="31"/>
      <c r="CE107" s="31"/>
      <c r="CF107" s="31"/>
      <c r="CG107" s="31"/>
      <c r="CH107" s="31"/>
      <c r="CI107" s="31"/>
      <c r="CJ107" s="31"/>
      <c r="CK107" s="31"/>
      <c r="CL107" s="31"/>
      <c r="CM107" s="31"/>
      <c r="CN107" s="31"/>
      <c r="CO107" s="31"/>
      <c r="CP107" s="31"/>
      <c r="CQ107" s="31"/>
      <c r="CR107" s="31"/>
      <c r="CS107" s="31"/>
      <c r="CT107" s="31"/>
      <c r="CU107" s="31"/>
      <c r="CV107" s="31"/>
    </row>
    <row r="108" spans="1:100" ht="15" x14ac:dyDescent="0.2">
      <c r="A108" s="31"/>
      <c r="B108" s="31"/>
      <c r="C108" s="29"/>
      <c r="D108" s="29"/>
      <c r="E108" s="31"/>
      <c r="F108" s="31"/>
      <c r="G108" s="59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74"/>
      <c r="AA108" s="74"/>
      <c r="AB108" s="74"/>
      <c r="AC108" s="74"/>
      <c r="AD108" s="74"/>
      <c r="AE108" s="74"/>
      <c r="AF108" s="74"/>
      <c r="AG108" s="74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31"/>
      <c r="BH108" s="31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31"/>
      <c r="BT108" s="31"/>
      <c r="BU108" s="31"/>
      <c r="BV108" s="31"/>
      <c r="BW108" s="31"/>
      <c r="BX108" s="31"/>
      <c r="BY108" s="31"/>
      <c r="BZ108" s="31"/>
      <c r="CA108" s="31"/>
      <c r="CB108" s="31"/>
      <c r="CC108" s="31"/>
      <c r="CD108" s="31"/>
      <c r="CE108" s="31"/>
      <c r="CF108" s="31"/>
      <c r="CG108" s="31"/>
      <c r="CH108" s="31"/>
      <c r="CI108" s="31"/>
      <c r="CJ108" s="31"/>
      <c r="CK108" s="31"/>
      <c r="CL108" s="31"/>
      <c r="CM108" s="31"/>
      <c r="CN108" s="31"/>
      <c r="CO108" s="31"/>
      <c r="CP108" s="31"/>
      <c r="CQ108" s="31"/>
      <c r="CR108" s="31"/>
      <c r="CS108" s="31"/>
      <c r="CT108" s="31"/>
      <c r="CU108" s="31"/>
      <c r="CV108" s="31"/>
    </row>
    <row r="109" spans="1:100" ht="15" x14ac:dyDescent="0.2">
      <c r="A109" s="31"/>
      <c r="B109" s="31"/>
      <c r="C109" s="29"/>
      <c r="D109" s="29"/>
      <c r="E109" s="31"/>
      <c r="F109" s="31"/>
      <c r="G109" s="59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74"/>
      <c r="AA109" s="74"/>
      <c r="AB109" s="74"/>
      <c r="AC109" s="74"/>
      <c r="AD109" s="74"/>
      <c r="AE109" s="74"/>
      <c r="AF109" s="74"/>
      <c r="AG109" s="74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31"/>
      <c r="BH109" s="31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31"/>
      <c r="BT109" s="31"/>
      <c r="BU109" s="31"/>
      <c r="BV109" s="31"/>
      <c r="BW109" s="31"/>
      <c r="BX109" s="31"/>
      <c r="BY109" s="31"/>
      <c r="BZ109" s="31"/>
      <c r="CA109" s="31"/>
      <c r="CB109" s="31"/>
      <c r="CC109" s="31"/>
      <c r="CD109" s="31"/>
      <c r="CE109" s="31"/>
      <c r="CF109" s="31"/>
      <c r="CG109" s="31"/>
      <c r="CH109" s="31"/>
      <c r="CI109" s="31"/>
      <c r="CJ109" s="31"/>
      <c r="CK109" s="31"/>
      <c r="CL109" s="31"/>
      <c r="CM109" s="31"/>
      <c r="CN109" s="31"/>
      <c r="CO109" s="31"/>
      <c r="CP109" s="31"/>
      <c r="CQ109" s="31"/>
      <c r="CR109" s="31"/>
      <c r="CS109" s="31"/>
      <c r="CT109" s="31"/>
      <c r="CU109" s="31"/>
      <c r="CV109" s="31"/>
    </row>
    <row r="110" spans="1:100" ht="15" x14ac:dyDescent="0.2">
      <c r="A110" s="31"/>
      <c r="B110" s="31"/>
      <c r="C110" s="29"/>
      <c r="D110" s="29"/>
      <c r="E110" s="31"/>
      <c r="F110" s="31"/>
      <c r="G110" s="59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74"/>
      <c r="AA110" s="74"/>
      <c r="AB110" s="74"/>
      <c r="AC110" s="74"/>
      <c r="AD110" s="74"/>
      <c r="AE110" s="74"/>
      <c r="AF110" s="74"/>
      <c r="AG110" s="74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1"/>
      <c r="BH110" s="31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31"/>
      <c r="BT110" s="31"/>
      <c r="BU110" s="31"/>
      <c r="BV110" s="31"/>
      <c r="BW110" s="31"/>
      <c r="BX110" s="31"/>
      <c r="BY110" s="31"/>
      <c r="BZ110" s="31"/>
      <c r="CA110" s="31"/>
      <c r="CB110" s="31"/>
      <c r="CC110" s="31"/>
      <c r="CD110" s="31"/>
      <c r="CE110" s="31"/>
      <c r="CF110" s="31"/>
      <c r="CG110" s="31"/>
      <c r="CH110" s="31"/>
      <c r="CI110" s="31"/>
      <c r="CJ110" s="31"/>
      <c r="CK110" s="31"/>
      <c r="CL110" s="31"/>
      <c r="CM110" s="31"/>
      <c r="CN110" s="31"/>
      <c r="CO110" s="31"/>
      <c r="CP110" s="31"/>
      <c r="CQ110" s="31"/>
      <c r="CR110" s="31"/>
      <c r="CS110" s="31"/>
      <c r="CT110" s="31"/>
      <c r="CU110" s="31"/>
      <c r="CV110" s="31"/>
    </row>
    <row r="111" spans="1:100" ht="15" x14ac:dyDescent="0.2">
      <c r="A111" s="31"/>
      <c r="B111" s="31"/>
      <c r="C111" s="29"/>
      <c r="D111" s="29"/>
      <c r="E111" s="31"/>
      <c r="F111" s="31"/>
      <c r="G111" s="59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74"/>
      <c r="AA111" s="74"/>
      <c r="AB111" s="74"/>
      <c r="AC111" s="74"/>
      <c r="AD111" s="74"/>
      <c r="AE111" s="74"/>
      <c r="AF111" s="74"/>
      <c r="AG111" s="74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1"/>
      <c r="BY111" s="31"/>
      <c r="BZ111" s="31"/>
      <c r="CA111" s="31"/>
      <c r="CB111" s="31"/>
      <c r="CC111" s="31"/>
      <c r="CD111" s="31"/>
      <c r="CE111" s="31"/>
      <c r="CF111" s="31"/>
      <c r="CG111" s="31"/>
      <c r="CH111" s="31"/>
      <c r="CI111" s="31"/>
      <c r="CJ111" s="31"/>
      <c r="CK111" s="31"/>
      <c r="CL111" s="31"/>
      <c r="CM111" s="31"/>
      <c r="CN111" s="31"/>
      <c r="CO111" s="31"/>
      <c r="CP111" s="31"/>
      <c r="CQ111" s="31"/>
      <c r="CR111" s="31"/>
      <c r="CS111" s="31"/>
      <c r="CT111" s="31"/>
      <c r="CU111" s="31"/>
      <c r="CV111" s="31"/>
    </row>
    <row r="112" spans="1:100" ht="15" x14ac:dyDescent="0.2">
      <c r="A112" s="31"/>
      <c r="B112" s="31"/>
      <c r="C112" s="29"/>
      <c r="D112" s="29"/>
      <c r="E112" s="31"/>
      <c r="F112" s="31"/>
      <c r="G112" s="59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74"/>
      <c r="AA112" s="74"/>
      <c r="AB112" s="74"/>
      <c r="AC112" s="74"/>
      <c r="AD112" s="74"/>
      <c r="AE112" s="74"/>
      <c r="AF112" s="74"/>
      <c r="AG112" s="74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1"/>
      <c r="AU112" s="31"/>
      <c r="AV112" s="31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31"/>
      <c r="BH112" s="31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31"/>
      <c r="BT112" s="31"/>
      <c r="BU112" s="31"/>
      <c r="BV112" s="31"/>
      <c r="BW112" s="31"/>
      <c r="BX112" s="31"/>
      <c r="BY112" s="31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  <c r="CJ112" s="31"/>
      <c r="CK112" s="31"/>
      <c r="CL112" s="31"/>
      <c r="CM112" s="31"/>
      <c r="CN112" s="31"/>
      <c r="CO112" s="31"/>
      <c r="CP112" s="31"/>
      <c r="CQ112" s="31"/>
      <c r="CR112" s="31"/>
      <c r="CS112" s="31"/>
      <c r="CT112" s="31"/>
      <c r="CU112" s="31"/>
      <c r="CV112" s="31"/>
    </row>
    <row r="113" spans="1:100" ht="15" x14ac:dyDescent="0.2">
      <c r="A113" s="31"/>
      <c r="B113" s="31"/>
      <c r="C113" s="29"/>
      <c r="D113" s="29"/>
      <c r="E113" s="31"/>
      <c r="F113" s="31"/>
      <c r="G113" s="59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74"/>
      <c r="AA113" s="74"/>
      <c r="AB113" s="74"/>
      <c r="AC113" s="74"/>
      <c r="AD113" s="74"/>
      <c r="AE113" s="74"/>
      <c r="AF113" s="74"/>
      <c r="AG113" s="74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1"/>
      <c r="BY113" s="31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  <c r="CJ113" s="31"/>
      <c r="CK113" s="31"/>
      <c r="CL113" s="31"/>
      <c r="CM113" s="31"/>
      <c r="CN113" s="31"/>
      <c r="CO113" s="31"/>
      <c r="CP113" s="31"/>
      <c r="CQ113" s="31"/>
      <c r="CR113" s="31"/>
      <c r="CS113" s="31"/>
      <c r="CT113" s="31"/>
      <c r="CU113" s="31"/>
      <c r="CV113" s="31"/>
    </row>
    <row r="114" spans="1:100" ht="15" x14ac:dyDescent="0.2">
      <c r="A114" s="31"/>
      <c r="B114" s="31"/>
      <c r="C114" s="29"/>
      <c r="D114" s="29"/>
      <c r="E114" s="31"/>
      <c r="F114" s="31"/>
      <c r="G114" s="59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74"/>
      <c r="AA114" s="74"/>
      <c r="AB114" s="74"/>
      <c r="AC114" s="74"/>
      <c r="AD114" s="74"/>
      <c r="AE114" s="74"/>
      <c r="AF114" s="74"/>
      <c r="AG114" s="74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1"/>
      <c r="BH114" s="31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31"/>
      <c r="BT114" s="31"/>
      <c r="BU114" s="31"/>
      <c r="BV114" s="31"/>
      <c r="BW114" s="31"/>
      <c r="BX114" s="31"/>
      <c r="BY114" s="31"/>
      <c r="BZ114" s="31"/>
      <c r="CA114" s="31"/>
      <c r="CB114" s="31"/>
      <c r="CC114" s="31"/>
      <c r="CD114" s="31"/>
      <c r="CE114" s="31"/>
      <c r="CF114" s="31"/>
      <c r="CG114" s="31"/>
      <c r="CH114" s="31"/>
      <c r="CI114" s="31"/>
      <c r="CJ114" s="31"/>
      <c r="CK114" s="31"/>
      <c r="CL114" s="31"/>
      <c r="CM114" s="31"/>
      <c r="CN114" s="31"/>
      <c r="CO114" s="31"/>
      <c r="CP114" s="31"/>
      <c r="CQ114" s="31"/>
      <c r="CR114" s="31"/>
      <c r="CS114" s="31"/>
      <c r="CT114" s="31"/>
      <c r="CU114" s="31"/>
      <c r="CV114" s="31"/>
    </row>
    <row r="115" spans="1:100" ht="15" x14ac:dyDescent="0.2">
      <c r="A115" s="31"/>
      <c r="B115" s="31"/>
      <c r="C115" s="29"/>
      <c r="D115" s="29"/>
      <c r="E115" s="31"/>
      <c r="F115" s="31"/>
      <c r="G115" s="59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74"/>
      <c r="AA115" s="74"/>
      <c r="AB115" s="74"/>
      <c r="AC115" s="74"/>
      <c r="AD115" s="74"/>
      <c r="AE115" s="74"/>
      <c r="AF115" s="74"/>
      <c r="AG115" s="74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31"/>
      <c r="BT115" s="31"/>
      <c r="BU115" s="31"/>
      <c r="BV115" s="31"/>
      <c r="BW115" s="31"/>
      <c r="BX115" s="31"/>
      <c r="BY115" s="31"/>
      <c r="BZ115" s="31"/>
      <c r="CA115" s="31"/>
      <c r="CB115" s="31"/>
      <c r="CC115" s="31"/>
      <c r="CD115" s="31"/>
      <c r="CE115" s="31"/>
      <c r="CF115" s="31"/>
      <c r="CG115" s="31"/>
      <c r="CH115" s="31"/>
      <c r="CI115" s="31"/>
      <c r="CJ115" s="31"/>
      <c r="CK115" s="31"/>
      <c r="CL115" s="31"/>
      <c r="CM115" s="31"/>
      <c r="CN115" s="31"/>
      <c r="CO115" s="31"/>
      <c r="CP115" s="31"/>
      <c r="CQ115" s="31"/>
      <c r="CR115" s="31"/>
      <c r="CS115" s="31"/>
      <c r="CT115" s="31"/>
      <c r="CU115" s="31"/>
      <c r="CV115" s="31"/>
    </row>
    <row r="116" spans="1:100" ht="15" x14ac:dyDescent="0.2">
      <c r="A116" s="31"/>
      <c r="B116" s="31"/>
      <c r="C116" s="29"/>
      <c r="D116" s="29"/>
      <c r="E116" s="31"/>
      <c r="F116" s="31"/>
      <c r="G116" s="59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74"/>
      <c r="AA116" s="74"/>
      <c r="AB116" s="74"/>
      <c r="AC116" s="74"/>
      <c r="AD116" s="74"/>
      <c r="AE116" s="74"/>
      <c r="AF116" s="74"/>
      <c r="AG116" s="74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1"/>
      <c r="AU116" s="31"/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31"/>
      <c r="BT116" s="31"/>
      <c r="BU116" s="31"/>
      <c r="BV116" s="31"/>
      <c r="BW116" s="31"/>
      <c r="BX116" s="31"/>
      <c r="BY116" s="31"/>
      <c r="BZ116" s="31"/>
      <c r="CA116" s="31"/>
      <c r="CB116" s="31"/>
      <c r="CC116" s="31"/>
      <c r="CD116" s="31"/>
      <c r="CE116" s="31"/>
      <c r="CF116" s="31"/>
      <c r="CG116" s="31"/>
      <c r="CH116" s="31"/>
      <c r="CI116" s="31"/>
      <c r="CJ116" s="31"/>
      <c r="CK116" s="31"/>
      <c r="CL116" s="31"/>
      <c r="CM116" s="31"/>
      <c r="CN116" s="31"/>
      <c r="CO116" s="31"/>
      <c r="CP116" s="31"/>
      <c r="CQ116" s="31"/>
      <c r="CR116" s="31"/>
      <c r="CS116" s="31"/>
      <c r="CT116" s="31"/>
      <c r="CU116" s="31"/>
      <c r="CV116" s="31"/>
    </row>
    <row r="117" spans="1:100" ht="15" x14ac:dyDescent="0.2">
      <c r="A117" s="31"/>
      <c r="B117" s="31"/>
      <c r="C117" s="29"/>
      <c r="D117" s="29"/>
      <c r="E117" s="31"/>
      <c r="F117" s="31"/>
      <c r="G117" s="59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74"/>
      <c r="AA117" s="74"/>
      <c r="AB117" s="74"/>
      <c r="AC117" s="74"/>
      <c r="AD117" s="74"/>
      <c r="AE117" s="74"/>
      <c r="AF117" s="74"/>
      <c r="AG117" s="74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1"/>
      <c r="AU117" s="31"/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31"/>
      <c r="BT117" s="31"/>
      <c r="BU117" s="31"/>
      <c r="BV117" s="31"/>
      <c r="BW117" s="31"/>
      <c r="BX117" s="31"/>
      <c r="BY117" s="31"/>
      <c r="BZ117" s="31"/>
      <c r="CA117" s="31"/>
      <c r="CB117" s="31"/>
      <c r="CC117" s="31"/>
      <c r="CD117" s="31"/>
      <c r="CE117" s="31"/>
      <c r="CF117" s="31"/>
      <c r="CG117" s="31"/>
      <c r="CH117" s="31"/>
      <c r="CI117" s="31"/>
      <c r="CJ117" s="31"/>
      <c r="CK117" s="31"/>
      <c r="CL117" s="31"/>
      <c r="CM117" s="31"/>
      <c r="CN117" s="31"/>
      <c r="CO117" s="31"/>
      <c r="CP117" s="31"/>
      <c r="CQ117" s="31"/>
      <c r="CR117" s="31"/>
      <c r="CS117" s="31"/>
      <c r="CT117" s="31"/>
      <c r="CU117" s="31"/>
      <c r="CV117" s="31"/>
    </row>
    <row r="118" spans="1:100" ht="15" x14ac:dyDescent="0.2">
      <c r="A118" s="31"/>
      <c r="B118" s="31"/>
      <c r="C118" s="29"/>
      <c r="D118" s="29"/>
      <c r="E118" s="31"/>
      <c r="F118" s="31"/>
      <c r="G118" s="59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74"/>
      <c r="AA118" s="74"/>
      <c r="AB118" s="74"/>
      <c r="AC118" s="74"/>
      <c r="AD118" s="74"/>
      <c r="AE118" s="74"/>
      <c r="AF118" s="74"/>
      <c r="AG118" s="74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31"/>
      <c r="BT118" s="31"/>
      <c r="BU118" s="31"/>
      <c r="BV118" s="31"/>
      <c r="BW118" s="31"/>
      <c r="BX118" s="31"/>
      <c r="BY118" s="31"/>
      <c r="BZ118" s="31"/>
      <c r="CA118" s="31"/>
      <c r="CB118" s="31"/>
      <c r="CC118" s="31"/>
      <c r="CD118" s="31"/>
      <c r="CE118" s="31"/>
      <c r="CF118" s="31"/>
      <c r="CG118" s="31"/>
      <c r="CH118" s="31"/>
      <c r="CI118" s="31"/>
      <c r="CJ118" s="31"/>
      <c r="CK118" s="31"/>
      <c r="CL118" s="31"/>
      <c r="CM118" s="31"/>
      <c r="CN118" s="31"/>
      <c r="CO118" s="31"/>
      <c r="CP118" s="31"/>
      <c r="CQ118" s="31"/>
      <c r="CR118" s="31"/>
      <c r="CS118" s="31"/>
      <c r="CT118" s="31"/>
      <c r="CU118" s="31"/>
      <c r="CV118" s="31"/>
    </row>
    <row r="119" spans="1:100" ht="15" x14ac:dyDescent="0.2">
      <c r="A119" s="31"/>
      <c r="B119" s="31"/>
      <c r="C119" s="29"/>
      <c r="D119" s="29"/>
      <c r="E119" s="31"/>
      <c r="F119" s="31"/>
      <c r="G119" s="59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74"/>
      <c r="AA119" s="74"/>
      <c r="AB119" s="74"/>
      <c r="AC119" s="74"/>
      <c r="AD119" s="74"/>
      <c r="AE119" s="74"/>
      <c r="AF119" s="74"/>
      <c r="AG119" s="74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31"/>
      <c r="BX119" s="31"/>
      <c r="BY119" s="31"/>
      <c r="BZ119" s="31"/>
      <c r="CA119" s="31"/>
      <c r="CB119" s="31"/>
      <c r="CC119" s="31"/>
      <c r="CD119" s="31"/>
      <c r="CE119" s="31"/>
      <c r="CF119" s="31"/>
      <c r="CG119" s="31"/>
      <c r="CH119" s="31"/>
      <c r="CI119" s="31"/>
      <c r="CJ119" s="31"/>
      <c r="CK119" s="31"/>
      <c r="CL119" s="31"/>
      <c r="CM119" s="31"/>
      <c r="CN119" s="31"/>
      <c r="CO119" s="31"/>
      <c r="CP119" s="31"/>
      <c r="CQ119" s="31"/>
      <c r="CR119" s="31"/>
      <c r="CS119" s="31"/>
      <c r="CT119" s="31"/>
      <c r="CU119" s="31"/>
      <c r="CV119" s="31"/>
    </row>
    <row r="120" spans="1:100" ht="15" x14ac:dyDescent="0.2">
      <c r="A120" s="31"/>
      <c r="B120" s="31"/>
      <c r="C120" s="29"/>
      <c r="D120" s="29"/>
      <c r="E120" s="31"/>
      <c r="F120" s="31"/>
      <c r="G120" s="59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74"/>
      <c r="AA120" s="74"/>
      <c r="AB120" s="74"/>
      <c r="AC120" s="74"/>
      <c r="AD120" s="74"/>
      <c r="AE120" s="74"/>
      <c r="AF120" s="74"/>
      <c r="AG120" s="74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31"/>
      <c r="BH120" s="31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31"/>
      <c r="BT120" s="31"/>
      <c r="BU120" s="31"/>
      <c r="BV120" s="31"/>
      <c r="BW120" s="31"/>
      <c r="BX120" s="31"/>
      <c r="BY120" s="31"/>
      <c r="BZ120" s="31"/>
      <c r="CA120" s="31"/>
      <c r="CB120" s="31"/>
      <c r="CC120" s="31"/>
      <c r="CD120" s="31"/>
      <c r="CE120" s="31"/>
      <c r="CF120" s="31"/>
      <c r="CG120" s="31"/>
      <c r="CH120" s="31"/>
      <c r="CI120" s="31"/>
      <c r="CJ120" s="31"/>
      <c r="CK120" s="31"/>
      <c r="CL120" s="31"/>
      <c r="CM120" s="31"/>
      <c r="CN120" s="31"/>
      <c r="CO120" s="31"/>
      <c r="CP120" s="31"/>
      <c r="CQ120" s="31"/>
      <c r="CR120" s="31"/>
      <c r="CS120" s="31"/>
      <c r="CT120" s="31"/>
      <c r="CU120" s="31"/>
      <c r="CV120" s="31"/>
    </row>
    <row r="121" spans="1:100" ht="15" x14ac:dyDescent="0.2">
      <c r="A121" s="31"/>
      <c r="B121" s="31"/>
      <c r="C121" s="29"/>
      <c r="D121" s="29"/>
      <c r="E121" s="31"/>
      <c r="F121" s="31"/>
      <c r="G121" s="59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74"/>
      <c r="AA121" s="74"/>
      <c r="AB121" s="74"/>
      <c r="AC121" s="74"/>
      <c r="AD121" s="74"/>
      <c r="AE121" s="74"/>
      <c r="AF121" s="74"/>
      <c r="AG121" s="74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  <c r="CN121" s="31"/>
      <c r="CO121" s="31"/>
      <c r="CP121" s="31"/>
      <c r="CQ121" s="31"/>
      <c r="CR121" s="31"/>
      <c r="CS121" s="31"/>
      <c r="CT121" s="31"/>
      <c r="CU121" s="31"/>
      <c r="CV121" s="31"/>
    </row>
    <row r="122" spans="1:100" ht="15" x14ac:dyDescent="0.2">
      <c r="A122" s="31"/>
      <c r="B122" s="31"/>
      <c r="C122" s="29"/>
      <c r="D122" s="29"/>
      <c r="E122" s="31"/>
      <c r="F122" s="31"/>
      <c r="G122" s="59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74"/>
      <c r="AA122" s="74"/>
      <c r="AB122" s="74"/>
      <c r="AC122" s="74"/>
      <c r="AD122" s="74"/>
      <c r="AE122" s="74"/>
      <c r="AF122" s="74"/>
      <c r="AG122" s="74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31"/>
      <c r="CL122" s="31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</row>
    <row r="123" spans="1:100" ht="15" x14ac:dyDescent="0.2">
      <c r="A123" s="31"/>
      <c r="B123" s="31"/>
      <c r="C123" s="29"/>
      <c r="D123" s="29"/>
      <c r="E123" s="31"/>
      <c r="F123" s="31"/>
      <c r="G123" s="59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74"/>
      <c r="AA123" s="74"/>
      <c r="AB123" s="74"/>
      <c r="AC123" s="74"/>
      <c r="AD123" s="74"/>
      <c r="AE123" s="74"/>
      <c r="AF123" s="74"/>
      <c r="AG123" s="74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</row>
    <row r="124" spans="1:100" ht="15" x14ac:dyDescent="0.2">
      <c r="A124" s="31"/>
      <c r="B124" s="31"/>
      <c r="C124" s="29"/>
      <c r="D124" s="29"/>
      <c r="E124" s="31"/>
      <c r="F124" s="31"/>
      <c r="G124" s="59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74"/>
      <c r="AA124" s="74"/>
      <c r="AB124" s="74"/>
      <c r="AC124" s="74"/>
      <c r="AD124" s="74"/>
      <c r="AE124" s="74"/>
      <c r="AF124" s="74"/>
      <c r="AG124" s="74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  <c r="CJ124" s="31"/>
      <c r="CK124" s="31"/>
      <c r="CL124" s="31"/>
      <c r="CM124" s="31"/>
      <c r="CN124" s="31"/>
      <c r="CO124" s="31"/>
      <c r="CP124" s="31"/>
      <c r="CQ124" s="31"/>
      <c r="CR124" s="31"/>
      <c r="CS124" s="31"/>
      <c r="CT124" s="31"/>
      <c r="CU124" s="31"/>
      <c r="CV124" s="31"/>
    </row>
    <row r="125" spans="1:100" ht="15" x14ac:dyDescent="0.2">
      <c r="A125" s="31"/>
      <c r="B125" s="31"/>
      <c r="C125" s="29"/>
      <c r="D125" s="29"/>
      <c r="E125" s="31"/>
      <c r="F125" s="31"/>
      <c r="G125" s="59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74"/>
      <c r="AA125" s="74"/>
      <c r="AB125" s="74"/>
      <c r="AC125" s="74"/>
      <c r="AD125" s="74"/>
      <c r="AE125" s="74"/>
      <c r="AF125" s="74"/>
      <c r="AG125" s="74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  <c r="CB125" s="31"/>
      <c r="CC125" s="31"/>
      <c r="CD125" s="31"/>
      <c r="CE125" s="31"/>
      <c r="CF125" s="31"/>
      <c r="CG125" s="31"/>
      <c r="CH125" s="31"/>
      <c r="CI125" s="31"/>
      <c r="CJ125" s="31"/>
      <c r="CK125" s="31"/>
      <c r="CL125" s="31"/>
      <c r="CM125" s="31"/>
      <c r="CN125" s="31"/>
      <c r="CO125" s="31"/>
      <c r="CP125" s="31"/>
      <c r="CQ125" s="31"/>
      <c r="CR125" s="31"/>
      <c r="CS125" s="31"/>
      <c r="CT125" s="31"/>
      <c r="CU125" s="31"/>
      <c r="CV125" s="31"/>
    </row>
    <row r="126" spans="1:100" ht="15" x14ac:dyDescent="0.2">
      <c r="A126" s="31"/>
      <c r="B126" s="31"/>
      <c r="C126" s="29"/>
      <c r="D126" s="29"/>
      <c r="E126" s="31"/>
      <c r="F126" s="31"/>
      <c r="G126" s="59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74"/>
      <c r="AA126" s="74"/>
      <c r="AB126" s="74"/>
      <c r="AC126" s="74"/>
      <c r="AD126" s="74"/>
      <c r="AE126" s="74"/>
      <c r="AF126" s="74"/>
      <c r="AG126" s="74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  <c r="CB126" s="31"/>
      <c r="CC126" s="31"/>
      <c r="CD126" s="31"/>
      <c r="CE126" s="31"/>
      <c r="CF126" s="31"/>
      <c r="CG126" s="31"/>
      <c r="CH126" s="31"/>
      <c r="CI126" s="31"/>
      <c r="CJ126" s="31"/>
      <c r="CK126" s="31"/>
      <c r="CL126" s="31"/>
      <c r="CM126" s="31"/>
      <c r="CN126" s="31"/>
      <c r="CO126" s="31"/>
      <c r="CP126" s="31"/>
      <c r="CQ126" s="31"/>
      <c r="CR126" s="31"/>
      <c r="CS126" s="31"/>
      <c r="CT126" s="31"/>
      <c r="CU126" s="31"/>
      <c r="CV126" s="31"/>
    </row>
    <row r="127" spans="1:100" ht="15" x14ac:dyDescent="0.2">
      <c r="A127" s="31"/>
      <c r="B127" s="31"/>
      <c r="C127" s="29"/>
      <c r="D127" s="29"/>
      <c r="E127" s="31"/>
      <c r="F127" s="31"/>
      <c r="G127" s="59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74"/>
      <c r="AA127" s="74"/>
      <c r="AB127" s="74"/>
      <c r="AC127" s="74"/>
      <c r="AD127" s="74"/>
      <c r="AE127" s="74"/>
      <c r="AF127" s="74"/>
      <c r="AG127" s="74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1"/>
      <c r="BY127" s="31"/>
      <c r="BZ127" s="31"/>
      <c r="CA127" s="31"/>
      <c r="CB127" s="31"/>
      <c r="CC127" s="31"/>
      <c r="CD127" s="31"/>
      <c r="CE127" s="31"/>
      <c r="CF127" s="31"/>
      <c r="CG127" s="31"/>
      <c r="CH127" s="31"/>
      <c r="CI127" s="31"/>
      <c r="CJ127" s="31"/>
      <c r="CK127" s="31"/>
      <c r="CL127" s="31"/>
      <c r="CM127" s="31"/>
      <c r="CN127" s="31"/>
      <c r="CO127" s="31"/>
      <c r="CP127" s="31"/>
      <c r="CQ127" s="31"/>
      <c r="CR127" s="31"/>
      <c r="CS127" s="31"/>
      <c r="CT127" s="31"/>
      <c r="CU127" s="31"/>
      <c r="CV127" s="31"/>
    </row>
    <row r="128" spans="1:100" ht="15" x14ac:dyDescent="0.2">
      <c r="A128" s="31"/>
      <c r="B128" s="31"/>
      <c r="C128" s="29"/>
      <c r="D128" s="29"/>
      <c r="E128" s="31"/>
      <c r="F128" s="31"/>
      <c r="G128" s="59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74"/>
      <c r="AA128" s="74"/>
      <c r="AB128" s="74"/>
      <c r="AC128" s="74"/>
      <c r="AD128" s="74"/>
      <c r="AE128" s="74"/>
      <c r="AF128" s="74"/>
      <c r="AG128" s="74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1"/>
      <c r="AU128" s="31"/>
      <c r="AV128" s="31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31"/>
      <c r="BH128" s="31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31"/>
      <c r="BT128" s="31"/>
      <c r="BU128" s="31"/>
      <c r="BV128" s="31"/>
      <c r="BW128" s="31"/>
      <c r="BX128" s="31"/>
      <c r="BY128" s="31"/>
      <c r="BZ128" s="31"/>
      <c r="CA128" s="31"/>
      <c r="CB128" s="31"/>
      <c r="CC128" s="31"/>
      <c r="CD128" s="31"/>
      <c r="CE128" s="31"/>
      <c r="CF128" s="31"/>
      <c r="CG128" s="31"/>
      <c r="CH128" s="31"/>
      <c r="CI128" s="31"/>
      <c r="CJ128" s="31"/>
      <c r="CK128" s="31"/>
      <c r="CL128" s="31"/>
      <c r="CM128" s="31"/>
      <c r="CN128" s="31"/>
      <c r="CO128" s="31"/>
      <c r="CP128" s="31"/>
      <c r="CQ128" s="31"/>
      <c r="CR128" s="31"/>
      <c r="CS128" s="31"/>
      <c r="CT128" s="31"/>
      <c r="CU128" s="31"/>
      <c r="CV128" s="31"/>
    </row>
    <row r="129" spans="1:100" ht="15" x14ac:dyDescent="0.2">
      <c r="A129" s="31"/>
      <c r="B129" s="31"/>
      <c r="C129" s="29"/>
      <c r="D129" s="29"/>
      <c r="E129" s="31"/>
      <c r="F129" s="31"/>
      <c r="G129" s="59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74"/>
      <c r="AA129" s="74"/>
      <c r="AB129" s="74"/>
      <c r="AC129" s="74"/>
      <c r="AD129" s="74"/>
      <c r="AE129" s="74"/>
      <c r="AF129" s="74"/>
      <c r="AG129" s="74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1"/>
      <c r="BY129" s="31"/>
      <c r="BZ129" s="31"/>
      <c r="CA129" s="31"/>
      <c r="CB129" s="31"/>
      <c r="CC129" s="31"/>
      <c r="CD129" s="31"/>
      <c r="CE129" s="31"/>
      <c r="CF129" s="31"/>
      <c r="CG129" s="31"/>
      <c r="CH129" s="31"/>
      <c r="CI129" s="31"/>
      <c r="CJ129" s="31"/>
      <c r="CK129" s="31"/>
      <c r="CL129" s="31"/>
      <c r="CM129" s="31"/>
      <c r="CN129" s="31"/>
      <c r="CO129" s="31"/>
      <c r="CP129" s="31"/>
      <c r="CQ129" s="31"/>
      <c r="CR129" s="31"/>
      <c r="CS129" s="31"/>
      <c r="CT129" s="31"/>
      <c r="CU129" s="31"/>
      <c r="CV129" s="31"/>
    </row>
    <row r="130" spans="1:100" ht="15" x14ac:dyDescent="0.2">
      <c r="A130" s="31"/>
      <c r="B130" s="31"/>
      <c r="C130" s="29"/>
      <c r="D130" s="29"/>
      <c r="E130" s="31"/>
      <c r="F130" s="31"/>
      <c r="G130" s="59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74"/>
      <c r="AA130" s="74"/>
      <c r="AB130" s="74"/>
      <c r="AC130" s="74"/>
      <c r="AD130" s="74"/>
      <c r="AE130" s="74"/>
      <c r="AF130" s="74"/>
      <c r="AG130" s="74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31"/>
      <c r="BX130" s="31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  <c r="CJ130" s="31"/>
      <c r="CK130" s="31"/>
      <c r="CL130" s="31"/>
      <c r="CM130" s="31"/>
      <c r="CN130" s="31"/>
      <c r="CO130" s="31"/>
      <c r="CP130" s="31"/>
      <c r="CQ130" s="31"/>
      <c r="CR130" s="31"/>
      <c r="CS130" s="31"/>
      <c r="CT130" s="31"/>
      <c r="CU130" s="31"/>
      <c r="CV130" s="31"/>
    </row>
    <row r="131" spans="1:100" ht="15" x14ac:dyDescent="0.2">
      <c r="A131" s="31"/>
      <c r="B131" s="31"/>
      <c r="C131" s="29"/>
      <c r="D131" s="29"/>
      <c r="E131" s="31"/>
      <c r="F131" s="31"/>
      <c r="G131" s="59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74"/>
      <c r="AA131" s="74"/>
      <c r="AB131" s="74"/>
      <c r="AC131" s="74"/>
      <c r="AD131" s="74"/>
      <c r="AE131" s="74"/>
      <c r="AF131" s="74"/>
      <c r="AG131" s="74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31"/>
      <c r="BT131" s="31"/>
      <c r="BU131" s="31"/>
      <c r="BV131" s="31"/>
      <c r="BW131" s="31"/>
      <c r="BX131" s="31"/>
      <c r="BY131" s="31"/>
      <c r="BZ131" s="31"/>
      <c r="CA131" s="31"/>
      <c r="CB131" s="31"/>
      <c r="CC131" s="31"/>
      <c r="CD131" s="31"/>
      <c r="CE131" s="31"/>
      <c r="CF131" s="31"/>
      <c r="CG131" s="31"/>
      <c r="CH131" s="31"/>
      <c r="CI131" s="31"/>
      <c r="CJ131" s="31"/>
      <c r="CK131" s="31"/>
      <c r="CL131" s="31"/>
      <c r="CM131" s="31"/>
      <c r="CN131" s="31"/>
      <c r="CO131" s="31"/>
      <c r="CP131" s="31"/>
      <c r="CQ131" s="31"/>
      <c r="CR131" s="31"/>
      <c r="CS131" s="31"/>
      <c r="CT131" s="31"/>
      <c r="CU131" s="31"/>
      <c r="CV131" s="31"/>
    </row>
    <row r="132" spans="1:100" ht="15" x14ac:dyDescent="0.2">
      <c r="A132" s="31"/>
      <c r="B132" s="31"/>
      <c r="C132" s="29"/>
      <c r="D132" s="29"/>
      <c r="E132" s="31"/>
      <c r="F132" s="31"/>
      <c r="G132" s="59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74"/>
      <c r="AA132" s="74"/>
      <c r="AB132" s="74"/>
      <c r="AC132" s="74"/>
      <c r="AD132" s="74"/>
      <c r="AE132" s="74"/>
      <c r="AF132" s="74"/>
      <c r="AG132" s="74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1"/>
      <c r="AU132" s="31"/>
      <c r="AV132" s="31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31"/>
      <c r="BH132" s="31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31"/>
      <c r="BT132" s="31"/>
      <c r="BU132" s="31"/>
      <c r="BV132" s="31"/>
      <c r="BW132" s="31"/>
      <c r="BX132" s="31"/>
      <c r="BY132" s="31"/>
      <c r="BZ132" s="31"/>
      <c r="CA132" s="31"/>
      <c r="CB132" s="31"/>
      <c r="CC132" s="31"/>
      <c r="CD132" s="31"/>
      <c r="CE132" s="31"/>
      <c r="CF132" s="31"/>
      <c r="CG132" s="31"/>
      <c r="CH132" s="31"/>
      <c r="CI132" s="31"/>
      <c r="CJ132" s="31"/>
      <c r="CK132" s="31"/>
      <c r="CL132" s="31"/>
      <c r="CM132" s="31"/>
      <c r="CN132" s="31"/>
      <c r="CO132" s="31"/>
      <c r="CP132" s="31"/>
      <c r="CQ132" s="31"/>
      <c r="CR132" s="31"/>
      <c r="CS132" s="31"/>
      <c r="CT132" s="31"/>
      <c r="CU132" s="31"/>
      <c r="CV132" s="31"/>
    </row>
    <row r="133" spans="1:100" ht="15" x14ac:dyDescent="0.2">
      <c r="A133" s="31"/>
      <c r="B133" s="31"/>
      <c r="C133" s="29"/>
      <c r="D133" s="29"/>
      <c r="E133" s="31"/>
      <c r="F133" s="31"/>
      <c r="G133" s="59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74"/>
      <c r="AA133" s="74"/>
      <c r="AB133" s="74"/>
      <c r="AC133" s="74"/>
      <c r="AD133" s="74"/>
      <c r="AE133" s="74"/>
      <c r="AF133" s="74"/>
      <c r="AG133" s="74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1"/>
      <c r="AU133" s="31"/>
      <c r="AV133" s="31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31"/>
      <c r="BH133" s="31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31"/>
      <c r="BT133" s="31"/>
      <c r="BU133" s="31"/>
      <c r="BV133" s="31"/>
      <c r="BW133" s="31"/>
      <c r="BX133" s="31"/>
      <c r="BY133" s="31"/>
      <c r="BZ133" s="31"/>
      <c r="CA133" s="31"/>
      <c r="CB133" s="31"/>
      <c r="CC133" s="31"/>
      <c r="CD133" s="31"/>
      <c r="CE133" s="31"/>
      <c r="CF133" s="31"/>
      <c r="CG133" s="31"/>
      <c r="CH133" s="31"/>
      <c r="CI133" s="31"/>
      <c r="CJ133" s="31"/>
      <c r="CK133" s="31"/>
      <c r="CL133" s="31"/>
      <c r="CM133" s="31"/>
      <c r="CN133" s="31"/>
      <c r="CO133" s="31"/>
      <c r="CP133" s="31"/>
      <c r="CQ133" s="31"/>
      <c r="CR133" s="31"/>
      <c r="CS133" s="31"/>
      <c r="CT133" s="31"/>
      <c r="CU133" s="31"/>
      <c r="CV133" s="31"/>
    </row>
    <row r="134" spans="1:100" ht="15" x14ac:dyDescent="0.2">
      <c r="A134" s="31"/>
      <c r="B134" s="31"/>
      <c r="C134" s="29"/>
      <c r="D134" s="29"/>
      <c r="E134" s="31"/>
      <c r="F134" s="31"/>
      <c r="G134" s="59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74"/>
      <c r="AA134" s="74"/>
      <c r="AB134" s="74"/>
      <c r="AC134" s="74"/>
      <c r="AD134" s="74"/>
      <c r="AE134" s="74"/>
      <c r="AF134" s="74"/>
      <c r="AG134" s="74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1"/>
      <c r="BH134" s="31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31"/>
      <c r="BT134" s="31"/>
      <c r="BU134" s="31"/>
      <c r="BV134" s="31"/>
      <c r="BW134" s="31"/>
      <c r="BX134" s="31"/>
      <c r="BY134" s="31"/>
      <c r="BZ134" s="31"/>
      <c r="CA134" s="31"/>
      <c r="CB134" s="31"/>
      <c r="CC134" s="31"/>
      <c r="CD134" s="31"/>
      <c r="CE134" s="31"/>
      <c r="CF134" s="31"/>
      <c r="CG134" s="31"/>
      <c r="CH134" s="31"/>
      <c r="CI134" s="31"/>
      <c r="CJ134" s="31"/>
      <c r="CK134" s="31"/>
      <c r="CL134" s="31"/>
      <c r="CM134" s="31"/>
      <c r="CN134" s="31"/>
      <c r="CO134" s="31"/>
      <c r="CP134" s="31"/>
      <c r="CQ134" s="31"/>
      <c r="CR134" s="31"/>
      <c r="CS134" s="31"/>
      <c r="CT134" s="31"/>
      <c r="CU134" s="31"/>
      <c r="CV134" s="31"/>
    </row>
    <row r="135" spans="1:100" ht="15" x14ac:dyDescent="0.2">
      <c r="A135" s="31"/>
      <c r="B135" s="31"/>
      <c r="C135" s="29"/>
      <c r="D135" s="29"/>
      <c r="E135" s="31"/>
      <c r="F135" s="31"/>
      <c r="G135" s="59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74"/>
      <c r="AA135" s="74"/>
      <c r="AB135" s="74"/>
      <c r="AC135" s="74"/>
      <c r="AD135" s="74"/>
      <c r="AE135" s="74"/>
      <c r="AF135" s="74"/>
      <c r="AG135" s="74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1"/>
      <c r="AU135" s="31"/>
      <c r="AV135" s="31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31"/>
      <c r="BH135" s="31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31"/>
      <c r="BT135" s="31"/>
      <c r="BU135" s="31"/>
      <c r="BV135" s="31"/>
      <c r="BW135" s="31"/>
      <c r="BX135" s="31"/>
      <c r="BY135" s="31"/>
      <c r="BZ135" s="31"/>
      <c r="CA135" s="31"/>
      <c r="CB135" s="31"/>
      <c r="CC135" s="31"/>
      <c r="CD135" s="31"/>
      <c r="CE135" s="31"/>
      <c r="CF135" s="31"/>
      <c r="CG135" s="31"/>
      <c r="CH135" s="31"/>
      <c r="CI135" s="31"/>
      <c r="CJ135" s="31"/>
      <c r="CK135" s="31"/>
      <c r="CL135" s="31"/>
      <c r="CM135" s="31"/>
      <c r="CN135" s="31"/>
      <c r="CO135" s="31"/>
      <c r="CP135" s="31"/>
      <c r="CQ135" s="31"/>
      <c r="CR135" s="31"/>
      <c r="CS135" s="31"/>
      <c r="CT135" s="31"/>
      <c r="CU135" s="31"/>
      <c r="CV135" s="31"/>
    </row>
    <row r="136" spans="1:100" ht="15" x14ac:dyDescent="0.2">
      <c r="A136" s="31"/>
      <c r="B136" s="31"/>
      <c r="C136" s="29"/>
      <c r="D136" s="29"/>
      <c r="E136" s="31"/>
      <c r="F136" s="31"/>
      <c r="G136" s="59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74"/>
      <c r="AA136" s="74"/>
      <c r="AB136" s="74"/>
      <c r="AC136" s="74"/>
      <c r="AD136" s="74"/>
      <c r="AE136" s="74"/>
      <c r="AF136" s="74"/>
      <c r="AG136" s="74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1"/>
      <c r="AU136" s="31"/>
      <c r="AV136" s="3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31"/>
      <c r="BT136" s="31"/>
      <c r="BU136" s="31"/>
      <c r="BV136" s="31"/>
      <c r="BW136" s="31"/>
      <c r="BX136" s="31"/>
      <c r="BY136" s="31"/>
      <c r="BZ136" s="31"/>
      <c r="CA136" s="31"/>
      <c r="CB136" s="31"/>
      <c r="CC136" s="31"/>
      <c r="CD136" s="31"/>
      <c r="CE136" s="31"/>
      <c r="CF136" s="31"/>
      <c r="CG136" s="31"/>
      <c r="CH136" s="31"/>
      <c r="CI136" s="31"/>
      <c r="CJ136" s="31"/>
      <c r="CK136" s="31"/>
      <c r="CL136" s="31"/>
      <c r="CM136" s="31"/>
      <c r="CN136" s="31"/>
      <c r="CO136" s="31"/>
      <c r="CP136" s="31"/>
      <c r="CQ136" s="31"/>
      <c r="CR136" s="31"/>
      <c r="CS136" s="31"/>
      <c r="CT136" s="31"/>
      <c r="CU136" s="31"/>
      <c r="CV136" s="31"/>
    </row>
    <row r="137" spans="1:100" ht="15" x14ac:dyDescent="0.2">
      <c r="A137" s="31"/>
      <c r="B137" s="31"/>
      <c r="C137" s="29"/>
      <c r="D137" s="29"/>
      <c r="E137" s="31"/>
      <c r="F137" s="31"/>
      <c r="G137" s="59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74"/>
      <c r="AA137" s="74"/>
      <c r="AB137" s="74"/>
      <c r="AC137" s="74"/>
      <c r="AD137" s="74"/>
      <c r="AE137" s="74"/>
      <c r="AF137" s="74"/>
      <c r="AG137" s="74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/>
      <c r="BX137" s="31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  <c r="CJ137" s="31"/>
      <c r="CK137" s="31"/>
      <c r="CL137" s="31"/>
      <c r="CM137" s="31"/>
      <c r="CN137" s="31"/>
      <c r="CO137" s="31"/>
      <c r="CP137" s="31"/>
      <c r="CQ137" s="31"/>
      <c r="CR137" s="31"/>
      <c r="CS137" s="31"/>
      <c r="CT137" s="31"/>
      <c r="CU137" s="31"/>
      <c r="CV137" s="31"/>
    </row>
    <row r="138" spans="1:100" ht="15" x14ac:dyDescent="0.2">
      <c r="A138" s="31"/>
      <c r="B138" s="31"/>
      <c r="C138" s="29"/>
      <c r="D138" s="29"/>
      <c r="E138" s="31"/>
      <c r="F138" s="31"/>
      <c r="G138" s="59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74"/>
      <c r="AA138" s="74"/>
      <c r="AB138" s="74"/>
      <c r="AC138" s="74"/>
      <c r="AD138" s="74"/>
      <c r="AE138" s="74"/>
      <c r="AF138" s="74"/>
      <c r="AG138" s="74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31"/>
      <c r="BH138" s="31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31"/>
      <c r="BT138" s="31"/>
      <c r="BU138" s="31"/>
      <c r="BV138" s="31"/>
      <c r="BW138" s="31"/>
      <c r="BX138" s="31"/>
      <c r="BY138" s="31"/>
      <c r="BZ138" s="31"/>
      <c r="CA138" s="31"/>
      <c r="CB138" s="31"/>
      <c r="CC138" s="31"/>
      <c r="CD138" s="31"/>
      <c r="CE138" s="31"/>
      <c r="CF138" s="31"/>
      <c r="CG138" s="31"/>
      <c r="CH138" s="31"/>
      <c r="CI138" s="31"/>
      <c r="CJ138" s="31"/>
      <c r="CK138" s="31"/>
      <c r="CL138" s="31"/>
      <c r="CM138" s="31"/>
      <c r="CN138" s="31"/>
      <c r="CO138" s="31"/>
      <c r="CP138" s="31"/>
      <c r="CQ138" s="31"/>
      <c r="CR138" s="31"/>
      <c r="CS138" s="31"/>
      <c r="CT138" s="31"/>
      <c r="CU138" s="31"/>
      <c r="CV138" s="31"/>
    </row>
    <row r="139" spans="1:100" ht="15" x14ac:dyDescent="0.2">
      <c r="A139" s="31"/>
      <c r="B139" s="31"/>
      <c r="C139" s="29"/>
      <c r="D139" s="29"/>
      <c r="E139" s="31"/>
      <c r="F139" s="31"/>
      <c r="G139" s="59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74"/>
      <c r="AA139" s="74"/>
      <c r="AB139" s="74"/>
      <c r="AC139" s="74"/>
      <c r="AD139" s="74"/>
      <c r="AE139" s="74"/>
      <c r="AF139" s="74"/>
      <c r="AG139" s="74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31"/>
      <c r="BT139" s="31"/>
      <c r="BU139" s="31"/>
      <c r="BV139" s="31"/>
      <c r="BW139" s="31"/>
      <c r="BX139" s="31"/>
      <c r="BY139" s="31"/>
      <c r="BZ139" s="31"/>
      <c r="CA139" s="31"/>
      <c r="CB139" s="31"/>
      <c r="CC139" s="31"/>
      <c r="CD139" s="31"/>
      <c r="CE139" s="31"/>
      <c r="CF139" s="31"/>
      <c r="CG139" s="31"/>
      <c r="CH139" s="31"/>
      <c r="CI139" s="31"/>
      <c r="CJ139" s="31"/>
      <c r="CK139" s="31"/>
      <c r="CL139" s="31"/>
      <c r="CM139" s="31"/>
      <c r="CN139" s="31"/>
      <c r="CO139" s="31"/>
      <c r="CP139" s="31"/>
      <c r="CQ139" s="31"/>
      <c r="CR139" s="31"/>
      <c r="CS139" s="31"/>
      <c r="CT139" s="31"/>
      <c r="CU139" s="31"/>
      <c r="CV139" s="31"/>
    </row>
    <row r="140" spans="1:100" ht="15" x14ac:dyDescent="0.2">
      <c r="A140" s="31"/>
      <c r="B140" s="31"/>
      <c r="C140" s="29"/>
      <c r="D140" s="29"/>
      <c r="E140" s="31"/>
      <c r="F140" s="31"/>
      <c r="G140" s="59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74"/>
      <c r="AA140" s="74"/>
      <c r="AB140" s="74"/>
      <c r="AC140" s="74"/>
      <c r="AD140" s="74"/>
      <c r="AE140" s="74"/>
      <c r="AF140" s="74"/>
      <c r="AG140" s="74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31"/>
      <c r="BT140" s="31"/>
      <c r="BU140" s="31"/>
      <c r="BV140" s="31"/>
      <c r="BW140" s="31"/>
      <c r="BX140" s="31"/>
      <c r="BY140" s="31"/>
      <c r="BZ140" s="31"/>
      <c r="CA140" s="31"/>
      <c r="CB140" s="31"/>
      <c r="CC140" s="31"/>
      <c r="CD140" s="31"/>
      <c r="CE140" s="31"/>
      <c r="CF140" s="31"/>
      <c r="CG140" s="31"/>
      <c r="CH140" s="31"/>
      <c r="CI140" s="31"/>
      <c r="CJ140" s="31"/>
      <c r="CK140" s="31"/>
      <c r="CL140" s="31"/>
      <c r="CM140" s="31"/>
      <c r="CN140" s="31"/>
      <c r="CO140" s="31"/>
      <c r="CP140" s="31"/>
      <c r="CQ140" s="31"/>
      <c r="CR140" s="31"/>
      <c r="CS140" s="31"/>
      <c r="CT140" s="31"/>
      <c r="CU140" s="31"/>
      <c r="CV140" s="31"/>
    </row>
    <row r="141" spans="1:100" ht="15" x14ac:dyDescent="0.2">
      <c r="A141" s="31"/>
      <c r="B141" s="31"/>
      <c r="C141" s="29"/>
      <c r="D141" s="29"/>
      <c r="E141" s="31"/>
      <c r="F141" s="31"/>
      <c r="G141" s="59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74"/>
      <c r="AA141" s="74"/>
      <c r="AB141" s="74"/>
      <c r="AC141" s="74"/>
      <c r="AD141" s="74"/>
      <c r="AE141" s="74"/>
      <c r="AF141" s="74"/>
      <c r="AG141" s="74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31"/>
      <c r="BT141" s="31"/>
      <c r="BU141" s="31"/>
      <c r="BV141" s="31"/>
      <c r="BW141" s="31"/>
      <c r="BX141" s="31"/>
      <c r="BY141" s="31"/>
      <c r="BZ141" s="31"/>
      <c r="CA141" s="31"/>
      <c r="CB141" s="31"/>
      <c r="CC141" s="31"/>
      <c r="CD141" s="31"/>
      <c r="CE141" s="31"/>
      <c r="CF141" s="31"/>
      <c r="CG141" s="31"/>
      <c r="CH141" s="31"/>
      <c r="CI141" s="31"/>
      <c r="CJ141" s="31"/>
      <c r="CK141" s="31"/>
      <c r="CL141" s="31"/>
      <c r="CM141" s="31"/>
      <c r="CN141" s="31"/>
      <c r="CO141" s="31"/>
      <c r="CP141" s="31"/>
      <c r="CQ141" s="31"/>
      <c r="CR141" s="31"/>
      <c r="CS141" s="31"/>
      <c r="CT141" s="31"/>
      <c r="CU141" s="31"/>
      <c r="CV141" s="31"/>
    </row>
    <row r="142" spans="1:100" ht="15" x14ac:dyDescent="0.2">
      <c r="A142" s="31"/>
      <c r="B142" s="31"/>
      <c r="C142" s="29"/>
      <c r="D142" s="29"/>
      <c r="E142" s="31"/>
      <c r="F142" s="31"/>
      <c r="G142" s="59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74"/>
      <c r="AA142" s="74"/>
      <c r="AB142" s="74"/>
      <c r="AC142" s="74"/>
      <c r="AD142" s="74"/>
      <c r="AE142" s="74"/>
      <c r="AF142" s="74"/>
      <c r="AG142" s="74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31"/>
      <c r="BT142" s="31"/>
      <c r="BU142" s="31"/>
      <c r="BV142" s="31"/>
      <c r="BW142" s="31"/>
      <c r="BX142" s="31"/>
      <c r="BY142" s="31"/>
      <c r="BZ142" s="31"/>
      <c r="CA142" s="31"/>
      <c r="CB142" s="31"/>
      <c r="CC142" s="31"/>
      <c r="CD142" s="31"/>
      <c r="CE142" s="31"/>
      <c r="CF142" s="31"/>
      <c r="CG142" s="31"/>
      <c r="CH142" s="31"/>
      <c r="CI142" s="31"/>
      <c r="CJ142" s="31"/>
      <c r="CK142" s="31"/>
      <c r="CL142" s="31"/>
      <c r="CM142" s="31"/>
      <c r="CN142" s="31"/>
      <c r="CO142" s="31"/>
      <c r="CP142" s="31"/>
      <c r="CQ142" s="31"/>
      <c r="CR142" s="31"/>
      <c r="CS142" s="31"/>
      <c r="CT142" s="31"/>
      <c r="CU142" s="31"/>
      <c r="CV142" s="31"/>
    </row>
    <row r="143" spans="1:100" ht="15" x14ac:dyDescent="0.2">
      <c r="A143" s="31"/>
      <c r="B143" s="31"/>
      <c r="C143" s="29"/>
      <c r="D143" s="29"/>
      <c r="E143" s="31"/>
      <c r="F143" s="31"/>
      <c r="G143" s="59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74"/>
      <c r="AA143" s="74"/>
      <c r="AB143" s="74"/>
      <c r="AC143" s="74"/>
      <c r="AD143" s="74"/>
      <c r="AE143" s="74"/>
      <c r="AF143" s="74"/>
      <c r="AG143" s="74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1"/>
      <c r="BT143" s="31"/>
      <c r="BU143" s="31"/>
      <c r="BV143" s="31"/>
      <c r="BW143" s="31"/>
      <c r="BX143" s="31"/>
      <c r="BY143" s="31"/>
      <c r="BZ143" s="31"/>
      <c r="CA143" s="31"/>
      <c r="CB143" s="31"/>
      <c r="CC143" s="31"/>
      <c r="CD143" s="31"/>
      <c r="CE143" s="31"/>
      <c r="CF143" s="31"/>
      <c r="CG143" s="31"/>
      <c r="CH143" s="31"/>
      <c r="CI143" s="31"/>
      <c r="CJ143" s="31"/>
      <c r="CK143" s="31"/>
      <c r="CL143" s="31"/>
      <c r="CM143" s="31"/>
      <c r="CN143" s="31"/>
      <c r="CO143" s="31"/>
      <c r="CP143" s="31"/>
      <c r="CQ143" s="31"/>
      <c r="CR143" s="31"/>
      <c r="CS143" s="31"/>
      <c r="CT143" s="31"/>
      <c r="CU143" s="31"/>
      <c r="CV143" s="31"/>
    </row>
    <row r="144" spans="1:100" ht="15" x14ac:dyDescent="0.2">
      <c r="A144" s="31"/>
      <c r="B144" s="31"/>
      <c r="C144" s="29"/>
      <c r="D144" s="29"/>
      <c r="E144" s="31"/>
      <c r="F144" s="31"/>
      <c r="G144" s="59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74"/>
      <c r="AA144" s="74"/>
      <c r="AB144" s="74"/>
      <c r="AC144" s="74"/>
      <c r="AD144" s="74"/>
      <c r="AE144" s="74"/>
      <c r="AF144" s="74"/>
      <c r="AG144" s="74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31"/>
      <c r="BX144" s="31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  <c r="CJ144" s="31"/>
      <c r="CK144" s="31"/>
      <c r="CL144" s="31"/>
      <c r="CM144" s="31"/>
      <c r="CN144" s="31"/>
      <c r="CO144" s="31"/>
      <c r="CP144" s="31"/>
      <c r="CQ144" s="31"/>
      <c r="CR144" s="31"/>
      <c r="CS144" s="31"/>
      <c r="CT144" s="31"/>
      <c r="CU144" s="31"/>
      <c r="CV144" s="31"/>
    </row>
    <row r="145" spans="1:100" ht="15" x14ac:dyDescent="0.2">
      <c r="A145" s="31"/>
      <c r="B145" s="31"/>
      <c r="C145" s="29"/>
      <c r="D145" s="29"/>
      <c r="E145" s="31"/>
      <c r="F145" s="31"/>
      <c r="G145" s="59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74"/>
      <c r="AA145" s="74"/>
      <c r="AB145" s="74"/>
      <c r="AC145" s="74"/>
      <c r="AD145" s="74"/>
      <c r="AE145" s="74"/>
      <c r="AF145" s="74"/>
      <c r="AG145" s="74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31"/>
      <c r="BT145" s="31"/>
      <c r="BU145" s="31"/>
      <c r="BV145" s="31"/>
      <c r="BW145" s="31"/>
      <c r="BX145" s="31"/>
      <c r="BY145" s="31"/>
      <c r="BZ145" s="31"/>
      <c r="CA145" s="31"/>
      <c r="CB145" s="31"/>
      <c r="CC145" s="31"/>
      <c r="CD145" s="31"/>
      <c r="CE145" s="31"/>
      <c r="CF145" s="31"/>
      <c r="CG145" s="31"/>
      <c r="CH145" s="31"/>
      <c r="CI145" s="31"/>
      <c r="CJ145" s="31"/>
      <c r="CK145" s="31"/>
      <c r="CL145" s="31"/>
      <c r="CM145" s="31"/>
      <c r="CN145" s="31"/>
      <c r="CO145" s="31"/>
      <c r="CP145" s="31"/>
      <c r="CQ145" s="31"/>
      <c r="CR145" s="31"/>
      <c r="CS145" s="31"/>
      <c r="CT145" s="31"/>
      <c r="CU145" s="31"/>
      <c r="CV145" s="31"/>
    </row>
    <row r="146" spans="1:100" ht="15" x14ac:dyDescent="0.2">
      <c r="A146" s="31"/>
      <c r="B146" s="31"/>
      <c r="C146" s="29"/>
      <c r="D146" s="29"/>
      <c r="E146" s="31"/>
      <c r="F146" s="31"/>
      <c r="G146" s="59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74"/>
      <c r="AA146" s="74"/>
      <c r="AB146" s="74"/>
      <c r="AC146" s="74"/>
      <c r="AD146" s="74"/>
      <c r="AE146" s="74"/>
      <c r="AF146" s="74"/>
      <c r="AG146" s="74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  <c r="BT146" s="31"/>
      <c r="BU146" s="31"/>
      <c r="BV146" s="31"/>
      <c r="BW146" s="31"/>
      <c r="BX146" s="31"/>
      <c r="BY146" s="31"/>
      <c r="BZ146" s="31"/>
      <c r="CA146" s="31"/>
      <c r="CB146" s="31"/>
      <c r="CC146" s="31"/>
      <c r="CD146" s="31"/>
      <c r="CE146" s="31"/>
      <c r="CF146" s="31"/>
      <c r="CG146" s="31"/>
      <c r="CH146" s="31"/>
      <c r="CI146" s="31"/>
      <c r="CJ146" s="31"/>
      <c r="CK146" s="31"/>
      <c r="CL146" s="31"/>
      <c r="CM146" s="31"/>
      <c r="CN146" s="31"/>
      <c r="CO146" s="31"/>
      <c r="CP146" s="31"/>
      <c r="CQ146" s="31"/>
      <c r="CR146" s="31"/>
      <c r="CS146" s="31"/>
      <c r="CT146" s="31"/>
      <c r="CU146" s="31"/>
      <c r="CV146" s="31"/>
    </row>
    <row r="147" spans="1:100" ht="15" x14ac:dyDescent="0.2">
      <c r="A147" s="31"/>
      <c r="B147" s="31"/>
      <c r="C147" s="29"/>
      <c r="D147" s="29"/>
      <c r="E147" s="31"/>
      <c r="F147" s="31"/>
      <c r="G147" s="59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74"/>
      <c r="AA147" s="74"/>
      <c r="AB147" s="74"/>
      <c r="AC147" s="74"/>
      <c r="AD147" s="74"/>
      <c r="AE147" s="74"/>
      <c r="AF147" s="74"/>
      <c r="AG147" s="74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1"/>
      <c r="BT147" s="31"/>
      <c r="BU147" s="31"/>
      <c r="BV147" s="31"/>
      <c r="BW147" s="31"/>
      <c r="BX147" s="31"/>
      <c r="BY147" s="31"/>
      <c r="BZ147" s="31"/>
      <c r="CA147" s="31"/>
      <c r="CB147" s="31"/>
      <c r="CC147" s="31"/>
      <c r="CD147" s="31"/>
      <c r="CE147" s="31"/>
      <c r="CF147" s="31"/>
      <c r="CG147" s="31"/>
      <c r="CH147" s="31"/>
      <c r="CI147" s="31"/>
      <c r="CJ147" s="31"/>
      <c r="CK147" s="31"/>
      <c r="CL147" s="31"/>
      <c r="CM147" s="31"/>
      <c r="CN147" s="31"/>
      <c r="CO147" s="31"/>
      <c r="CP147" s="31"/>
      <c r="CQ147" s="31"/>
      <c r="CR147" s="31"/>
      <c r="CS147" s="31"/>
      <c r="CT147" s="31"/>
      <c r="CU147" s="31"/>
      <c r="CV147" s="31"/>
    </row>
    <row r="148" spans="1:100" ht="15" x14ac:dyDescent="0.2">
      <c r="A148" s="31"/>
      <c r="B148" s="31"/>
      <c r="C148" s="29"/>
      <c r="D148" s="29"/>
      <c r="E148" s="31"/>
      <c r="F148" s="31"/>
      <c r="G148" s="59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74"/>
      <c r="AA148" s="74"/>
      <c r="AB148" s="74"/>
      <c r="AC148" s="74"/>
      <c r="AD148" s="74"/>
      <c r="AE148" s="74"/>
      <c r="AF148" s="74"/>
      <c r="AG148" s="74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1"/>
      <c r="BH148" s="31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31"/>
      <c r="BT148" s="31"/>
      <c r="BU148" s="31"/>
      <c r="BV148" s="31"/>
      <c r="BW148" s="31"/>
      <c r="BX148" s="31"/>
      <c r="BY148" s="31"/>
      <c r="BZ148" s="31"/>
      <c r="CA148" s="31"/>
      <c r="CB148" s="31"/>
      <c r="CC148" s="31"/>
      <c r="CD148" s="31"/>
      <c r="CE148" s="31"/>
      <c r="CF148" s="31"/>
      <c r="CG148" s="31"/>
      <c r="CH148" s="31"/>
      <c r="CI148" s="31"/>
      <c r="CJ148" s="31"/>
      <c r="CK148" s="31"/>
      <c r="CL148" s="31"/>
      <c r="CM148" s="31"/>
      <c r="CN148" s="31"/>
      <c r="CO148" s="31"/>
      <c r="CP148" s="31"/>
      <c r="CQ148" s="31"/>
      <c r="CR148" s="31"/>
      <c r="CS148" s="31"/>
      <c r="CT148" s="31"/>
      <c r="CU148" s="31"/>
      <c r="CV148" s="31"/>
    </row>
    <row r="149" spans="1:100" ht="15" x14ac:dyDescent="0.2">
      <c r="A149" s="31"/>
      <c r="B149" s="31"/>
      <c r="C149" s="29"/>
      <c r="D149" s="29"/>
      <c r="E149" s="31"/>
      <c r="F149" s="31"/>
      <c r="G149" s="59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74"/>
      <c r="AA149" s="74"/>
      <c r="AB149" s="74"/>
      <c r="AC149" s="74"/>
      <c r="AD149" s="74"/>
      <c r="AE149" s="74"/>
      <c r="AF149" s="74"/>
      <c r="AG149" s="74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31"/>
      <c r="BX149" s="31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  <c r="CJ149" s="31"/>
      <c r="CK149" s="31"/>
      <c r="CL149" s="31"/>
      <c r="CM149" s="31"/>
      <c r="CN149" s="31"/>
      <c r="CO149" s="31"/>
      <c r="CP149" s="31"/>
      <c r="CQ149" s="31"/>
      <c r="CR149" s="31"/>
      <c r="CS149" s="31"/>
      <c r="CT149" s="31"/>
      <c r="CU149" s="31"/>
      <c r="CV149" s="31"/>
    </row>
    <row r="150" spans="1:100" ht="15" x14ac:dyDescent="0.2">
      <c r="A150" s="31"/>
      <c r="B150" s="31"/>
      <c r="C150" s="29"/>
      <c r="D150" s="29"/>
      <c r="E150" s="31"/>
      <c r="F150" s="31"/>
      <c r="G150" s="59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74"/>
      <c r="AA150" s="74"/>
      <c r="AB150" s="74"/>
      <c r="AC150" s="74"/>
      <c r="AD150" s="74"/>
      <c r="AE150" s="74"/>
      <c r="AF150" s="74"/>
      <c r="AG150" s="74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31"/>
      <c r="BX150" s="31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  <c r="CJ150" s="31"/>
      <c r="CK150" s="31"/>
      <c r="CL150" s="31"/>
      <c r="CM150" s="31"/>
      <c r="CN150" s="31"/>
      <c r="CO150" s="31"/>
      <c r="CP150" s="31"/>
      <c r="CQ150" s="31"/>
      <c r="CR150" s="31"/>
      <c r="CS150" s="31"/>
      <c r="CT150" s="31"/>
      <c r="CU150" s="31"/>
      <c r="CV150" s="31"/>
    </row>
    <row r="151" spans="1:100" ht="15" x14ac:dyDescent="0.2">
      <c r="A151" s="31"/>
      <c r="B151" s="31"/>
      <c r="C151" s="29"/>
      <c r="D151" s="29"/>
      <c r="E151" s="31"/>
      <c r="F151" s="31"/>
      <c r="G151" s="59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74"/>
      <c r="AA151" s="74"/>
      <c r="AB151" s="74"/>
      <c r="AC151" s="74"/>
      <c r="AD151" s="74"/>
      <c r="AE151" s="74"/>
      <c r="AF151" s="74"/>
      <c r="AG151" s="74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</row>
    <row r="152" spans="1:100" ht="15" x14ac:dyDescent="0.2">
      <c r="A152" s="31"/>
      <c r="B152" s="31"/>
      <c r="C152" s="29"/>
      <c r="D152" s="29"/>
      <c r="E152" s="31"/>
      <c r="F152" s="31"/>
      <c r="G152" s="59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74"/>
      <c r="AA152" s="74"/>
      <c r="AB152" s="74"/>
      <c r="AC152" s="74"/>
      <c r="AD152" s="74"/>
      <c r="AE152" s="74"/>
      <c r="AF152" s="74"/>
      <c r="AG152" s="74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  <c r="CJ152" s="31"/>
      <c r="CK152" s="31"/>
      <c r="CL152" s="31"/>
      <c r="CM152" s="31"/>
      <c r="CN152" s="31"/>
      <c r="CO152" s="31"/>
      <c r="CP152" s="31"/>
      <c r="CQ152" s="31"/>
      <c r="CR152" s="31"/>
      <c r="CS152" s="31"/>
      <c r="CT152" s="31"/>
      <c r="CU152" s="31"/>
      <c r="CV152" s="31"/>
    </row>
    <row r="153" spans="1:100" ht="15" x14ac:dyDescent="0.2">
      <c r="A153" s="31"/>
      <c r="B153" s="31"/>
      <c r="C153" s="29"/>
      <c r="D153" s="29"/>
      <c r="E153" s="31"/>
      <c r="F153" s="31"/>
      <c r="G153" s="59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74"/>
      <c r="AA153" s="74"/>
      <c r="AB153" s="74"/>
      <c r="AC153" s="74"/>
      <c r="AD153" s="74"/>
      <c r="AE153" s="74"/>
      <c r="AF153" s="74"/>
      <c r="AG153" s="74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  <c r="CJ153" s="31"/>
      <c r="CK153" s="31"/>
      <c r="CL153" s="31"/>
      <c r="CM153" s="31"/>
      <c r="CN153" s="31"/>
      <c r="CO153" s="31"/>
      <c r="CP153" s="31"/>
      <c r="CQ153" s="31"/>
      <c r="CR153" s="31"/>
      <c r="CS153" s="31"/>
      <c r="CT153" s="31"/>
      <c r="CU153" s="31"/>
      <c r="CV153" s="31"/>
    </row>
    <row r="154" spans="1:100" ht="15" x14ac:dyDescent="0.2">
      <c r="A154" s="31"/>
      <c r="B154" s="31"/>
      <c r="C154" s="29"/>
      <c r="D154" s="29"/>
      <c r="E154" s="31"/>
      <c r="F154" s="31"/>
      <c r="G154" s="59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74"/>
      <c r="AA154" s="74"/>
      <c r="AB154" s="74"/>
      <c r="AC154" s="74"/>
      <c r="AD154" s="74"/>
      <c r="AE154" s="74"/>
      <c r="AF154" s="74"/>
      <c r="AG154" s="74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  <c r="CJ154" s="31"/>
      <c r="CK154" s="31"/>
      <c r="CL154" s="31"/>
      <c r="CM154" s="31"/>
      <c r="CN154" s="31"/>
      <c r="CO154" s="31"/>
      <c r="CP154" s="31"/>
      <c r="CQ154" s="31"/>
      <c r="CR154" s="31"/>
      <c r="CS154" s="31"/>
      <c r="CT154" s="31"/>
      <c r="CU154" s="31"/>
      <c r="CV154" s="31"/>
    </row>
    <row r="155" spans="1:100" ht="15" x14ac:dyDescent="0.2">
      <c r="A155" s="31"/>
      <c r="B155" s="31"/>
      <c r="C155" s="29"/>
      <c r="D155" s="29"/>
      <c r="E155" s="31"/>
      <c r="F155" s="31"/>
      <c r="G155" s="59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74"/>
      <c r="AA155" s="74"/>
      <c r="AB155" s="74"/>
      <c r="AC155" s="74"/>
      <c r="AD155" s="74"/>
      <c r="AE155" s="74"/>
      <c r="AF155" s="74"/>
      <c r="AG155" s="74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31"/>
      <c r="CL155" s="31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</row>
    <row r="156" spans="1:100" ht="15" x14ac:dyDescent="0.2">
      <c r="A156" s="31"/>
      <c r="B156" s="31"/>
      <c r="C156" s="29"/>
      <c r="D156" s="29"/>
      <c r="E156" s="31"/>
      <c r="F156" s="31"/>
      <c r="G156" s="59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74"/>
      <c r="AA156" s="74"/>
      <c r="AB156" s="74"/>
      <c r="AC156" s="74"/>
      <c r="AD156" s="74"/>
      <c r="AE156" s="74"/>
      <c r="AF156" s="74"/>
      <c r="AG156" s="74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</row>
    <row r="157" spans="1:100" ht="15" x14ac:dyDescent="0.2">
      <c r="A157" s="31"/>
      <c r="B157" s="31"/>
      <c r="C157" s="29"/>
      <c r="D157" s="29"/>
      <c r="E157" s="31"/>
      <c r="F157" s="31"/>
      <c r="G157" s="59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74"/>
      <c r="AA157" s="74"/>
      <c r="AB157" s="74"/>
      <c r="AC157" s="74"/>
      <c r="AD157" s="74"/>
      <c r="AE157" s="74"/>
      <c r="AF157" s="74"/>
      <c r="AG157" s="74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</row>
    <row r="158" spans="1:100" ht="15" x14ac:dyDescent="0.2">
      <c r="A158" s="31"/>
      <c r="B158" s="31"/>
      <c r="C158" s="29"/>
      <c r="D158" s="29"/>
      <c r="E158" s="31"/>
      <c r="F158" s="31"/>
      <c r="G158" s="59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74"/>
      <c r="AA158" s="74"/>
      <c r="AB158" s="74"/>
      <c r="AC158" s="74"/>
      <c r="AD158" s="74"/>
      <c r="AE158" s="74"/>
      <c r="AF158" s="74"/>
      <c r="AG158" s="74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</row>
    <row r="159" spans="1:100" ht="15" x14ac:dyDescent="0.2">
      <c r="A159" s="31"/>
      <c r="B159" s="31"/>
      <c r="C159" s="29"/>
      <c r="D159" s="29"/>
      <c r="E159" s="31"/>
      <c r="F159" s="31"/>
      <c r="G159" s="59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74"/>
      <c r="AA159" s="74"/>
      <c r="AB159" s="74"/>
      <c r="AC159" s="74"/>
      <c r="AD159" s="74"/>
      <c r="AE159" s="74"/>
      <c r="AF159" s="74"/>
      <c r="AG159" s="74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  <c r="CJ159" s="31"/>
      <c r="CK159" s="31"/>
      <c r="CL159" s="31"/>
      <c r="CM159" s="31"/>
      <c r="CN159" s="31"/>
      <c r="CO159" s="31"/>
      <c r="CP159" s="31"/>
      <c r="CQ159" s="31"/>
      <c r="CR159" s="31"/>
      <c r="CS159" s="31"/>
      <c r="CT159" s="31"/>
      <c r="CU159" s="31"/>
      <c r="CV159" s="31"/>
    </row>
    <row r="160" spans="1:100" ht="15" x14ac:dyDescent="0.2">
      <c r="A160" s="31"/>
      <c r="B160" s="31"/>
      <c r="C160" s="29"/>
      <c r="D160" s="29"/>
      <c r="E160" s="31"/>
      <c r="F160" s="31"/>
      <c r="G160" s="59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74"/>
      <c r="AA160" s="74"/>
      <c r="AB160" s="74"/>
      <c r="AC160" s="74"/>
      <c r="AD160" s="74"/>
      <c r="AE160" s="74"/>
      <c r="AF160" s="74"/>
      <c r="AG160" s="74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31"/>
      <c r="CL160" s="31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</row>
    <row r="161" spans="1:100" ht="15" x14ac:dyDescent="0.2">
      <c r="A161" s="31"/>
      <c r="B161" s="31"/>
      <c r="C161" s="29"/>
      <c r="D161" s="29"/>
      <c r="E161" s="31"/>
      <c r="F161" s="31"/>
      <c r="G161" s="59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74"/>
      <c r="AA161" s="74"/>
      <c r="AB161" s="74"/>
      <c r="AC161" s="74"/>
      <c r="AD161" s="74"/>
      <c r="AE161" s="74"/>
      <c r="AF161" s="74"/>
      <c r="AG161" s="74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  <c r="CJ161" s="31"/>
      <c r="CK161" s="31"/>
      <c r="CL161" s="31"/>
      <c r="CM161" s="31"/>
      <c r="CN161" s="31"/>
      <c r="CO161" s="31"/>
      <c r="CP161" s="31"/>
      <c r="CQ161" s="31"/>
      <c r="CR161" s="31"/>
      <c r="CS161" s="31"/>
      <c r="CT161" s="31"/>
      <c r="CU161" s="31"/>
      <c r="CV161" s="31"/>
    </row>
    <row r="162" spans="1:100" ht="15" x14ac:dyDescent="0.2">
      <c r="A162" s="31"/>
      <c r="B162" s="31"/>
      <c r="C162" s="29"/>
      <c r="D162" s="29"/>
      <c r="E162" s="31"/>
      <c r="F162" s="31"/>
      <c r="G162" s="59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74"/>
      <c r="AA162" s="74"/>
      <c r="AB162" s="74"/>
      <c r="AC162" s="74"/>
      <c r="AD162" s="74"/>
      <c r="AE162" s="74"/>
      <c r="AF162" s="74"/>
      <c r="AG162" s="74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  <c r="CJ162" s="31"/>
      <c r="CK162" s="31"/>
      <c r="CL162" s="31"/>
      <c r="CM162" s="31"/>
      <c r="CN162" s="31"/>
      <c r="CO162" s="31"/>
      <c r="CP162" s="31"/>
      <c r="CQ162" s="31"/>
      <c r="CR162" s="31"/>
      <c r="CS162" s="31"/>
      <c r="CT162" s="31"/>
      <c r="CU162" s="31"/>
      <c r="CV162" s="31"/>
    </row>
    <row r="163" spans="1:100" ht="15" x14ac:dyDescent="0.2">
      <c r="A163" s="31"/>
      <c r="B163" s="31"/>
      <c r="C163" s="29"/>
      <c r="D163" s="29"/>
      <c r="E163" s="31"/>
      <c r="F163" s="31"/>
      <c r="G163" s="59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74"/>
      <c r="AA163" s="74"/>
      <c r="AB163" s="74"/>
      <c r="AC163" s="74"/>
      <c r="AD163" s="74"/>
      <c r="AE163" s="74"/>
      <c r="AF163" s="74"/>
      <c r="AG163" s="74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  <c r="CJ163" s="31"/>
      <c r="CK163" s="31"/>
      <c r="CL163" s="31"/>
      <c r="CM163" s="31"/>
      <c r="CN163" s="31"/>
      <c r="CO163" s="31"/>
      <c r="CP163" s="31"/>
      <c r="CQ163" s="31"/>
      <c r="CR163" s="31"/>
      <c r="CS163" s="31"/>
      <c r="CT163" s="31"/>
      <c r="CU163" s="31"/>
      <c r="CV163" s="31"/>
    </row>
    <row r="164" spans="1:100" ht="15" x14ac:dyDescent="0.2">
      <c r="A164" s="31"/>
      <c r="B164" s="31"/>
      <c r="C164" s="29"/>
      <c r="D164" s="29"/>
      <c r="E164" s="31"/>
      <c r="F164" s="31"/>
      <c r="G164" s="59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74"/>
      <c r="AA164" s="74"/>
      <c r="AB164" s="74"/>
      <c r="AC164" s="74"/>
      <c r="AD164" s="74"/>
      <c r="AE164" s="74"/>
      <c r="AF164" s="74"/>
      <c r="AG164" s="74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  <c r="CJ164" s="31"/>
      <c r="CK164" s="31"/>
      <c r="CL164" s="31"/>
      <c r="CM164" s="31"/>
      <c r="CN164" s="31"/>
      <c r="CO164" s="31"/>
      <c r="CP164" s="31"/>
      <c r="CQ164" s="31"/>
      <c r="CR164" s="31"/>
      <c r="CS164" s="31"/>
      <c r="CT164" s="31"/>
      <c r="CU164" s="31"/>
      <c r="CV164" s="31"/>
    </row>
    <row r="165" spans="1:100" ht="15" x14ac:dyDescent="0.2">
      <c r="A165" s="31"/>
      <c r="B165" s="31"/>
      <c r="C165" s="29"/>
      <c r="D165" s="29"/>
      <c r="E165" s="31"/>
      <c r="F165" s="31"/>
      <c r="G165" s="59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74"/>
      <c r="AA165" s="74"/>
      <c r="AB165" s="74"/>
      <c r="AC165" s="74"/>
      <c r="AD165" s="74"/>
      <c r="AE165" s="74"/>
      <c r="AF165" s="74"/>
      <c r="AG165" s="74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31"/>
      <c r="CL165" s="31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</row>
    <row r="166" spans="1:100" ht="15" x14ac:dyDescent="0.2">
      <c r="A166" s="31"/>
      <c r="B166" s="31"/>
      <c r="C166" s="29"/>
      <c r="D166" s="29"/>
      <c r="E166" s="31"/>
      <c r="F166" s="31"/>
      <c r="G166" s="59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74"/>
      <c r="AA166" s="74"/>
      <c r="AB166" s="74"/>
      <c r="AC166" s="74"/>
      <c r="AD166" s="74"/>
      <c r="AE166" s="74"/>
      <c r="AF166" s="74"/>
      <c r="AG166" s="74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  <c r="CJ166" s="31"/>
      <c r="CK166" s="31"/>
      <c r="CL166" s="31"/>
      <c r="CM166" s="31"/>
      <c r="CN166" s="31"/>
      <c r="CO166" s="31"/>
      <c r="CP166" s="31"/>
      <c r="CQ166" s="31"/>
      <c r="CR166" s="31"/>
      <c r="CS166" s="31"/>
      <c r="CT166" s="31"/>
      <c r="CU166" s="31"/>
      <c r="CV166" s="31"/>
    </row>
    <row r="167" spans="1:100" ht="15" x14ac:dyDescent="0.2">
      <c r="A167" s="31"/>
      <c r="B167" s="31"/>
      <c r="C167" s="29"/>
      <c r="D167" s="29"/>
      <c r="E167" s="31"/>
      <c r="F167" s="31"/>
      <c r="G167" s="59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74"/>
      <c r="AA167" s="74"/>
      <c r="AB167" s="74"/>
      <c r="AC167" s="74"/>
      <c r="AD167" s="74"/>
      <c r="AE167" s="74"/>
      <c r="AF167" s="74"/>
      <c r="AG167" s="74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</row>
    <row r="168" spans="1:100" ht="15" x14ac:dyDescent="0.2">
      <c r="A168" s="31"/>
      <c r="B168" s="31"/>
      <c r="C168" s="29"/>
      <c r="D168" s="29"/>
      <c r="E168" s="31"/>
      <c r="F168" s="31"/>
      <c r="G168" s="59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74"/>
      <c r="AA168" s="74"/>
      <c r="AB168" s="74"/>
      <c r="AC168" s="74"/>
      <c r="AD168" s="74"/>
      <c r="AE168" s="74"/>
      <c r="AF168" s="74"/>
      <c r="AG168" s="74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</row>
    <row r="169" spans="1:100" ht="15" x14ac:dyDescent="0.2">
      <c r="A169" s="31"/>
      <c r="B169" s="31"/>
      <c r="C169" s="29"/>
      <c r="D169" s="29"/>
      <c r="E169" s="31"/>
      <c r="F169" s="31"/>
      <c r="G169" s="59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74"/>
      <c r="AA169" s="74"/>
      <c r="AB169" s="74"/>
      <c r="AC169" s="74"/>
      <c r="AD169" s="74"/>
      <c r="AE169" s="74"/>
      <c r="AF169" s="74"/>
      <c r="AG169" s="74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  <c r="CJ169" s="31"/>
      <c r="CK169" s="31"/>
      <c r="CL169" s="31"/>
      <c r="CM169" s="31"/>
      <c r="CN169" s="31"/>
      <c r="CO169" s="31"/>
      <c r="CP169" s="31"/>
      <c r="CQ169" s="31"/>
      <c r="CR169" s="31"/>
      <c r="CS169" s="31"/>
      <c r="CT169" s="31"/>
      <c r="CU169" s="31"/>
      <c r="CV169" s="31"/>
    </row>
    <row r="170" spans="1:100" ht="15" x14ac:dyDescent="0.2">
      <c r="A170" s="31"/>
      <c r="B170" s="31"/>
      <c r="C170" s="29"/>
      <c r="D170" s="29"/>
      <c r="E170" s="31"/>
      <c r="F170" s="31"/>
      <c r="G170" s="59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74"/>
      <c r="AA170" s="74"/>
      <c r="AB170" s="74"/>
      <c r="AC170" s="74"/>
      <c r="AD170" s="74"/>
      <c r="AE170" s="74"/>
      <c r="AF170" s="74"/>
      <c r="AG170" s="74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31"/>
      <c r="CL170" s="31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</row>
    <row r="171" spans="1:100" ht="15" x14ac:dyDescent="0.2">
      <c r="A171" s="31"/>
      <c r="B171" s="31"/>
      <c r="C171" s="29"/>
      <c r="D171" s="29"/>
      <c r="E171" s="31"/>
      <c r="F171" s="31"/>
      <c r="G171" s="59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74"/>
      <c r="AA171" s="74"/>
      <c r="AB171" s="74"/>
      <c r="AC171" s="74"/>
      <c r="AD171" s="74"/>
      <c r="AE171" s="74"/>
      <c r="AF171" s="74"/>
      <c r="AG171" s="74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  <c r="CJ171" s="31"/>
      <c r="CK171" s="31"/>
      <c r="CL171" s="31"/>
      <c r="CM171" s="31"/>
      <c r="CN171" s="31"/>
      <c r="CO171" s="31"/>
      <c r="CP171" s="31"/>
      <c r="CQ171" s="31"/>
      <c r="CR171" s="31"/>
      <c r="CS171" s="31"/>
      <c r="CT171" s="31"/>
      <c r="CU171" s="31"/>
      <c r="CV171" s="31"/>
    </row>
    <row r="172" spans="1:100" ht="15" x14ac:dyDescent="0.2">
      <c r="A172" s="31"/>
      <c r="B172" s="31"/>
      <c r="C172" s="29"/>
      <c r="D172" s="29"/>
      <c r="E172" s="31"/>
      <c r="F172" s="31"/>
      <c r="G172" s="59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74"/>
      <c r="AA172" s="74"/>
      <c r="AB172" s="74"/>
      <c r="AC172" s="74"/>
      <c r="AD172" s="74"/>
      <c r="AE172" s="74"/>
      <c r="AF172" s="74"/>
      <c r="AG172" s="74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</row>
    <row r="173" spans="1:100" ht="15" x14ac:dyDescent="0.2">
      <c r="A173" s="31"/>
      <c r="B173" s="31"/>
      <c r="C173" s="29"/>
      <c r="D173" s="29"/>
      <c r="E173" s="31"/>
      <c r="F173" s="31"/>
      <c r="G173" s="59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74"/>
      <c r="AA173" s="74"/>
      <c r="AB173" s="74"/>
      <c r="AC173" s="74"/>
      <c r="AD173" s="74"/>
      <c r="AE173" s="74"/>
      <c r="AF173" s="74"/>
      <c r="AG173" s="74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  <c r="CJ173" s="31"/>
      <c r="CK173" s="31"/>
      <c r="CL173" s="31"/>
      <c r="CM173" s="31"/>
      <c r="CN173" s="31"/>
      <c r="CO173" s="31"/>
      <c r="CP173" s="31"/>
      <c r="CQ173" s="31"/>
      <c r="CR173" s="31"/>
      <c r="CS173" s="31"/>
      <c r="CT173" s="31"/>
      <c r="CU173" s="31"/>
      <c r="CV173" s="31"/>
    </row>
    <row r="174" spans="1:100" ht="15" x14ac:dyDescent="0.2">
      <c r="A174" s="31"/>
      <c r="B174" s="31"/>
      <c r="C174" s="29"/>
      <c r="D174" s="29"/>
      <c r="E174" s="31"/>
      <c r="F174" s="31"/>
      <c r="G174" s="59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74"/>
      <c r="AA174" s="74"/>
      <c r="AB174" s="74"/>
      <c r="AC174" s="74"/>
      <c r="AD174" s="74"/>
      <c r="AE174" s="74"/>
      <c r="AF174" s="74"/>
      <c r="AG174" s="74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  <c r="CJ174" s="31"/>
      <c r="CK174" s="31"/>
      <c r="CL174" s="31"/>
      <c r="CM174" s="31"/>
      <c r="CN174" s="31"/>
      <c r="CO174" s="31"/>
      <c r="CP174" s="31"/>
      <c r="CQ174" s="31"/>
      <c r="CR174" s="31"/>
      <c r="CS174" s="31"/>
      <c r="CT174" s="31"/>
      <c r="CU174" s="31"/>
      <c r="CV174" s="31"/>
    </row>
    <row r="175" spans="1:100" ht="15" x14ac:dyDescent="0.2">
      <c r="A175" s="31"/>
      <c r="B175" s="31"/>
      <c r="C175" s="29"/>
      <c r="D175" s="29"/>
      <c r="E175" s="31"/>
      <c r="F175" s="31"/>
      <c r="G175" s="59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74"/>
      <c r="AA175" s="74"/>
      <c r="AB175" s="74"/>
      <c r="AC175" s="74"/>
      <c r="AD175" s="74"/>
      <c r="AE175" s="74"/>
      <c r="AF175" s="74"/>
      <c r="AG175" s="74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31"/>
      <c r="CL175" s="31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</row>
    <row r="176" spans="1:100" ht="15" x14ac:dyDescent="0.2">
      <c r="A176" s="31"/>
      <c r="B176" s="31"/>
      <c r="C176" s="29"/>
      <c r="D176" s="29"/>
      <c r="E176" s="31"/>
      <c r="F176" s="31"/>
      <c r="G176" s="59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74"/>
      <c r="AA176" s="74"/>
      <c r="AB176" s="74"/>
      <c r="AC176" s="74"/>
      <c r="AD176" s="74"/>
      <c r="AE176" s="74"/>
      <c r="AF176" s="74"/>
      <c r="AG176" s="74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1"/>
      <c r="BH176" s="31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31"/>
      <c r="BT176" s="31"/>
      <c r="BU176" s="31"/>
      <c r="BV176" s="31"/>
      <c r="BW176" s="31"/>
      <c r="BX176" s="31"/>
      <c r="BY176" s="31"/>
      <c r="BZ176" s="31"/>
      <c r="CA176" s="31"/>
      <c r="CB176" s="31"/>
      <c r="CC176" s="31"/>
      <c r="CD176" s="31"/>
      <c r="CE176" s="31"/>
      <c r="CF176" s="31"/>
      <c r="CG176" s="31"/>
      <c r="CH176" s="31"/>
      <c r="CI176" s="31"/>
      <c r="CJ176" s="31"/>
      <c r="CK176" s="31"/>
      <c r="CL176" s="31"/>
      <c r="CM176" s="31"/>
      <c r="CN176" s="31"/>
      <c r="CO176" s="31"/>
      <c r="CP176" s="31"/>
      <c r="CQ176" s="31"/>
      <c r="CR176" s="31"/>
      <c r="CS176" s="31"/>
      <c r="CT176" s="31"/>
      <c r="CU176" s="31"/>
      <c r="CV176" s="31"/>
    </row>
    <row r="177" spans="1:100" ht="15" x14ac:dyDescent="0.2">
      <c r="A177" s="31"/>
      <c r="B177" s="31"/>
      <c r="C177" s="29"/>
      <c r="D177" s="29"/>
      <c r="E177" s="31"/>
      <c r="F177" s="31"/>
      <c r="G177" s="59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74"/>
      <c r="AA177" s="74"/>
      <c r="AB177" s="74"/>
      <c r="AC177" s="74"/>
      <c r="AD177" s="74"/>
      <c r="AE177" s="74"/>
      <c r="AF177" s="74"/>
      <c r="AG177" s="74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31"/>
      <c r="BH177" s="31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31"/>
      <c r="BT177" s="31"/>
      <c r="BU177" s="31"/>
      <c r="BV177" s="31"/>
      <c r="BW177" s="31"/>
      <c r="BX177" s="31"/>
      <c r="BY177" s="31"/>
      <c r="BZ177" s="31"/>
      <c r="CA177" s="31"/>
      <c r="CB177" s="31"/>
      <c r="CC177" s="31"/>
      <c r="CD177" s="31"/>
      <c r="CE177" s="31"/>
      <c r="CF177" s="31"/>
      <c r="CG177" s="31"/>
      <c r="CH177" s="31"/>
      <c r="CI177" s="31"/>
      <c r="CJ177" s="31"/>
      <c r="CK177" s="31"/>
      <c r="CL177" s="31"/>
      <c r="CM177" s="31"/>
      <c r="CN177" s="31"/>
      <c r="CO177" s="31"/>
      <c r="CP177" s="31"/>
      <c r="CQ177" s="31"/>
      <c r="CR177" s="31"/>
      <c r="CS177" s="31"/>
      <c r="CT177" s="31"/>
      <c r="CU177" s="31"/>
      <c r="CV177" s="31"/>
    </row>
    <row r="178" spans="1:100" ht="15" x14ac:dyDescent="0.2">
      <c r="A178" s="31"/>
      <c r="B178" s="31"/>
      <c r="C178" s="29"/>
      <c r="D178" s="29"/>
      <c r="E178" s="31"/>
      <c r="F178" s="31"/>
      <c r="G178" s="59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74"/>
      <c r="AA178" s="74"/>
      <c r="AB178" s="74"/>
      <c r="AC178" s="74"/>
      <c r="AD178" s="74"/>
      <c r="AE178" s="74"/>
      <c r="AF178" s="74"/>
      <c r="AG178" s="74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31"/>
      <c r="BX178" s="31"/>
      <c r="BY178" s="3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  <c r="CJ178" s="31"/>
      <c r="CK178" s="31"/>
      <c r="CL178" s="31"/>
      <c r="CM178" s="31"/>
      <c r="CN178" s="31"/>
      <c r="CO178" s="31"/>
      <c r="CP178" s="31"/>
      <c r="CQ178" s="31"/>
      <c r="CR178" s="31"/>
      <c r="CS178" s="31"/>
      <c r="CT178" s="31"/>
      <c r="CU178" s="31"/>
      <c r="CV178" s="31"/>
    </row>
    <row r="179" spans="1:100" ht="15" x14ac:dyDescent="0.2">
      <c r="A179" s="31"/>
      <c r="B179" s="31"/>
      <c r="C179" s="29"/>
      <c r="D179" s="29"/>
      <c r="E179" s="31"/>
      <c r="F179" s="31"/>
      <c r="G179" s="59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74"/>
      <c r="AA179" s="74"/>
      <c r="AB179" s="74"/>
      <c r="AC179" s="74"/>
      <c r="AD179" s="74"/>
      <c r="AE179" s="74"/>
      <c r="AF179" s="74"/>
      <c r="AG179" s="74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31"/>
      <c r="BH179" s="31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31"/>
      <c r="BT179" s="31"/>
      <c r="BU179" s="31"/>
      <c r="BV179" s="31"/>
      <c r="BW179" s="31"/>
      <c r="BX179" s="31"/>
      <c r="BY179" s="31"/>
      <c r="BZ179" s="31"/>
      <c r="CA179" s="31"/>
      <c r="CB179" s="31"/>
      <c r="CC179" s="31"/>
      <c r="CD179" s="31"/>
      <c r="CE179" s="31"/>
      <c r="CF179" s="31"/>
      <c r="CG179" s="31"/>
      <c r="CH179" s="31"/>
      <c r="CI179" s="31"/>
      <c r="CJ179" s="31"/>
      <c r="CK179" s="31"/>
      <c r="CL179" s="31"/>
      <c r="CM179" s="31"/>
      <c r="CN179" s="31"/>
      <c r="CO179" s="31"/>
      <c r="CP179" s="31"/>
      <c r="CQ179" s="31"/>
      <c r="CR179" s="31"/>
      <c r="CS179" s="31"/>
      <c r="CT179" s="31"/>
      <c r="CU179" s="31"/>
      <c r="CV179" s="31"/>
    </row>
    <row r="180" spans="1:100" ht="15" x14ac:dyDescent="0.2">
      <c r="A180" s="31"/>
      <c r="B180" s="31"/>
      <c r="C180" s="29"/>
      <c r="D180" s="29"/>
      <c r="E180" s="31"/>
      <c r="F180" s="31"/>
      <c r="G180" s="59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74"/>
      <c r="AA180" s="74"/>
      <c r="AB180" s="74"/>
      <c r="AC180" s="74"/>
      <c r="AD180" s="74"/>
      <c r="AE180" s="74"/>
      <c r="AF180" s="74"/>
      <c r="AG180" s="74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31"/>
      <c r="BX180" s="31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  <c r="CJ180" s="31"/>
      <c r="CK180" s="31"/>
      <c r="CL180" s="31"/>
      <c r="CM180" s="31"/>
      <c r="CN180" s="31"/>
      <c r="CO180" s="31"/>
      <c r="CP180" s="31"/>
      <c r="CQ180" s="31"/>
      <c r="CR180" s="31"/>
      <c r="CS180" s="31"/>
      <c r="CT180" s="31"/>
      <c r="CU180" s="31"/>
      <c r="CV180" s="31"/>
    </row>
    <row r="181" spans="1:100" ht="15" x14ac:dyDescent="0.2">
      <c r="A181" s="31"/>
      <c r="B181" s="31"/>
      <c r="C181" s="29"/>
      <c r="D181" s="29"/>
      <c r="E181" s="31"/>
      <c r="F181" s="31"/>
      <c r="G181" s="59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74"/>
      <c r="AA181" s="74"/>
      <c r="AB181" s="74"/>
      <c r="AC181" s="74"/>
      <c r="AD181" s="74"/>
      <c r="AE181" s="74"/>
      <c r="AF181" s="74"/>
      <c r="AG181" s="74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31"/>
      <c r="BT181" s="31"/>
      <c r="BU181" s="31"/>
      <c r="BV181" s="31"/>
      <c r="BW181" s="31"/>
      <c r="BX181" s="31"/>
      <c r="BY181" s="31"/>
      <c r="BZ181" s="31"/>
      <c r="CA181" s="31"/>
      <c r="CB181" s="31"/>
      <c r="CC181" s="31"/>
      <c r="CD181" s="31"/>
      <c r="CE181" s="31"/>
      <c r="CF181" s="31"/>
      <c r="CG181" s="31"/>
      <c r="CH181" s="31"/>
      <c r="CI181" s="31"/>
      <c r="CJ181" s="31"/>
      <c r="CK181" s="31"/>
      <c r="CL181" s="31"/>
      <c r="CM181" s="31"/>
      <c r="CN181" s="31"/>
      <c r="CO181" s="31"/>
      <c r="CP181" s="31"/>
      <c r="CQ181" s="31"/>
      <c r="CR181" s="31"/>
      <c r="CS181" s="31"/>
      <c r="CT181" s="31"/>
      <c r="CU181" s="31"/>
      <c r="CV181" s="31"/>
    </row>
    <row r="182" spans="1:100" ht="15" x14ac:dyDescent="0.2">
      <c r="A182" s="31"/>
      <c r="B182" s="31"/>
      <c r="C182" s="29"/>
      <c r="D182" s="29"/>
      <c r="E182" s="31"/>
      <c r="F182" s="31"/>
      <c r="G182" s="59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74"/>
      <c r="AA182" s="74"/>
      <c r="AB182" s="74"/>
      <c r="AC182" s="74"/>
      <c r="AD182" s="74"/>
      <c r="AE182" s="74"/>
      <c r="AF182" s="74"/>
      <c r="AG182" s="74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1"/>
      <c r="AU182" s="31"/>
      <c r="AV182" s="31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31"/>
      <c r="BH182" s="31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31"/>
      <c r="BT182" s="31"/>
      <c r="BU182" s="31"/>
      <c r="BV182" s="31"/>
      <c r="BW182" s="31"/>
      <c r="BX182" s="31"/>
      <c r="BY182" s="31"/>
      <c r="BZ182" s="31"/>
      <c r="CA182" s="31"/>
      <c r="CB182" s="31"/>
      <c r="CC182" s="31"/>
      <c r="CD182" s="31"/>
      <c r="CE182" s="31"/>
      <c r="CF182" s="31"/>
      <c r="CG182" s="31"/>
      <c r="CH182" s="31"/>
      <c r="CI182" s="31"/>
      <c r="CJ182" s="31"/>
      <c r="CK182" s="31"/>
      <c r="CL182" s="31"/>
      <c r="CM182" s="31"/>
      <c r="CN182" s="31"/>
      <c r="CO182" s="31"/>
      <c r="CP182" s="31"/>
      <c r="CQ182" s="31"/>
      <c r="CR182" s="31"/>
      <c r="CS182" s="31"/>
      <c r="CT182" s="31"/>
      <c r="CU182" s="31"/>
      <c r="CV182" s="31"/>
    </row>
    <row r="183" spans="1:100" ht="15" x14ac:dyDescent="0.2">
      <c r="A183" s="31"/>
      <c r="B183" s="31"/>
      <c r="C183" s="29"/>
      <c r="D183" s="29"/>
      <c r="E183" s="31"/>
      <c r="F183" s="31"/>
      <c r="G183" s="59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74"/>
      <c r="AA183" s="74"/>
      <c r="AB183" s="74"/>
      <c r="AC183" s="74"/>
      <c r="AD183" s="74"/>
      <c r="AE183" s="74"/>
      <c r="AF183" s="74"/>
      <c r="AG183" s="74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31"/>
      <c r="BH183" s="31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31"/>
      <c r="BT183" s="31"/>
      <c r="BU183" s="31"/>
      <c r="BV183" s="31"/>
      <c r="BW183" s="31"/>
      <c r="BX183" s="31"/>
      <c r="BY183" s="31"/>
      <c r="BZ183" s="31"/>
      <c r="CA183" s="31"/>
      <c r="CB183" s="31"/>
      <c r="CC183" s="31"/>
      <c r="CD183" s="31"/>
      <c r="CE183" s="31"/>
      <c r="CF183" s="31"/>
      <c r="CG183" s="31"/>
      <c r="CH183" s="31"/>
      <c r="CI183" s="31"/>
      <c r="CJ183" s="31"/>
      <c r="CK183" s="31"/>
      <c r="CL183" s="31"/>
      <c r="CM183" s="31"/>
      <c r="CN183" s="31"/>
      <c r="CO183" s="31"/>
      <c r="CP183" s="31"/>
      <c r="CQ183" s="31"/>
      <c r="CR183" s="31"/>
      <c r="CS183" s="31"/>
      <c r="CT183" s="31"/>
      <c r="CU183" s="31"/>
      <c r="CV183" s="31"/>
    </row>
    <row r="184" spans="1:100" ht="15" x14ac:dyDescent="0.2">
      <c r="A184" s="31"/>
      <c r="B184" s="31"/>
      <c r="C184" s="29"/>
      <c r="D184" s="29"/>
      <c r="E184" s="31"/>
      <c r="F184" s="31"/>
      <c r="G184" s="59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74"/>
      <c r="AA184" s="74"/>
      <c r="AB184" s="74"/>
      <c r="AC184" s="74"/>
      <c r="AD184" s="74"/>
      <c r="AE184" s="74"/>
      <c r="AF184" s="74"/>
      <c r="AG184" s="74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31"/>
      <c r="BT184" s="31"/>
      <c r="BU184" s="31"/>
      <c r="BV184" s="31"/>
      <c r="BW184" s="31"/>
      <c r="BX184" s="31"/>
      <c r="BY184" s="31"/>
      <c r="BZ184" s="31"/>
      <c r="CA184" s="31"/>
      <c r="CB184" s="31"/>
      <c r="CC184" s="31"/>
      <c r="CD184" s="31"/>
      <c r="CE184" s="31"/>
      <c r="CF184" s="31"/>
      <c r="CG184" s="31"/>
      <c r="CH184" s="31"/>
      <c r="CI184" s="31"/>
      <c r="CJ184" s="31"/>
      <c r="CK184" s="31"/>
      <c r="CL184" s="31"/>
      <c r="CM184" s="31"/>
      <c r="CN184" s="31"/>
      <c r="CO184" s="31"/>
      <c r="CP184" s="31"/>
      <c r="CQ184" s="31"/>
      <c r="CR184" s="31"/>
      <c r="CS184" s="31"/>
      <c r="CT184" s="31"/>
      <c r="CU184" s="31"/>
      <c r="CV184" s="31"/>
    </row>
    <row r="185" spans="1:100" ht="15" x14ac:dyDescent="0.2">
      <c r="A185" s="31"/>
      <c r="B185" s="31"/>
      <c r="C185" s="29"/>
      <c r="D185" s="29"/>
      <c r="E185" s="31"/>
      <c r="F185" s="31"/>
      <c r="G185" s="59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74"/>
      <c r="AA185" s="74"/>
      <c r="AB185" s="74"/>
      <c r="AC185" s="74"/>
      <c r="AD185" s="74"/>
      <c r="AE185" s="74"/>
      <c r="AF185" s="74"/>
      <c r="AG185" s="74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31"/>
      <c r="BX185" s="31"/>
      <c r="BY185" s="31"/>
      <c r="BZ185" s="31"/>
      <c r="CA185" s="31"/>
      <c r="CB185" s="31"/>
      <c r="CC185" s="31"/>
      <c r="CD185" s="31"/>
      <c r="CE185" s="31"/>
      <c r="CF185" s="31"/>
      <c r="CG185" s="31"/>
      <c r="CH185" s="31"/>
      <c r="CI185" s="31"/>
      <c r="CJ185" s="31"/>
      <c r="CK185" s="31"/>
      <c r="CL185" s="31"/>
      <c r="CM185" s="31"/>
      <c r="CN185" s="31"/>
      <c r="CO185" s="31"/>
      <c r="CP185" s="31"/>
      <c r="CQ185" s="31"/>
      <c r="CR185" s="31"/>
      <c r="CS185" s="31"/>
      <c r="CT185" s="31"/>
      <c r="CU185" s="31"/>
      <c r="CV185" s="31"/>
    </row>
    <row r="186" spans="1:100" ht="15" x14ac:dyDescent="0.2">
      <c r="A186" s="31"/>
      <c r="B186" s="31"/>
      <c r="C186" s="29"/>
      <c r="D186" s="29"/>
      <c r="E186" s="31"/>
      <c r="F186" s="31"/>
      <c r="G186" s="59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74"/>
      <c r="AA186" s="74"/>
      <c r="AB186" s="74"/>
      <c r="AC186" s="74"/>
      <c r="AD186" s="74"/>
      <c r="AE186" s="74"/>
      <c r="AF186" s="74"/>
      <c r="AG186" s="74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31"/>
      <c r="BH186" s="31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31"/>
      <c r="BT186" s="31"/>
      <c r="BU186" s="31"/>
      <c r="BV186" s="31"/>
      <c r="BW186" s="31"/>
      <c r="BX186" s="31"/>
      <c r="BY186" s="31"/>
      <c r="BZ186" s="31"/>
      <c r="CA186" s="31"/>
      <c r="CB186" s="31"/>
      <c r="CC186" s="31"/>
      <c r="CD186" s="31"/>
      <c r="CE186" s="31"/>
      <c r="CF186" s="31"/>
      <c r="CG186" s="31"/>
      <c r="CH186" s="31"/>
      <c r="CI186" s="31"/>
      <c r="CJ186" s="31"/>
      <c r="CK186" s="31"/>
      <c r="CL186" s="31"/>
      <c r="CM186" s="31"/>
      <c r="CN186" s="31"/>
      <c r="CO186" s="31"/>
      <c r="CP186" s="31"/>
      <c r="CQ186" s="31"/>
      <c r="CR186" s="31"/>
      <c r="CS186" s="31"/>
      <c r="CT186" s="31"/>
      <c r="CU186" s="31"/>
      <c r="CV186" s="31"/>
    </row>
    <row r="187" spans="1:100" ht="15" x14ac:dyDescent="0.2">
      <c r="A187" s="31"/>
      <c r="B187" s="31"/>
      <c r="C187" s="29"/>
      <c r="D187" s="29"/>
      <c r="E187" s="31"/>
      <c r="F187" s="31"/>
      <c r="G187" s="59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74"/>
      <c r="AA187" s="74"/>
      <c r="AB187" s="74"/>
      <c r="AC187" s="74"/>
      <c r="AD187" s="74"/>
      <c r="AE187" s="74"/>
      <c r="AF187" s="74"/>
      <c r="AG187" s="74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31"/>
      <c r="BT187" s="31"/>
      <c r="BU187" s="31"/>
      <c r="BV187" s="31"/>
      <c r="BW187" s="31"/>
      <c r="BX187" s="31"/>
      <c r="BY187" s="31"/>
      <c r="BZ187" s="31"/>
      <c r="CA187" s="31"/>
      <c r="CB187" s="31"/>
      <c r="CC187" s="31"/>
      <c r="CD187" s="31"/>
      <c r="CE187" s="31"/>
      <c r="CF187" s="31"/>
      <c r="CG187" s="31"/>
      <c r="CH187" s="31"/>
      <c r="CI187" s="31"/>
      <c r="CJ187" s="31"/>
      <c r="CK187" s="31"/>
      <c r="CL187" s="31"/>
      <c r="CM187" s="31"/>
      <c r="CN187" s="31"/>
      <c r="CO187" s="31"/>
      <c r="CP187" s="31"/>
      <c r="CQ187" s="31"/>
      <c r="CR187" s="31"/>
      <c r="CS187" s="31"/>
      <c r="CT187" s="31"/>
      <c r="CU187" s="31"/>
      <c r="CV187" s="31"/>
    </row>
    <row r="188" spans="1:100" ht="15" x14ac:dyDescent="0.2">
      <c r="A188" s="31"/>
      <c r="B188" s="31"/>
      <c r="C188" s="29"/>
      <c r="D188" s="29"/>
      <c r="E188" s="31"/>
      <c r="F188" s="31"/>
      <c r="G188" s="59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74"/>
      <c r="AA188" s="74"/>
      <c r="AB188" s="74"/>
      <c r="AC188" s="74"/>
      <c r="AD188" s="74"/>
      <c r="AE188" s="74"/>
      <c r="AF188" s="74"/>
      <c r="AG188" s="74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31"/>
      <c r="BX188" s="31"/>
      <c r="BY188" s="3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  <c r="CJ188" s="31"/>
      <c r="CK188" s="31"/>
      <c r="CL188" s="31"/>
      <c r="CM188" s="31"/>
      <c r="CN188" s="31"/>
      <c r="CO188" s="31"/>
      <c r="CP188" s="31"/>
      <c r="CQ188" s="31"/>
      <c r="CR188" s="31"/>
      <c r="CS188" s="31"/>
      <c r="CT188" s="31"/>
      <c r="CU188" s="31"/>
      <c r="CV188" s="31"/>
    </row>
    <row r="189" spans="1:100" ht="15" x14ac:dyDescent="0.2">
      <c r="A189" s="31"/>
      <c r="B189" s="31"/>
      <c r="C189" s="29"/>
      <c r="D189" s="29"/>
      <c r="E189" s="31"/>
      <c r="F189" s="31"/>
      <c r="G189" s="59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74"/>
      <c r="AA189" s="74"/>
      <c r="AB189" s="74"/>
      <c r="AC189" s="74"/>
      <c r="AD189" s="74"/>
      <c r="AE189" s="74"/>
      <c r="AF189" s="74"/>
      <c r="AG189" s="74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31"/>
      <c r="BT189" s="31"/>
      <c r="BU189" s="31"/>
      <c r="BV189" s="31"/>
      <c r="BW189" s="31"/>
      <c r="BX189" s="31"/>
      <c r="BY189" s="31"/>
      <c r="BZ189" s="31"/>
      <c r="CA189" s="31"/>
      <c r="CB189" s="31"/>
      <c r="CC189" s="31"/>
      <c r="CD189" s="31"/>
      <c r="CE189" s="31"/>
      <c r="CF189" s="31"/>
      <c r="CG189" s="31"/>
      <c r="CH189" s="31"/>
      <c r="CI189" s="31"/>
      <c r="CJ189" s="31"/>
      <c r="CK189" s="31"/>
      <c r="CL189" s="31"/>
      <c r="CM189" s="31"/>
      <c r="CN189" s="31"/>
      <c r="CO189" s="31"/>
      <c r="CP189" s="31"/>
      <c r="CQ189" s="31"/>
      <c r="CR189" s="31"/>
      <c r="CS189" s="31"/>
      <c r="CT189" s="31"/>
      <c r="CU189" s="31"/>
      <c r="CV189" s="31"/>
    </row>
    <row r="190" spans="1:100" ht="15" x14ac:dyDescent="0.2">
      <c r="A190" s="31"/>
      <c r="B190" s="31"/>
      <c r="C190" s="29"/>
      <c r="D190" s="29"/>
      <c r="E190" s="31"/>
      <c r="F190" s="31"/>
      <c r="G190" s="59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74"/>
      <c r="AA190" s="74"/>
      <c r="AB190" s="74"/>
      <c r="AC190" s="74"/>
      <c r="AD190" s="74"/>
      <c r="AE190" s="74"/>
      <c r="AF190" s="74"/>
      <c r="AG190" s="74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31"/>
      <c r="BX190" s="31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  <c r="CJ190" s="31"/>
      <c r="CK190" s="31"/>
      <c r="CL190" s="31"/>
      <c r="CM190" s="31"/>
      <c r="CN190" s="31"/>
      <c r="CO190" s="31"/>
      <c r="CP190" s="31"/>
      <c r="CQ190" s="31"/>
      <c r="CR190" s="31"/>
      <c r="CS190" s="31"/>
      <c r="CT190" s="31"/>
      <c r="CU190" s="31"/>
      <c r="CV190" s="31"/>
    </row>
    <row r="191" spans="1:100" ht="15" x14ac:dyDescent="0.2">
      <c r="A191" s="31"/>
      <c r="B191" s="31"/>
      <c r="C191" s="29"/>
      <c r="D191" s="29"/>
      <c r="E191" s="31"/>
      <c r="F191" s="31"/>
      <c r="G191" s="59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74"/>
      <c r="AA191" s="74"/>
      <c r="AB191" s="74"/>
      <c r="AC191" s="74"/>
      <c r="AD191" s="74"/>
      <c r="AE191" s="74"/>
      <c r="AF191" s="74"/>
      <c r="AG191" s="74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31"/>
      <c r="BH191" s="31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31"/>
      <c r="BT191" s="31"/>
      <c r="BU191" s="31"/>
      <c r="BV191" s="31"/>
      <c r="BW191" s="31"/>
      <c r="BX191" s="31"/>
      <c r="BY191" s="31"/>
      <c r="BZ191" s="31"/>
      <c r="CA191" s="31"/>
      <c r="CB191" s="31"/>
      <c r="CC191" s="31"/>
      <c r="CD191" s="31"/>
      <c r="CE191" s="31"/>
      <c r="CF191" s="31"/>
      <c r="CG191" s="31"/>
      <c r="CH191" s="31"/>
      <c r="CI191" s="31"/>
      <c r="CJ191" s="31"/>
      <c r="CK191" s="31"/>
      <c r="CL191" s="31"/>
      <c r="CM191" s="31"/>
      <c r="CN191" s="31"/>
      <c r="CO191" s="31"/>
      <c r="CP191" s="31"/>
      <c r="CQ191" s="31"/>
      <c r="CR191" s="31"/>
      <c r="CS191" s="31"/>
      <c r="CT191" s="31"/>
      <c r="CU191" s="31"/>
      <c r="CV191" s="31"/>
    </row>
    <row r="192" spans="1:100" ht="15" x14ac:dyDescent="0.2">
      <c r="A192" s="31"/>
      <c r="B192" s="31"/>
      <c r="C192" s="29"/>
      <c r="D192" s="29"/>
      <c r="E192" s="31"/>
      <c r="F192" s="31"/>
      <c r="G192" s="59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74"/>
      <c r="AA192" s="74"/>
      <c r="AB192" s="74"/>
      <c r="AC192" s="74"/>
      <c r="AD192" s="74"/>
      <c r="AE192" s="74"/>
      <c r="AF192" s="74"/>
      <c r="AG192" s="74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  <c r="BT192" s="31"/>
      <c r="BU192" s="31"/>
      <c r="BV192" s="31"/>
      <c r="BW192" s="31"/>
      <c r="BX192" s="31"/>
      <c r="BY192" s="31"/>
      <c r="BZ192" s="31"/>
      <c r="CA192" s="31"/>
      <c r="CB192" s="31"/>
      <c r="CC192" s="31"/>
      <c r="CD192" s="31"/>
      <c r="CE192" s="31"/>
      <c r="CF192" s="31"/>
      <c r="CG192" s="31"/>
      <c r="CH192" s="31"/>
      <c r="CI192" s="31"/>
      <c r="CJ192" s="31"/>
      <c r="CK192" s="31"/>
      <c r="CL192" s="31"/>
      <c r="CM192" s="31"/>
      <c r="CN192" s="31"/>
      <c r="CO192" s="31"/>
      <c r="CP192" s="31"/>
      <c r="CQ192" s="31"/>
      <c r="CR192" s="31"/>
      <c r="CS192" s="31"/>
      <c r="CT192" s="31"/>
      <c r="CU192" s="31"/>
      <c r="CV192" s="31"/>
    </row>
    <row r="193" spans="1:100" ht="15" x14ac:dyDescent="0.2">
      <c r="A193" s="31"/>
      <c r="B193" s="31"/>
      <c r="C193" s="29"/>
      <c r="D193" s="29"/>
      <c r="E193" s="31"/>
      <c r="F193" s="31"/>
      <c r="G193" s="59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74"/>
      <c r="AA193" s="74"/>
      <c r="AB193" s="74"/>
      <c r="AC193" s="74"/>
      <c r="AD193" s="74"/>
      <c r="AE193" s="74"/>
      <c r="AF193" s="74"/>
      <c r="AG193" s="74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31"/>
      <c r="BT193" s="31"/>
      <c r="BU193" s="31"/>
      <c r="BV193" s="31"/>
      <c r="BW193" s="31"/>
      <c r="BX193" s="31"/>
      <c r="BY193" s="31"/>
      <c r="BZ193" s="31"/>
      <c r="CA193" s="31"/>
      <c r="CB193" s="31"/>
      <c r="CC193" s="31"/>
      <c r="CD193" s="31"/>
      <c r="CE193" s="31"/>
      <c r="CF193" s="31"/>
      <c r="CG193" s="31"/>
      <c r="CH193" s="31"/>
      <c r="CI193" s="31"/>
      <c r="CJ193" s="31"/>
      <c r="CK193" s="31"/>
      <c r="CL193" s="31"/>
      <c r="CM193" s="31"/>
      <c r="CN193" s="31"/>
      <c r="CO193" s="31"/>
      <c r="CP193" s="31"/>
      <c r="CQ193" s="31"/>
      <c r="CR193" s="31"/>
      <c r="CS193" s="31"/>
      <c r="CT193" s="31"/>
      <c r="CU193" s="31"/>
      <c r="CV193" s="31"/>
    </row>
    <row r="194" spans="1:100" ht="15" x14ac:dyDescent="0.2">
      <c r="A194" s="31"/>
      <c r="B194" s="31"/>
      <c r="C194" s="29"/>
      <c r="D194" s="29"/>
      <c r="E194" s="31"/>
      <c r="F194" s="31"/>
      <c r="G194" s="59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74"/>
      <c r="AA194" s="74"/>
      <c r="AB194" s="74"/>
      <c r="AC194" s="74"/>
      <c r="AD194" s="74"/>
      <c r="AE194" s="74"/>
      <c r="AF194" s="74"/>
      <c r="AG194" s="74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1"/>
      <c r="BT194" s="31"/>
      <c r="BU194" s="31"/>
      <c r="BV194" s="31"/>
      <c r="BW194" s="31"/>
      <c r="BX194" s="31"/>
      <c r="BY194" s="31"/>
      <c r="BZ194" s="31"/>
      <c r="CA194" s="31"/>
      <c r="CB194" s="31"/>
      <c r="CC194" s="31"/>
      <c r="CD194" s="31"/>
      <c r="CE194" s="31"/>
      <c r="CF194" s="31"/>
      <c r="CG194" s="31"/>
      <c r="CH194" s="31"/>
      <c r="CI194" s="31"/>
      <c r="CJ194" s="31"/>
      <c r="CK194" s="31"/>
      <c r="CL194" s="31"/>
      <c r="CM194" s="31"/>
      <c r="CN194" s="31"/>
      <c r="CO194" s="31"/>
      <c r="CP194" s="31"/>
      <c r="CQ194" s="31"/>
      <c r="CR194" s="31"/>
      <c r="CS194" s="31"/>
      <c r="CT194" s="31"/>
      <c r="CU194" s="31"/>
      <c r="CV194" s="31"/>
    </row>
    <row r="195" spans="1:100" ht="15" x14ac:dyDescent="0.2">
      <c r="A195" s="31"/>
      <c r="B195" s="31"/>
      <c r="C195" s="29"/>
      <c r="D195" s="29"/>
      <c r="E195" s="31"/>
      <c r="F195" s="31"/>
      <c r="G195" s="59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74"/>
      <c r="AA195" s="74"/>
      <c r="AB195" s="74"/>
      <c r="AC195" s="74"/>
      <c r="AD195" s="74"/>
      <c r="AE195" s="74"/>
      <c r="AF195" s="74"/>
      <c r="AG195" s="74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31"/>
      <c r="BX195" s="31"/>
      <c r="BY195" s="31"/>
      <c r="BZ195" s="31"/>
      <c r="CA195" s="31"/>
      <c r="CB195" s="31"/>
      <c r="CC195" s="31"/>
      <c r="CD195" s="31"/>
      <c r="CE195" s="31"/>
      <c r="CF195" s="31"/>
      <c r="CG195" s="31"/>
      <c r="CH195" s="31"/>
      <c r="CI195" s="31"/>
      <c r="CJ195" s="31"/>
      <c r="CK195" s="31"/>
      <c r="CL195" s="31"/>
      <c r="CM195" s="31"/>
      <c r="CN195" s="31"/>
      <c r="CO195" s="31"/>
      <c r="CP195" s="31"/>
      <c r="CQ195" s="31"/>
      <c r="CR195" s="31"/>
      <c r="CS195" s="31"/>
      <c r="CT195" s="31"/>
      <c r="CU195" s="31"/>
      <c r="CV195" s="31"/>
    </row>
    <row r="196" spans="1:100" ht="15" x14ac:dyDescent="0.2">
      <c r="A196" s="31"/>
      <c r="B196" s="31"/>
      <c r="C196" s="29"/>
      <c r="D196" s="29"/>
      <c r="E196" s="31"/>
      <c r="F196" s="31"/>
      <c r="G196" s="59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74"/>
      <c r="AA196" s="74"/>
      <c r="AB196" s="74"/>
      <c r="AC196" s="74"/>
      <c r="AD196" s="74"/>
      <c r="AE196" s="74"/>
      <c r="AF196" s="74"/>
      <c r="AG196" s="74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31"/>
      <c r="BT196" s="31"/>
      <c r="BU196" s="31"/>
      <c r="BV196" s="31"/>
      <c r="BW196" s="31"/>
      <c r="BX196" s="31"/>
      <c r="BY196" s="31"/>
      <c r="BZ196" s="31"/>
      <c r="CA196" s="31"/>
      <c r="CB196" s="31"/>
      <c r="CC196" s="31"/>
      <c r="CD196" s="31"/>
      <c r="CE196" s="31"/>
      <c r="CF196" s="31"/>
      <c r="CG196" s="31"/>
      <c r="CH196" s="31"/>
      <c r="CI196" s="31"/>
      <c r="CJ196" s="31"/>
      <c r="CK196" s="31"/>
      <c r="CL196" s="31"/>
      <c r="CM196" s="31"/>
      <c r="CN196" s="31"/>
      <c r="CO196" s="31"/>
      <c r="CP196" s="31"/>
      <c r="CQ196" s="31"/>
      <c r="CR196" s="31"/>
      <c r="CS196" s="31"/>
      <c r="CT196" s="31"/>
      <c r="CU196" s="31"/>
      <c r="CV196" s="31"/>
    </row>
    <row r="197" spans="1:100" ht="15" x14ac:dyDescent="0.2">
      <c r="A197" s="31"/>
      <c r="B197" s="31"/>
      <c r="C197" s="29"/>
      <c r="D197" s="29"/>
      <c r="E197" s="31"/>
      <c r="F197" s="31"/>
      <c r="G197" s="59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74"/>
      <c r="AA197" s="74"/>
      <c r="AB197" s="74"/>
      <c r="AC197" s="74"/>
      <c r="AD197" s="74"/>
      <c r="AE197" s="74"/>
      <c r="AF197" s="74"/>
      <c r="AG197" s="74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1"/>
      <c r="BT197" s="31"/>
      <c r="BU197" s="31"/>
      <c r="BV197" s="31"/>
      <c r="BW197" s="31"/>
      <c r="BX197" s="31"/>
      <c r="BY197" s="31"/>
      <c r="BZ197" s="31"/>
      <c r="CA197" s="31"/>
      <c r="CB197" s="31"/>
      <c r="CC197" s="31"/>
      <c r="CD197" s="31"/>
      <c r="CE197" s="31"/>
      <c r="CF197" s="31"/>
      <c r="CG197" s="31"/>
      <c r="CH197" s="31"/>
      <c r="CI197" s="31"/>
      <c r="CJ197" s="31"/>
      <c r="CK197" s="31"/>
      <c r="CL197" s="31"/>
      <c r="CM197" s="31"/>
      <c r="CN197" s="31"/>
      <c r="CO197" s="31"/>
      <c r="CP197" s="31"/>
      <c r="CQ197" s="31"/>
      <c r="CR197" s="31"/>
      <c r="CS197" s="31"/>
      <c r="CT197" s="31"/>
      <c r="CU197" s="31"/>
      <c r="CV197" s="31"/>
    </row>
    <row r="198" spans="1:100" ht="15" x14ac:dyDescent="0.2">
      <c r="A198" s="31"/>
      <c r="B198" s="31"/>
      <c r="C198" s="29"/>
      <c r="D198" s="29"/>
      <c r="E198" s="31"/>
      <c r="F198" s="31"/>
      <c r="G198" s="59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74"/>
      <c r="AA198" s="74"/>
      <c r="AB198" s="74"/>
      <c r="AC198" s="74"/>
      <c r="AD198" s="74"/>
      <c r="AE198" s="74"/>
      <c r="AF198" s="74"/>
      <c r="AG198" s="74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31"/>
      <c r="BH198" s="31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31"/>
      <c r="BT198" s="31"/>
      <c r="BU198" s="31"/>
      <c r="BV198" s="31"/>
      <c r="BW198" s="31"/>
      <c r="BX198" s="31"/>
      <c r="BY198" s="31"/>
      <c r="BZ198" s="31"/>
      <c r="CA198" s="31"/>
      <c r="CB198" s="31"/>
      <c r="CC198" s="31"/>
      <c r="CD198" s="31"/>
      <c r="CE198" s="31"/>
      <c r="CF198" s="31"/>
      <c r="CG198" s="31"/>
      <c r="CH198" s="31"/>
      <c r="CI198" s="31"/>
      <c r="CJ198" s="31"/>
      <c r="CK198" s="31"/>
      <c r="CL198" s="31"/>
      <c r="CM198" s="31"/>
      <c r="CN198" s="31"/>
      <c r="CO198" s="31"/>
      <c r="CP198" s="31"/>
      <c r="CQ198" s="31"/>
      <c r="CR198" s="31"/>
      <c r="CS198" s="31"/>
      <c r="CT198" s="31"/>
      <c r="CU198" s="31"/>
      <c r="CV198" s="31"/>
    </row>
    <row r="199" spans="1:100" ht="15" x14ac:dyDescent="0.2">
      <c r="A199" s="31"/>
      <c r="B199" s="31"/>
      <c r="C199" s="29"/>
      <c r="D199" s="29"/>
      <c r="E199" s="31"/>
      <c r="F199" s="31"/>
      <c r="G199" s="59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74"/>
      <c r="AA199" s="74"/>
      <c r="AB199" s="74"/>
      <c r="AC199" s="74"/>
      <c r="AD199" s="74"/>
      <c r="AE199" s="74"/>
      <c r="AF199" s="74"/>
      <c r="AG199" s="74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31"/>
      <c r="BT199" s="31"/>
      <c r="BU199" s="31"/>
      <c r="BV199" s="31"/>
      <c r="BW199" s="31"/>
      <c r="BX199" s="31"/>
      <c r="BY199" s="31"/>
      <c r="BZ199" s="31"/>
      <c r="CA199" s="31"/>
      <c r="CB199" s="31"/>
      <c r="CC199" s="31"/>
      <c r="CD199" s="31"/>
      <c r="CE199" s="31"/>
      <c r="CF199" s="31"/>
      <c r="CG199" s="31"/>
      <c r="CH199" s="31"/>
      <c r="CI199" s="31"/>
      <c r="CJ199" s="31"/>
      <c r="CK199" s="31"/>
      <c r="CL199" s="31"/>
      <c r="CM199" s="31"/>
      <c r="CN199" s="31"/>
      <c r="CO199" s="31"/>
      <c r="CP199" s="31"/>
      <c r="CQ199" s="31"/>
      <c r="CR199" s="31"/>
      <c r="CS199" s="31"/>
      <c r="CT199" s="31"/>
      <c r="CU199" s="31"/>
      <c r="CV199" s="31"/>
    </row>
    <row r="200" spans="1:100" ht="15" x14ac:dyDescent="0.2">
      <c r="A200" s="31"/>
      <c r="B200" s="31"/>
      <c r="C200" s="29"/>
      <c r="D200" s="29"/>
      <c r="E200" s="31"/>
      <c r="F200" s="31"/>
      <c r="G200" s="59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74"/>
      <c r="AA200" s="74"/>
      <c r="AB200" s="74"/>
      <c r="AC200" s="74"/>
      <c r="AD200" s="74"/>
      <c r="AE200" s="74"/>
      <c r="AF200" s="74"/>
      <c r="AG200" s="74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31"/>
      <c r="BT200" s="31"/>
      <c r="BU200" s="31"/>
      <c r="BV200" s="31"/>
      <c r="BW200" s="31"/>
      <c r="BX200" s="31"/>
      <c r="BY200" s="31"/>
      <c r="BZ200" s="31"/>
      <c r="CA200" s="31"/>
      <c r="CB200" s="31"/>
      <c r="CC200" s="31"/>
      <c r="CD200" s="31"/>
      <c r="CE200" s="31"/>
      <c r="CF200" s="31"/>
      <c r="CG200" s="31"/>
      <c r="CH200" s="31"/>
      <c r="CI200" s="31"/>
      <c r="CJ200" s="31"/>
      <c r="CK200" s="31"/>
      <c r="CL200" s="31"/>
      <c r="CM200" s="31"/>
      <c r="CN200" s="31"/>
      <c r="CO200" s="31"/>
      <c r="CP200" s="31"/>
      <c r="CQ200" s="31"/>
      <c r="CR200" s="31"/>
      <c r="CS200" s="31"/>
      <c r="CT200" s="31"/>
      <c r="CU200" s="31"/>
      <c r="CV200" s="31"/>
    </row>
    <row r="201" spans="1:100" ht="15" x14ac:dyDescent="0.2">
      <c r="A201" s="31"/>
      <c r="B201" s="31"/>
      <c r="C201" s="29"/>
      <c r="D201" s="29"/>
      <c r="E201" s="31"/>
      <c r="F201" s="31"/>
      <c r="G201" s="59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74"/>
      <c r="AA201" s="74"/>
      <c r="AB201" s="74"/>
      <c r="AC201" s="74"/>
      <c r="AD201" s="74"/>
      <c r="AE201" s="74"/>
      <c r="AF201" s="74"/>
      <c r="AG201" s="74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31"/>
      <c r="BH201" s="31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31"/>
      <c r="BT201" s="31"/>
      <c r="BU201" s="31"/>
      <c r="BV201" s="31"/>
      <c r="BW201" s="31"/>
      <c r="BX201" s="31"/>
      <c r="BY201" s="31"/>
      <c r="BZ201" s="31"/>
      <c r="CA201" s="31"/>
      <c r="CB201" s="31"/>
      <c r="CC201" s="31"/>
      <c r="CD201" s="31"/>
      <c r="CE201" s="31"/>
      <c r="CF201" s="31"/>
      <c r="CG201" s="31"/>
      <c r="CH201" s="31"/>
      <c r="CI201" s="31"/>
      <c r="CJ201" s="31"/>
      <c r="CK201" s="31"/>
      <c r="CL201" s="31"/>
      <c r="CM201" s="31"/>
      <c r="CN201" s="31"/>
      <c r="CO201" s="31"/>
      <c r="CP201" s="31"/>
      <c r="CQ201" s="31"/>
      <c r="CR201" s="31"/>
      <c r="CS201" s="31"/>
      <c r="CT201" s="31"/>
      <c r="CU201" s="31"/>
      <c r="CV201" s="31"/>
    </row>
    <row r="202" spans="1:100" ht="15" x14ac:dyDescent="0.2">
      <c r="A202" s="31"/>
      <c r="B202" s="31"/>
      <c r="C202" s="29"/>
      <c r="D202" s="29"/>
      <c r="E202" s="31"/>
      <c r="F202" s="31"/>
      <c r="G202" s="59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74"/>
      <c r="AA202" s="74"/>
      <c r="AB202" s="74"/>
      <c r="AC202" s="74"/>
      <c r="AD202" s="74"/>
      <c r="AE202" s="74"/>
      <c r="AF202" s="74"/>
      <c r="AG202" s="74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31"/>
      <c r="BT202" s="31"/>
      <c r="BU202" s="31"/>
      <c r="BV202" s="31"/>
      <c r="BW202" s="31"/>
      <c r="BX202" s="31"/>
      <c r="BY202" s="31"/>
      <c r="BZ202" s="31"/>
      <c r="CA202" s="31"/>
      <c r="CB202" s="31"/>
      <c r="CC202" s="31"/>
      <c r="CD202" s="31"/>
      <c r="CE202" s="31"/>
      <c r="CF202" s="31"/>
      <c r="CG202" s="31"/>
      <c r="CH202" s="31"/>
      <c r="CI202" s="31"/>
      <c r="CJ202" s="31"/>
      <c r="CK202" s="31"/>
      <c r="CL202" s="31"/>
      <c r="CM202" s="31"/>
      <c r="CN202" s="31"/>
      <c r="CO202" s="31"/>
      <c r="CP202" s="31"/>
      <c r="CQ202" s="31"/>
      <c r="CR202" s="31"/>
      <c r="CS202" s="31"/>
      <c r="CT202" s="31"/>
      <c r="CU202" s="31"/>
      <c r="CV202" s="31"/>
    </row>
    <row r="203" spans="1:100" ht="15" x14ac:dyDescent="0.2">
      <c r="A203" s="31"/>
      <c r="B203" s="31"/>
      <c r="C203" s="29"/>
      <c r="D203" s="29"/>
      <c r="E203" s="31"/>
      <c r="F203" s="31"/>
      <c r="G203" s="59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74"/>
      <c r="AA203" s="74"/>
      <c r="AB203" s="74"/>
      <c r="AC203" s="74"/>
      <c r="AD203" s="74"/>
      <c r="AE203" s="74"/>
      <c r="AF203" s="74"/>
      <c r="AG203" s="74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31"/>
      <c r="BT203" s="31"/>
      <c r="BU203" s="31"/>
      <c r="BV203" s="31"/>
      <c r="BW203" s="31"/>
      <c r="BX203" s="31"/>
      <c r="BY203" s="31"/>
      <c r="BZ203" s="31"/>
      <c r="CA203" s="31"/>
      <c r="CB203" s="31"/>
      <c r="CC203" s="31"/>
      <c r="CD203" s="31"/>
      <c r="CE203" s="31"/>
      <c r="CF203" s="31"/>
      <c r="CG203" s="31"/>
      <c r="CH203" s="31"/>
      <c r="CI203" s="31"/>
      <c r="CJ203" s="31"/>
      <c r="CK203" s="31"/>
      <c r="CL203" s="31"/>
      <c r="CM203" s="31"/>
      <c r="CN203" s="31"/>
      <c r="CO203" s="31"/>
      <c r="CP203" s="31"/>
      <c r="CQ203" s="31"/>
      <c r="CR203" s="31"/>
      <c r="CS203" s="31"/>
      <c r="CT203" s="31"/>
      <c r="CU203" s="31"/>
      <c r="CV203" s="31"/>
    </row>
    <row r="204" spans="1:100" ht="15" x14ac:dyDescent="0.2">
      <c r="A204" s="31"/>
      <c r="B204" s="31"/>
      <c r="C204" s="29"/>
      <c r="D204" s="29"/>
      <c r="E204" s="31"/>
      <c r="F204" s="31"/>
      <c r="G204" s="59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74"/>
      <c r="AA204" s="74"/>
      <c r="AB204" s="74"/>
      <c r="AC204" s="74"/>
      <c r="AD204" s="74"/>
      <c r="AE204" s="74"/>
      <c r="AF204" s="74"/>
      <c r="AG204" s="74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1"/>
      <c r="BH204" s="31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31"/>
      <c r="BT204" s="31"/>
      <c r="BU204" s="31"/>
      <c r="BV204" s="31"/>
      <c r="BW204" s="31"/>
      <c r="BX204" s="31"/>
      <c r="BY204" s="31"/>
      <c r="BZ204" s="31"/>
      <c r="CA204" s="31"/>
      <c r="CB204" s="31"/>
      <c r="CC204" s="31"/>
      <c r="CD204" s="31"/>
      <c r="CE204" s="31"/>
      <c r="CF204" s="31"/>
      <c r="CG204" s="31"/>
      <c r="CH204" s="31"/>
      <c r="CI204" s="31"/>
      <c r="CJ204" s="31"/>
      <c r="CK204" s="31"/>
      <c r="CL204" s="31"/>
      <c r="CM204" s="31"/>
      <c r="CN204" s="31"/>
      <c r="CO204" s="31"/>
      <c r="CP204" s="31"/>
      <c r="CQ204" s="31"/>
      <c r="CR204" s="31"/>
      <c r="CS204" s="31"/>
      <c r="CT204" s="31"/>
      <c r="CU204" s="31"/>
      <c r="CV204" s="31"/>
    </row>
    <row r="205" spans="1:100" ht="15" x14ac:dyDescent="0.2">
      <c r="A205" s="31"/>
      <c r="B205" s="31"/>
      <c r="C205" s="29"/>
      <c r="D205" s="29"/>
      <c r="E205" s="31"/>
      <c r="F205" s="31"/>
      <c r="G205" s="59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74"/>
      <c r="AA205" s="74"/>
      <c r="AB205" s="74"/>
      <c r="AC205" s="74"/>
      <c r="AD205" s="74"/>
      <c r="AE205" s="74"/>
      <c r="AF205" s="74"/>
      <c r="AG205" s="74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31"/>
      <c r="BH205" s="31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31"/>
      <c r="BT205" s="31"/>
      <c r="BU205" s="31"/>
      <c r="BV205" s="31"/>
      <c r="BW205" s="31"/>
      <c r="BX205" s="31"/>
      <c r="BY205" s="31"/>
      <c r="BZ205" s="31"/>
      <c r="CA205" s="31"/>
      <c r="CB205" s="31"/>
      <c r="CC205" s="31"/>
      <c r="CD205" s="31"/>
      <c r="CE205" s="31"/>
      <c r="CF205" s="31"/>
      <c r="CG205" s="31"/>
      <c r="CH205" s="31"/>
      <c r="CI205" s="31"/>
      <c r="CJ205" s="31"/>
      <c r="CK205" s="31"/>
      <c r="CL205" s="31"/>
      <c r="CM205" s="31"/>
      <c r="CN205" s="31"/>
      <c r="CO205" s="31"/>
      <c r="CP205" s="31"/>
      <c r="CQ205" s="31"/>
      <c r="CR205" s="31"/>
      <c r="CS205" s="31"/>
      <c r="CT205" s="31"/>
      <c r="CU205" s="31"/>
      <c r="CV205" s="31"/>
    </row>
    <row r="206" spans="1:100" ht="15" x14ac:dyDescent="0.2">
      <c r="A206" s="31"/>
      <c r="B206" s="31"/>
      <c r="C206" s="29"/>
      <c r="D206" s="29"/>
      <c r="E206" s="31"/>
      <c r="F206" s="31"/>
      <c r="G206" s="59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74"/>
      <c r="AA206" s="74"/>
      <c r="AB206" s="74"/>
      <c r="AC206" s="74"/>
      <c r="AD206" s="74"/>
      <c r="AE206" s="74"/>
      <c r="AF206" s="74"/>
      <c r="AG206" s="74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31"/>
      <c r="BH206" s="31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31"/>
      <c r="BT206" s="31"/>
      <c r="BU206" s="31"/>
      <c r="BV206" s="31"/>
      <c r="BW206" s="31"/>
      <c r="BX206" s="31"/>
      <c r="BY206" s="31"/>
      <c r="BZ206" s="31"/>
      <c r="CA206" s="31"/>
      <c r="CB206" s="31"/>
      <c r="CC206" s="31"/>
      <c r="CD206" s="31"/>
      <c r="CE206" s="31"/>
      <c r="CF206" s="31"/>
      <c r="CG206" s="31"/>
      <c r="CH206" s="31"/>
      <c r="CI206" s="31"/>
      <c r="CJ206" s="31"/>
      <c r="CK206" s="31"/>
      <c r="CL206" s="31"/>
      <c r="CM206" s="31"/>
      <c r="CN206" s="31"/>
      <c r="CO206" s="31"/>
      <c r="CP206" s="31"/>
      <c r="CQ206" s="31"/>
      <c r="CR206" s="31"/>
      <c r="CS206" s="31"/>
      <c r="CT206" s="31"/>
      <c r="CU206" s="31"/>
      <c r="CV206" s="31"/>
    </row>
    <row r="207" spans="1:100" ht="15" x14ac:dyDescent="0.2">
      <c r="A207" s="31"/>
      <c r="B207" s="31"/>
      <c r="C207" s="29"/>
      <c r="D207" s="29"/>
      <c r="E207" s="31"/>
      <c r="F207" s="31"/>
      <c r="G207" s="59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74"/>
      <c r="AA207" s="74"/>
      <c r="AB207" s="74"/>
      <c r="AC207" s="74"/>
      <c r="AD207" s="74"/>
      <c r="AE207" s="74"/>
      <c r="AF207" s="74"/>
      <c r="AG207" s="74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31"/>
      <c r="BH207" s="31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31"/>
      <c r="BT207" s="31"/>
      <c r="BU207" s="31"/>
      <c r="BV207" s="31"/>
      <c r="BW207" s="31"/>
      <c r="BX207" s="31"/>
      <c r="BY207" s="31"/>
      <c r="BZ207" s="31"/>
      <c r="CA207" s="31"/>
      <c r="CB207" s="31"/>
      <c r="CC207" s="31"/>
      <c r="CD207" s="31"/>
      <c r="CE207" s="31"/>
      <c r="CF207" s="31"/>
      <c r="CG207" s="31"/>
      <c r="CH207" s="31"/>
      <c r="CI207" s="31"/>
      <c r="CJ207" s="31"/>
      <c r="CK207" s="31"/>
      <c r="CL207" s="31"/>
      <c r="CM207" s="31"/>
      <c r="CN207" s="31"/>
      <c r="CO207" s="31"/>
      <c r="CP207" s="31"/>
      <c r="CQ207" s="31"/>
      <c r="CR207" s="31"/>
      <c r="CS207" s="31"/>
      <c r="CT207" s="31"/>
      <c r="CU207" s="31"/>
      <c r="CV207" s="31"/>
    </row>
    <row r="208" spans="1:100" ht="15" x14ac:dyDescent="0.2">
      <c r="A208" s="31"/>
      <c r="B208" s="31"/>
      <c r="C208" s="29"/>
      <c r="D208" s="29"/>
      <c r="E208" s="31"/>
      <c r="F208" s="31"/>
      <c r="G208" s="59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74"/>
      <c r="AA208" s="74"/>
      <c r="AB208" s="74"/>
      <c r="AC208" s="74"/>
      <c r="AD208" s="74"/>
      <c r="AE208" s="74"/>
      <c r="AF208" s="74"/>
      <c r="AG208" s="74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31"/>
      <c r="BT208" s="31"/>
      <c r="BU208" s="31"/>
      <c r="BV208" s="31"/>
      <c r="BW208" s="31"/>
      <c r="BX208" s="31"/>
      <c r="BY208" s="31"/>
      <c r="BZ208" s="31"/>
      <c r="CA208" s="31"/>
      <c r="CB208" s="31"/>
      <c r="CC208" s="31"/>
      <c r="CD208" s="31"/>
      <c r="CE208" s="31"/>
      <c r="CF208" s="31"/>
      <c r="CG208" s="31"/>
      <c r="CH208" s="31"/>
      <c r="CI208" s="31"/>
      <c r="CJ208" s="31"/>
      <c r="CK208" s="31"/>
      <c r="CL208" s="31"/>
      <c r="CM208" s="31"/>
      <c r="CN208" s="31"/>
      <c r="CO208" s="31"/>
      <c r="CP208" s="31"/>
      <c r="CQ208" s="31"/>
      <c r="CR208" s="31"/>
      <c r="CS208" s="31"/>
      <c r="CT208" s="31"/>
      <c r="CU208" s="31"/>
      <c r="CV208" s="31"/>
    </row>
    <row r="209" spans="1:100" ht="15" x14ac:dyDescent="0.2">
      <c r="A209" s="31"/>
      <c r="B209" s="31"/>
      <c r="C209" s="29"/>
      <c r="D209" s="29"/>
      <c r="E209" s="31"/>
      <c r="F209" s="31"/>
      <c r="G209" s="59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74"/>
      <c r="AA209" s="74"/>
      <c r="AB209" s="74"/>
      <c r="AC209" s="74"/>
      <c r="AD209" s="74"/>
      <c r="AE209" s="74"/>
      <c r="AF209" s="74"/>
      <c r="AG209" s="74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31"/>
      <c r="BT209" s="31"/>
      <c r="BU209" s="31"/>
      <c r="BV209" s="31"/>
      <c r="BW209" s="31"/>
      <c r="BX209" s="31"/>
      <c r="BY209" s="31"/>
      <c r="BZ209" s="31"/>
      <c r="CA209" s="31"/>
      <c r="CB209" s="31"/>
      <c r="CC209" s="31"/>
      <c r="CD209" s="31"/>
      <c r="CE209" s="31"/>
      <c r="CF209" s="31"/>
      <c r="CG209" s="31"/>
      <c r="CH209" s="31"/>
      <c r="CI209" s="31"/>
      <c r="CJ209" s="31"/>
      <c r="CK209" s="31"/>
      <c r="CL209" s="31"/>
      <c r="CM209" s="31"/>
      <c r="CN209" s="31"/>
      <c r="CO209" s="31"/>
      <c r="CP209" s="31"/>
      <c r="CQ209" s="31"/>
      <c r="CR209" s="31"/>
      <c r="CS209" s="31"/>
      <c r="CT209" s="31"/>
      <c r="CU209" s="31"/>
      <c r="CV209" s="31"/>
    </row>
    <row r="210" spans="1:100" ht="15" x14ac:dyDescent="0.2">
      <c r="A210" s="31"/>
      <c r="B210" s="31"/>
      <c r="C210" s="29"/>
      <c r="D210" s="29"/>
      <c r="E210" s="31"/>
      <c r="F210" s="31"/>
      <c r="G210" s="59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74"/>
      <c r="AA210" s="74"/>
      <c r="AB210" s="74"/>
      <c r="AC210" s="74"/>
      <c r="AD210" s="74"/>
      <c r="AE210" s="74"/>
      <c r="AF210" s="74"/>
      <c r="AG210" s="74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31"/>
      <c r="BT210" s="31"/>
      <c r="BU210" s="31"/>
      <c r="BV210" s="31"/>
      <c r="BW210" s="31"/>
      <c r="BX210" s="31"/>
      <c r="BY210" s="31"/>
      <c r="BZ210" s="31"/>
      <c r="CA210" s="31"/>
      <c r="CB210" s="31"/>
      <c r="CC210" s="31"/>
      <c r="CD210" s="31"/>
      <c r="CE210" s="31"/>
      <c r="CF210" s="31"/>
      <c r="CG210" s="31"/>
      <c r="CH210" s="31"/>
      <c r="CI210" s="31"/>
      <c r="CJ210" s="31"/>
      <c r="CK210" s="31"/>
      <c r="CL210" s="31"/>
      <c r="CM210" s="31"/>
      <c r="CN210" s="31"/>
      <c r="CO210" s="31"/>
      <c r="CP210" s="31"/>
      <c r="CQ210" s="31"/>
      <c r="CR210" s="31"/>
      <c r="CS210" s="31"/>
      <c r="CT210" s="31"/>
      <c r="CU210" s="31"/>
      <c r="CV210" s="31"/>
    </row>
    <row r="211" spans="1:100" ht="15" x14ac:dyDescent="0.2">
      <c r="A211" s="31"/>
      <c r="B211" s="31"/>
      <c r="C211" s="29"/>
      <c r="D211" s="29"/>
      <c r="E211" s="31"/>
      <c r="F211" s="31"/>
      <c r="G211" s="59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74"/>
      <c r="AA211" s="74"/>
      <c r="AB211" s="74"/>
      <c r="AC211" s="74"/>
      <c r="AD211" s="74"/>
      <c r="AE211" s="74"/>
      <c r="AF211" s="74"/>
      <c r="AG211" s="74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31"/>
      <c r="BH211" s="31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31"/>
      <c r="BT211" s="31"/>
      <c r="BU211" s="31"/>
      <c r="BV211" s="31"/>
      <c r="BW211" s="31"/>
      <c r="BX211" s="31"/>
      <c r="BY211" s="31"/>
      <c r="BZ211" s="31"/>
      <c r="CA211" s="31"/>
      <c r="CB211" s="31"/>
      <c r="CC211" s="31"/>
      <c r="CD211" s="31"/>
      <c r="CE211" s="31"/>
      <c r="CF211" s="31"/>
      <c r="CG211" s="31"/>
      <c r="CH211" s="31"/>
      <c r="CI211" s="31"/>
      <c r="CJ211" s="31"/>
      <c r="CK211" s="31"/>
      <c r="CL211" s="31"/>
      <c r="CM211" s="31"/>
      <c r="CN211" s="31"/>
      <c r="CO211" s="31"/>
      <c r="CP211" s="31"/>
      <c r="CQ211" s="31"/>
      <c r="CR211" s="31"/>
      <c r="CS211" s="31"/>
      <c r="CT211" s="31"/>
      <c r="CU211" s="31"/>
      <c r="CV211" s="31"/>
    </row>
    <row r="212" spans="1:100" ht="15" x14ac:dyDescent="0.2">
      <c r="A212" s="31"/>
      <c r="B212" s="31"/>
      <c r="C212" s="29"/>
      <c r="D212" s="29"/>
      <c r="E212" s="31"/>
      <c r="F212" s="31"/>
      <c r="G212" s="59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74"/>
      <c r="AA212" s="74"/>
      <c r="AB212" s="74"/>
      <c r="AC212" s="74"/>
      <c r="AD212" s="74"/>
      <c r="AE212" s="74"/>
      <c r="AF212" s="74"/>
      <c r="AG212" s="74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1"/>
      <c r="BH212" s="31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31"/>
      <c r="BT212" s="31"/>
      <c r="BU212" s="31"/>
      <c r="BV212" s="31"/>
      <c r="BW212" s="31"/>
      <c r="BX212" s="31"/>
      <c r="BY212" s="31"/>
      <c r="BZ212" s="31"/>
      <c r="CA212" s="31"/>
      <c r="CB212" s="31"/>
      <c r="CC212" s="31"/>
      <c r="CD212" s="31"/>
      <c r="CE212" s="31"/>
      <c r="CF212" s="31"/>
      <c r="CG212" s="31"/>
      <c r="CH212" s="31"/>
      <c r="CI212" s="31"/>
      <c r="CJ212" s="31"/>
      <c r="CK212" s="31"/>
      <c r="CL212" s="31"/>
      <c r="CM212" s="31"/>
      <c r="CN212" s="31"/>
      <c r="CO212" s="31"/>
      <c r="CP212" s="31"/>
      <c r="CQ212" s="31"/>
      <c r="CR212" s="31"/>
      <c r="CS212" s="31"/>
      <c r="CT212" s="31"/>
      <c r="CU212" s="31"/>
      <c r="CV212" s="31"/>
    </row>
    <row r="213" spans="1:100" ht="15" x14ac:dyDescent="0.2">
      <c r="A213" s="31"/>
      <c r="B213" s="31"/>
      <c r="C213" s="29"/>
      <c r="D213" s="29"/>
      <c r="E213" s="31"/>
      <c r="F213" s="31"/>
      <c r="G213" s="59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74"/>
      <c r="AA213" s="74"/>
      <c r="AB213" s="74"/>
      <c r="AC213" s="74"/>
      <c r="AD213" s="74"/>
      <c r="AE213" s="74"/>
      <c r="AF213" s="74"/>
      <c r="AG213" s="74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31"/>
      <c r="BT213" s="31"/>
      <c r="BU213" s="31"/>
      <c r="BV213" s="31"/>
      <c r="BW213" s="31"/>
      <c r="BX213" s="31"/>
      <c r="BY213" s="31"/>
      <c r="BZ213" s="31"/>
      <c r="CA213" s="31"/>
      <c r="CB213" s="31"/>
      <c r="CC213" s="31"/>
      <c r="CD213" s="31"/>
      <c r="CE213" s="31"/>
      <c r="CF213" s="31"/>
      <c r="CG213" s="31"/>
      <c r="CH213" s="31"/>
      <c r="CI213" s="31"/>
      <c r="CJ213" s="31"/>
      <c r="CK213" s="31"/>
      <c r="CL213" s="31"/>
      <c r="CM213" s="31"/>
      <c r="CN213" s="31"/>
      <c r="CO213" s="31"/>
      <c r="CP213" s="31"/>
      <c r="CQ213" s="31"/>
      <c r="CR213" s="31"/>
      <c r="CS213" s="31"/>
      <c r="CT213" s="31"/>
      <c r="CU213" s="31"/>
      <c r="CV213" s="31"/>
    </row>
    <row r="214" spans="1:100" ht="15" x14ac:dyDescent="0.2">
      <c r="A214" s="31"/>
      <c r="B214" s="31"/>
      <c r="C214" s="29"/>
      <c r="D214" s="29"/>
      <c r="E214" s="31"/>
      <c r="F214" s="31"/>
      <c r="G214" s="59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74"/>
      <c r="AA214" s="74"/>
      <c r="AB214" s="74"/>
      <c r="AC214" s="74"/>
      <c r="AD214" s="74"/>
      <c r="AE214" s="74"/>
      <c r="AF214" s="74"/>
      <c r="AG214" s="74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31"/>
      <c r="BT214" s="31"/>
      <c r="BU214" s="31"/>
      <c r="BV214" s="31"/>
      <c r="BW214" s="31"/>
      <c r="BX214" s="31"/>
      <c r="BY214" s="31"/>
      <c r="BZ214" s="31"/>
      <c r="CA214" s="31"/>
      <c r="CB214" s="31"/>
      <c r="CC214" s="31"/>
      <c r="CD214" s="31"/>
      <c r="CE214" s="31"/>
      <c r="CF214" s="31"/>
      <c r="CG214" s="31"/>
      <c r="CH214" s="31"/>
      <c r="CI214" s="31"/>
      <c r="CJ214" s="31"/>
      <c r="CK214" s="31"/>
      <c r="CL214" s="31"/>
      <c r="CM214" s="31"/>
      <c r="CN214" s="31"/>
      <c r="CO214" s="31"/>
      <c r="CP214" s="31"/>
      <c r="CQ214" s="31"/>
      <c r="CR214" s="31"/>
      <c r="CS214" s="31"/>
      <c r="CT214" s="31"/>
      <c r="CU214" s="31"/>
      <c r="CV214" s="31"/>
    </row>
    <row r="215" spans="1:100" ht="15" x14ac:dyDescent="0.2">
      <c r="A215" s="31"/>
      <c r="B215" s="31"/>
      <c r="C215" s="29"/>
      <c r="D215" s="29"/>
      <c r="E215" s="31"/>
      <c r="F215" s="31"/>
      <c r="G215" s="59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74"/>
      <c r="AA215" s="74"/>
      <c r="AB215" s="74"/>
      <c r="AC215" s="74"/>
      <c r="AD215" s="74"/>
      <c r="AE215" s="74"/>
      <c r="AF215" s="74"/>
      <c r="AG215" s="74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31"/>
      <c r="BH215" s="31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31"/>
      <c r="BT215" s="31"/>
      <c r="BU215" s="31"/>
      <c r="BV215" s="31"/>
      <c r="BW215" s="31"/>
      <c r="BX215" s="31"/>
      <c r="BY215" s="31"/>
      <c r="BZ215" s="31"/>
      <c r="CA215" s="31"/>
      <c r="CB215" s="31"/>
      <c r="CC215" s="31"/>
      <c r="CD215" s="31"/>
      <c r="CE215" s="31"/>
      <c r="CF215" s="31"/>
      <c r="CG215" s="31"/>
      <c r="CH215" s="31"/>
      <c r="CI215" s="31"/>
      <c r="CJ215" s="31"/>
      <c r="CK215" s="31"/>
      <c r="CL215" s="31"/>
      <c r="CM215" s="31"/>
      <c r="CN215" s="31"/>
      <c r="CO215" s="31"/>
      <c r="CP215" s="31"/>
      <c r="CQ215" s="31"/>
      <c r="CR215" s="31"/>
      <c r="CS215" s="31"/>
      <c r="CT215" s="31"/>
      <c r="CU215" s="31"/>
      <c r="CV215" s="31"/>
    </row>
    <row r="216" spans="1:100" ht="15" x14ac:dyDescent="0.2">
      <c r="A216" s="31"/>
      <c r="B216" s="31"/>
      <c r="C216" s="29"/>
      <c r="D216" s="29"/>
      <c r="E216" s="31"/>
      <c r="F216" s="31"/>
      <c r="G216" s="59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74"/>
      <c r="AA216" s="74"/>
      <c r="AB216" s="74"/>
      <c r="AC216" s="74"/>
      <c r="AD216" s="74"/>
      <c r="AE216" s="74"/>
      <c r="AF216" s="74"/>
      <c r="AG216" s="74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1"/>
      <c r="BH216" s="31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31"/>
      <c r="BT216" s="31"/>
      <c r="BU216" s="31"/>
      <c r="BV216" s="31"/>
      <c r="BW216" s="31"/>
      <c r="BX216" s="31"/>
      <c r="BY216" s="31"/>
      <c r="BZ216" s="31"/>
      <c r="CA216" s="31"/>
      <c r="CB216" s="31"/>
      <c r="CC216" s="31"/>
      <c r="CD216" s="31"/>
      <c r="CE216" s="31"/>
      <c r="CF216" s="31"/>
      <c r="CG216" s="31"/>
      <c r="CH216" s="31"/>
      <c r="CI216" s="31"/>
      <c r="CJ216" s="31"/>
      <c r="CK216" s="31"/>
      <c r="CL216" s="31"/>
      <c r="CM216" s="31"/>
      <c r="CN216" s="31"/>
      <c r="CO216" s="31"/>
      <c r="CP216" s="31"/>
      <c r="CQ216" s="31"/>
      <c r="CR216" s="31"/>
      <c r="CS216" s="31"/>
      <c r="CT216" s="31"/>
      <c r="CU216" s="31"/>
      <c r="CV216" s="31"/>
    </row>
    <row r="217" spans="1:100" ht="15" x14ac:dyDescent="0.2">
      <c r="A217" s="31"/>
      <c r="B217" s="31"/>
      <c r="C217" s="29"/>
      <c r="D217" s="29"/>
      <c r="E217" s="31"/>
      <c r="F217" s="31"/>
      <c r="G217" s="59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74"/>
      <c r="AA217" s="74"/>
      <c r="AB217" s="74"/>
      <c r="AC217" s="74"/>
      <c r="AD217" s="74"/>
      <c r="AE217" s="74"/>
      <c r="AF217" s="74"/>
      <c r="AG217" s="74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31"/>
      <c r="BT217" s="31"/>
      <c r="BU217" s="31"/>
      <c r="BV217" s="31"/>
      <c r="BW217" s="31"/>
      <c r="BX217" s="31"/>
      <c r="BY217" s="31"/>
      <c r="BZ217" s="31"/>
      <c r="CA217" s="31"/>
      <c r="CB217" s="31"/>
      <c r="CC217" s="31"/>
      <c r="CD217" s="31"/>
      <c r="CE217" s="31"/>
      <c r="CF217" s="31"/>
      <c r="CG217" s="31"/>
      <c r="CH217" s="31"/>
      <c r="CI217" s="31"/>
      <c r="CJ217" s="31"/>
      <c r="CK217" s="31"/>
      <c r="CL217" s="31"/>
      <c r="CM217" s="31"/>
      <c r="CN217" s="31"/>
      <c r="CO217" s="31"/>
      <c r="CP217" s="31"/>
      <c r="CQ217" s="31"/>
      <c r="CR217" s="31"/>
      <c r="CS217" s="31"/>
      <c r="CT217" s="31"/>
      <c r="CU217" s="31"/>
      <c r="CV217" s="31"/>
    </row>
    <row r="218" spans="1:100" ht="15" x14ac:dyDescent="0.2">
      <c r="A218" s="31"/>
      <c r="B218" s="31"/>
      <c r="C218" s="29"/>
      <c r="D218" s="29"/>
      <c r="E218" s="31"/>
      <c r="F218" s="31"/>
      <c r="G218" s="59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74"/>
      <c r="AA218" s="74"/>
      <c r="AB218" s="74"/>
      <c r="AC218" s="74"/>
      <c r="AD218" s="74"/>
      <c r="AE218" s="74"/>
      <c r="AF218" s="74"/>
      <c r="AG218" s="74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31"/>
      <c r="BH218" s="31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31"/>
      <c r="BT218" s="31"/>
      <c r="BU218" s="31"/>
      <c r="BV218" s="31"/>
      <c r="BW218" s="31"/>
      <c r="BX218" s="31"/>
      <c r="BY218" s="31"/>
      <c r="BZ218" s="31"/>
      <c r="CA218" s="31"/>
      <c r="CB218" s="31"/>
      <c r="CC218" s="31"/>
      <c r="CD218" s="31"/>
      <c r="CE218" s="31"/>
      <c r="CF218" s="31"/>
      <c r="CG218" s="31"/>
      <c r="CH218" s="31"/>
      <c r="CI218" s="31"/>
      <c r="CJ218" s="31"/>
      <c r="CK218" s="31"/>
      <c r="CL218" s="31"/>
      <c r="CM218" s="31"/>
      <c r="CN218" s="31"/>
      <c r="CO218" s="31"/>
      <c r="CP218" s="31"/>
      <c r="CQ218" s="31"/>
      <c r="CR218" s="31"/>
      <c r="CS218" s="31"/>
      <c r="CT218" s="31"/>
      <c r="CU218" s="31"/>
      <c r="CV218" s="31"/>
    </row>
    <row r="219" spans="1:100" ht="15" x14ac:dyDescent="0.2">
      <c r="A219" s="31"/>
      <c r="B219" s="31"/>
      <c r="C219" s="29"/>
      <c r="D219" s="29"/>
      <c r="E219" s="31"/>
      <c r="F219" s="31"/>
      <c r="G219" s="59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74"/>
      <c r="AA219" s="74"/>
      <c r="AB219" s="74"/>
      <c r="AC219" s="74"/>
      <c r="AD219" s="74"/>
      <c r="AE219" s="74"/>
      <c r="AF219" s="74"/>
      <c r="AG219" s="74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31"/>
      <c r="BH219" s="31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31"/>
      <c r="BT219" s="31"/>
      <c r="BU219" s="31"/>
      <c r="BV219" s="31"/>
      <c r="BW219" s="31"/>
      <c r="BX219" s="31"/>
      <c r="BY219" s="31"/>
      <c r="BZ219" s="31"/>
      <c r="CA219" s="31"/>
      <c r="CB219" s="31"/>
      <c r="CC219" s="31"/>
      <c r="CD219" s="31"/>
      <c r="CE219" s="31"/>
      <c r="CF219" s="31"/>
      <c r="CG219" s="31"/>
      <c r="CH219" s="31"/>
      <c r="CI219" s="31"/>
      <c r="CJ219" s="31"/>
      <c r="CK219" s="31"/>
      <c r="CL219" s="31"/>
      <c r="CM219" s="31"/>
      <c r="CN219" s="31"/>
      <c r="CO219" s="31"/>
      <c r="CP219" s="31"/>
      <c r="CQ219" s="31"/>
      <c r="CR219" s="31"/>
      <c r="CS219" s="31"/>
      <c r="CT219" s="31"/>
      <c r="CU219" s="31"/>
      <c r="CV219" s="31"/>
    </row>
    <row r="220" spans="1:100" ht="15" x14ac:dyDescent="0.2">
      <c r="A220" s="31"/>
      <c r="B220" s="31"/>
      <c r="C220" s="29"/>
      <c r="D220" s="29"/>
      <c r="E220" s="31"/>
      <c r="F220" s="31"/>
      <c r="G220" s="59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74"/>
      <c r="AA220" s="74"/>
      <c r="AB220" s="74"/>
      <c r="AC220" s="74"/>
      <c r="AD220" s="74"/>
      <c r="AE220" s="74"/>
      <c r="AF220" s="74"/>
      <c r="AG220" s="74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31"/>
      <c r="BT220" s="31"/>
      <c r="BU220" s="31"/>
      <c r="BV220" s="31"/>
      <c r="BW220" s="31"/>
      <c r="BX220" s="31"/>
      <c r="BY220" s="31"/>
      <c r="BZ220" s="31"/>
      <c r="CA220" s="31"/>
      <c r="CB220" s="31"/>
      <c r="CC220" s="31"/>
      <c r="CD220" s="31"/>
      <c r="CE220" s="31"/>
      <c r="CF220" s="31"/>
      <c r="CG220" s="31"/>
      <c r="CH220" s="31"/>
      <c r="CI220" s="31"/>
      <c r="CJ220" s="31"/>
      <c r="CK220" s="31"/>
      <c r="CL220" s="31"/>
      <c r="CM220" s="31"/>
      <c r="CN220" s="31"/>
      <c r="CO220" s="31"/>
      <c r="CP220" s="31"/>
      <c r="CQ220" s="31"/>
      <c r="CR220" s="31"/>
      <c r="CS220" s="31"/>
      <c r="CT220" s="31"/>
      <c r="CU220" s="31"/>
      <c r="CV220" s="31"/>
    </row>
    <row r="221" spans="1:100" ht="15" x14ac:dyDescent="0.2">
      <c r="A221" s="31"/>
      <c r="B221" s="31"/>
      <c r="C221" s="29"/>
      <c r="D221" s="29"/>
      <c r="E221" s="31"/>
      <c r="F221" s="31"/>
      <c r="G221" s="59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74"/>
      <c r="AA221" s="74"/>
      <c r="AB221" s="74"/>
      <c r="AC221" s="74"/>
      <c r="AD221" s="74"/>
      <c r="AE221" s="74"/>
      <c r="AF221" s="74"/>
      <c r="AG221" s="74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31"/>
      <c r="BT221" s="31"/>
      <c r="BU221" s="31"/>
      <c r="BV221" s="31"/>
      <c r="BW221" s="31"/>
      <c r="BX221" s="31"/>
      <c r="BY221" s="31"/>
      <c r="BZ221" s="31"/>
      <c r="CA221" s="31"/>
      <c r="CB221" s="31"/>
      <c r="CC221" s="31"/>
      <c r="CD221" s="31"/>
      <c r="CE221" s="31"/>
      <c r="CF221" s="31"/>
      <c r="CG221" s="31"/>
      <c r="CH221" s="31"/>
      <c r="CI221" s="31"/>
      <c r="CJ221" s="31"/>
      <c r="CK221" s="31"/>
      <c r="CL221" s="31"/>
      <c r="CM221" s="31"/>
      <c r="CN221" s="31"/>
      <c r="CO221" s="31"/>
      <c r="CP221" s="31"/>
      <c r="CQ221" s="31"/>
      <c r="CR221" s="31"/>
      <c r="CS221" s="31"/>
      <c r="CT221" s="31"/>
      <c r="CU221" s="31"/>
      <c r="CV221" s="31"/>
    </row>
    <row r="222" spans="1:100" ht="15" x14ac:dyDescent="0.2">
      <c r="A222" s="31"/>
      <c r="B222" s="31"/>
      <c r="C222" s="29"/>
      <c r="D222" s="29"/>
      <c r="E222" s="31"/>
      <c r="F222" s="31"/>
      <c r="G222" s="59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74"/>
      <c r="AA222" s="74"/>
      <c r="AB222" s="74"/>
      <c r="AC222" s="74"/>
      <c r="AD222" s="74"/>
      <c r="AE222" s="74"/>
      <c r="AF222" s="74"/>
      <c r="AG222" s="74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31"/>
      <c r="BH222" s="31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31"/>
      <c r="BT222" s="31"/>
      <c r="BU222" s="31"/>
      <c r="BV222" s="31"/>
      <c r="BW222" s="31"/>
      <c r="BX222" s="31"/>
      <c r="BY222" s="31"/>
      <c r="BZ222" s="31"/>
      <c r="CA222" s="31"/>
      <c r="CB222" s="31"/>
      <c r="CC222" s="31"/>
      <c r="CD222" s="31"/>
      <c r="CE222" s="31"/>
      <c r="CF222" s="31"/>
      <c r="CG222" s="31"/>
      <c r="CH222" s="31"/>
      <c r="CI222" s="31"/>
      <c r="CJ222" s="31"/>
      <c r="CK222" s="31"/>
      <c r="CL222" s="31"/>
      <c r="CM222" s="31"/>
      <c r="CN222" s="31"/>
      <c r="CO222" s="31"/>
      <c r="CP222" s="31"/>
      <c r="CQ222" s="31"/>
      <c r="CR222" s="31"/>
      <c r="CS222" s="31"/>
      <c r="CT222" s="31"/>
      <c r="CU222" s="31"/>
      <c r="CV222" s="31"/>
    </row>
    <row r="223" spans="1:100" ht="15" x14ac:dyDescent="0.2">
      <c r="A223" s="31"/>
      <c r="B223" s="31"/>
      <c r="C223" s="29"/>
      <c r="D223" s="29"/>
      <c r="E223" s="31"/>
      <c r="F223" s="31"/>
      <c r="G223" s="59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74"/>
      <c r="AA223" s="74"/>
      <c r="AB223" s="74"/>
      <c r="AC223" s="74"/>
      <c r="AD223" s="74"/>
      <c r="AE223" s="74"/>
      <c r="AF223" s="74"/>
      <c r="AG223" s="74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31"/>
      <c r="CC223" s="31"/>
      <c r="CD223" s="31"/>
      <c r="CE223" s="31"/>
      <c r="CF223" s="31"/>
      <c r="CG223" s="31"/>
      <c r="CH223" s="31"/>
      <c r="CI223" s="31"/>
      <c r="CJ223" s="31"/>
      <c r="CK223" s="31"/>
      <c r="CL223" s="31"/>
      <c r="CM223" s="31"/>
      <c r="CN223" s="31"/>
      <c r="CO223" s="31"/>
      <c r="CP223" s="31"/>
      <c r="CQ223" s="31"/>
      <c r="CR223" s="31"/>
      <c r="CS223" s="31"/>
      <c r="CT223" s="31"/>
      <c r="CU223" s="31"/>
      <c r="CV223" s="31"/>
    </row>
    <row r="224" spans="1:100" ht="15" x14ac:dyDescent="0.2">
      <c r="A224" s="31"/>
      <c r="B224" s="31"/>
      <c r="C224" s="29"/>
      <c r="D224" s="29"/>
      <c r="E224" s="31"/>
      <c r="F224" s="31"/>
      <c r="G224" s="59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74"/>
      <c r="AA224" s="74"/>
      <c r="AB224" s="74"/>
      <c r="AC224" s="74"/>
      <c r="AD224" s="74"/>
      <c r="AE224" s="74"/>
      <c r="AF224" s="74"/>
      <c r="AG224" s="74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31"/>
      <c r="CC224" s="31"/>
      <c r="CD224" s="31"/>
      <c r="CE224" s="31"/>
      <c r="CF224" s="31"/>
      <c r="CG224" s="31"/>
      <c r="CH224" s="31"/>
      <c r="CI224" s="31"/>
      <c r="CJ224" s="31"/>
      <c r="CK224" s="31"/>
      <c r="CL224" s="31"/>
      <c r="CM224" s="31"/>
      <c r="CN224" s="31"/>
      <c r="CO224" s="31"/>
      <c r="CP224" s="31"/>
      <c r="CQ224" s="31"/>
      <c r="CR224" s="31"/>
      <c r="CS224" s="31"/>
      <c r="CT224" s="31"/>
      <c r="CU224" s="31"/>
      <c r="CV224" s="31"/>
    </row>
    <row r="225" spans="1:100" ht="15" x14ac:dyDescent="0.2">
      <c r="A225" s="31"/>
      <c r="B225" s="31"/>
      <c r="C225" s="29"/>
      <c r="D225" s="29"/>
      <c r="E225" s="31"/>
      <c r="F225" s="31"/>
      <c r="G225" s="59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74"/>
      <c r="AA225" s="74"/>
      <c r="AB225" s="74"/>
      <c r="AC225" s="74"/>
      <c r="AD225" s="74"/>
      <c r="AE225" s="74"/>
      <c r="AF225" s="74"/>
      <c r="AG225" s="74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31"/>
      <c r="CC225" s="31"/>
      <c r="CD225" s="31"/>
      <c r="CE225" s="31"/>
      <c r="CF225" s="31"/>
      <c r="CG225" s="31"/>
      <c r="CH225" s="31"/>
      <c r="CI225" s="31"/>
      <c r="CJ225" s="31"/>
      <c r="CK225" s="31"/>
      <c r="CL225" s="31"/>
      <c r="CM225" s="31"/>
      <c r="CN225" s="31"/>
      <c r="CO225" s="31"/>
      <c r="CP225" s="31"/>
      <c r="CQ225" s="31"/>
      <c r="CR225" s="31"/>
      <c r="CS225" s="31"/>
      <c r="CT225" s="31"/>
      <c r="CU225" s="31"/>
      <c r="CV225" s="31"/>
    </row>
    <row r="226" spans="1:100" ht="15" x14ac:dyDescent="0.2">
      <c r="A226" s="31"/>
      <c r="B226" s="31"/>
      <c r="C226" s="29"/>
      <c r="D226" s="29"/>
      <c r="E226" s="31"/>
      <c r="F226" s="31"/>
      <c r="G226" s="59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74"/>
      <c r="AA226" s="74"/>
      <c r="AB226" s="74"/>
      <c r="AC226" s="74"/>
      <c r="AD226" s="74"/>
      <c r="AE226" s="74"/>
      <c r="AF226" s="74"/>
      <c r="AG226" s="74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1"/>
      <c r="AU226" s="31"/>
      <c r="AV226" s="31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31"/>
      <c r="BH226" s="31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31"/>
      <c r="BT226" s="31"/>
      <c r="BU226" s="31"/>
      <c r="BV226" s="31"/>
      <c r="BW226" s="31"/>
      <c r="BX226" s="31"/>
      <c r="BY226" s="31"/>
      <c r="BZ226" s="31"/>
      <c r="CA226" s="31"/>
      <c r="CB226" s="31"/>
      <c r="CC226" s="31"/>
      <c r="CD226" s="31"/>
      <c r="CE226" s="31"/>
      <c r="CF226" s="31"/>
      <c r="CG226" s="31"/>
      <c r="CH226" s="31"/>
      <c r="CI226" s="31"/>
      <c r="CJ226" s="31"/>
      <c r="CK226" s="31"/>
      <c r="CL226" s="31"/>
      <c r="CM226" s="31"/>
      <c r="CN226" s="31"/>
      <c r="CO226" s="31"/>
      <c r="CP226" s="31"/>
      <c r="CQ226" s="31"/>
      <c r="CR226" s="31"/>
      <c r="CS226" s="31"/>
      <c r="CT226" s="31"/>
      <c r="CU226" s="31"/>
      <c r="CV226" s="31"/>
    </row>
    <row r="227" spans="1:100" ht="15" x14ac:dyDescent="0.2">
      <c r="A227" s="31"/>
      <c r="B227" s="31"/>
      <c r="C227" s="29"/>
      <c r="D227" s="29"/>
      <c r="E227" s="31"/>
      <c r="F227" s="31"/>
      <c r="G227" s="59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74"/>
      <c r="AA227" s="74"/>
      <c r="AB227" s="74"/>
      <c r="AC227" s="74"/>
      <c r="AD227" s="74"/>
      <c r="AE227" s="74"/>
      <c r="AF227" s="74"/>
      <c r="AG227" s="74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31"/>
      <c r="CC227" s="31"/>
      <c r="CD227" s="31"/>
      <c r="CE227" s="31"/>
      <c r="CF227" s="31"/>
      <c r="CG227" s="31"/>
      <c r="CH227" s="31"/>
      <c r="CI227" s="31"/>
      <c r="CJ227" s="31"/>
      <c r="CK227" s="31"/>
      <c r="CL227" s="31"/>
      <c r="CM227" s="31"/>
      <c r="CN227" s="31"/>
      <c r="CO227" s="31"/>
      <c r="CP227" s="31"/>
      <c r="CQ227" s="31"/>
      <c r="CR227" s="31"/>
      <c r="CS227" s="31"/>
      <c r="CT227" s="31"/>
      <c r="CU227" s="31"/>
      <c r="CV227" s="31"/>
    </row>
    <row r="228" spans="1:100" ht="15" x14ac:dyDescent="0.2">
      <c r="A228" s="31"/>
      <c r="B228" s="31"/>
      <c r="C228" s="29"/>
      <c r="D228" s="29"/>
      <c r="E228" s="31"/>
      <c r="F228" s="31"/>
      <c r="G228" s="59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74"/>
      <c r="AA228" s="74"/>
      <c r="AB228" s="74"/>
      <c r="AC228" s="74"/>
      <c r="AD228" s="74"/>
      <c r="AE228" s="74"/>
      <c r="AF228" s="74"/>
      <c r="AG228" s="74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31"/>
      <c r="BT228" s="31"/>
      <c r="BU228" s="31"/>
      <c r="BV228" s="31"/>
      <c r="BW228" s="31"/>
      <c r="BX228" s="31"/>
      <c r="BY228" s="31"/>
      <c r="BZ228" s="31"/>
      <c r="CA228" s="31"/>
      <c r="CB228" s="31"/>
      <c r="CC228" s="31"/>
      <c r="CD228" s="31"/>
      <c r="CE228" s="31"/>
      <c r="CF228" s="31"/>
      <c r="CG228" s="31"/>
      <c r="CH228" s="31"/>
      <c r="CI228" s="31"/>
      <c r="CJ228" s="31"/>
      <c r="CK228" s="31"/>
      <c r="CL228" s="31"/>
      <c r="CM228" s="31"/>
      <c r="CN228" s="31"/>
      <c r="CO228" s="31"/>
      <c r="CP228" s="31"/>
      <c r="CQ228" s="31"/>
      <c r="CR228" s="31"/>
      <c r="CS228" s="31"/>
      <c r="CT228" s="31"/>
      <c r="CU228" s="31"/>
      <c r="CV228" s="31"/>
    </row>
    <row r="229" spans="1:100" ht="15" x14ac:dyDescent="0.2">
      <c r="A229" s="31"/>
      <c r="B229" s="31"/>
      <c r="C229" s="29"/>
      <c r="D229" s="29"/>
      <c r="E229" s="31"/>
      <c r="F229" s="31"/>
      <c r="G229" s="59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74"/>
      <c r="AA229" s="74"/>
      <c r="AB229" s="74"/>
      <c r="AC229" s="74"/>
      <c r="AD229" s="74"/>
      <c r="AE229" s="74"/>
      <c r="AF229" s="74"/>
      <c r="AG229" s="74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1"/>
      <c r="AU229" s="31"/>
      <c r="AV229" s="31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31"/>
      <c r="BH229" s="31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31"/>
      <c r="BT229" s="31"/>
      <c r="BU229" s="31"/>
      <c r="BV229" s="31"/>
      <c r="BW229" s="31"/>
      <c r="BX229" s="31"/>
      <c r="BY229" s="31"/>
      <c r="BZ229" s="31"/>
      <c r="CA229" s="31"/>
      <c r="CB229" s="31"/>
      <c r="CC229" s="31"/>
      <c r="CD229" s="31"/>
      <c r="CE229" s="31"/>
      <c r="CF229" s="31"/>
      <c r="CG229" s="31"/>
      <c r="CH229" s="31"/>
      <c r="CI229" s="31"/>
      <c r="CJ229" s="31"/>
      <c r="CK229" s="31"/>
      <c r="CL229" s="31"/>
      <c r="CM229" s="31"/>
      <c r="CN229" s="31"/>
      <c r="CO229" s="31"/>
      <c r="CP229" s="31"/>
      <c r="CQ229" s="31"/>
      <c r="CR229" s="31"/>
      <c r="CS229" s="31"/>
      <c r="CT229" s="31"/>
      <c r="CU229" s="31"/>
      <c r="CV229" s="31"/>
    </row>
    <row r="230" spans="1:100" ht="15" x14ac:dyDescent="0.2">
      <c r="A230" s="31"/>
      <c r="B230" s="31"/>
      <c r="C230" s="29"/>
      <c r="D230" s="29"/>
      <c r="E230" s="31"/>
      <c r="F230" s="31"/>
      <c r="G230" s="59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74"/>
      <c r="AA230" s="74"/>
      <c r="AB230" s="74"/>
      <c r="AC230" s="74"/>
      <c r="AD230" s="74"/>
      <c r="AE230" s="74"/>
      <c r="AF230" s="74"/>
      <c r="AG230" s="74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31"/>
      <c r="BX230" s="31"/>
      <c r="BY230" s="3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  <c r="CJ230" s="31"/>
      <c r="CK230" s="31"/>
      <c r="CL230" s="31"/>
      <c r="CM230" s="31"/>
      <c r="CN230" s="31"/>
      <c r="CO230" s="31"/>
      <c r="CP230" s="31"/>
      <c r="CQ230" s="31"/>
      <c r="CR230" s="31"/>
      <c r="CS230" s="31"/>
      <c r="CT230" s="31"/>
      <c r="CU230" s="31"/>
      <c r="CV230" s="31"/>
    </row>
    <row r="231" spans="1:100" ht="15" x14ac:dyDescent="0.2">
      <c r="A231" s="31"/>
      <c r="B231" s="31"/>
      <c r="C231" s="29"/>
      <c r="D231" s="29"/>
      <c r="E231" s="31"/>
      <c r="F231" s="31"/>
      <c r="G231" s="59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74"/>
      <c r="AA231" s="74"/>
      <c r="AB231" s="74"/>
      <c r="AC231" s="74"/>
      <c r="AD231" s="74"/>
      <c r="AE231" s="74"/>
      <c r="AF231" s="74"/>
      <c r="AG231" s="74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1"/>
      <c r="AU231" s="31"/>
      <c r="AV231" s="31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31"/>
      <c r="BH231" s="31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31"/>
      <c r="BT231" s="31"/>
      <c r="BU231" s="31"/>
      <c r="BV231" s="31"/>
      <c r="BW231" s="31"/>
      <c r="BX231" s="31"/>
      <c r="BY231" s="31"/>
      <c r="BZ231" s="31"/>
      <c r="CA231" s="31"/>
      <c r="CB231" s="31"/>
      <c r="CC231" s="31"/>
      <c r="CD231" s="31"/>
      <c r="CE231" s="31"/>
      <c r="CF231" s="31"/>
      <c r="CG231" s="31"/>
      <c r="CH231" s="31"/>
      <c r="CI231" s="31"/>
      <c r="CJ231" s="31"/>
      <c r="CK231" s="31"/>
      <c r="CL231" s="31"/>
      <c r="CM231" s="31"/>
      <c r="CN231" s="31"/>
      <c r="CO231" s="31"/>
      <c r="CP231" s="31"/>
      <c r="CQ231" s="31"/>
      <c r="CR231" s="31"/>
      <c r="CS231" s="31"/>
      <c r="CT231" s="31"/>
      <c r="CU231" s="31"/>
      <c r="CV231" s="31"/>
    </row>
    <row r="232" spans="1:100" ht="15" x14ac:dyDescent="0.2">
      <c r="A232" s="31"/>
      <c r="B232" s="31"/>
      <c r="C232" s="29"/>
      <c r="D232" s="29"/>
      <c r="E232" s="31"/>
      <c r="F232" s="31"/>
      <c r="G232" s="59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74"/>
      <c r="AA232" s="74"/>
      <c r="AB232" s="74"/>
      <c r="AC232" s="74"/>
      <c r="AD232" s="74"/>
      <c r="AE232" s="74"/>
      <c r="AF232" s="74"/>
      <c r="AG232" s="74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31"/>
      <c r="BT232" s="31"/>
      <c r="BU232" s="31"/>
      <c r="BV232" s="31"/>
      <c r="BW232" s="31"/>
      <c r="BX232" s="31"/>
      <c r="BY232" s="31"/>
      <c r="BZ232" s="31"/>
      <c r="CA232" s="31"/>
      <c r="CB232" s="31"/>
      <c r="CC232" s="31"/>
      <c r="CD232" s="31"/>
      <c r="CE232" s="31"/>
      <c r="CF232" s="31"/>
      <c r="CG232" s="31"/>
      <c r="CH232" s="31"/>
      <c r="CI232" s="31"/>
      <c r="CJ232" s="31"/>
      <c r="CK232" s="31"/>
      <c r="CL232" s="31"/>
      <c r="CM232" s="31"/>
      <c r="CN232" s="31"/>
      <c r="CO232" s="31"/>
      <c r="CP232" s="31"/>
      <c r="CQ232" s="31"/>
      <c r="CR232" s="31"/>
      <c r="CS232" s="31"/>
      <c r="CT232" s="31"/>
      <c r="CU232" s="31"/>
      <c r="CV232" s="31"/>
    </row>
    <row r="233" spans="1:100" ht="15" x14ac:dyDescent="0.2">
      <c r="A233" s="31"/>
      <c r="B233" s="31"/>
      <c r="C233" s="29"/>
      <c r="D233" s="29"/>
      <c r="E233" s="31"/>
      <c r="F233" s="31"/>
      <c r="G233" s="59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74"/>
      <c r="AA233" s="74"/>
      <c r="AB233" s="74"/>
      <c r="AC233" s="74"/>
      <c r="AD233" s="74"/>
      <c r="AE233" s="74"/>
      <c r="AF233" s="74"/>
      <c r="AG233" s="74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31"/>
      <c r="BH233" s="31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31"/>
      <c r="BT233" s="31"/>
      <c r="BU233" s="31"/>
      <c r="BV233" s="31"/>
      <c r="BW233" s="31"/>
      <c r="BX233" s="31"/>
      <c r="BY233" s="31"/>
      <c r="BZ233" s="31"/>
      <c r="CA233" s="31"/>
      <c r="CB233" s="31"/>
      <c r="CC233" s="31"/>
      <c r="CD233" s="31"/>
      <c r="CE233" s="31"/>
      <c r="CF233" s="31"/>
      <c r="CG233" s="31"/>
      <c r="CH233" s="31"/>
      <c r="CI233" s="31"/>
      <c r="CJ233" s="31"/>
      <c r="CK233" s="31"/>
      <c r="CL233" s="31"/>
      <c r="CM233" s="31"/>
      <c r="CN233" s="31"/>
      <c r="CO233" s="31"/>
      <c r="CP233" s="31"/>
      <c r="CQ233" s="31"/>
      <c r="CR233" s="31"/>
      <c r="CS233" s="31"/>
      <c r="CT233" s="31"/>
      <c r="CU233" s="31"/>
      <c r="CV233" s="31"/>
    </row>
    <row r="234" spans="1:100" ht="15" x14ac:dyDescent="0.2">
      <c r="A234" s="31"/>
      <c r="B234" s="31"/>
      <c r="C234" s="29"/>
      <c r="D234" s="29"/>
      <c r="E234" s="31"/>
      <c r="F234" s="31"/>
      <c r="G234" s="59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74"/>
      <c r="AA234" s="74"/>
      <c r="AB234" s="74"/>
      <c r="AC234" s="74"/>
      <c r="AD234" s="74"/>
      <c r="AE234" s="74"/>
      <c r="AF234" s="74"/>
      <c r="AG234" s="74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31"/>
      <c r="BH234" s="31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31"/>
      <c r="BT234" s="31"/>
      <c r="BU234" s="31"/>
      <c r="BV234" s="31"/>
      <c r="BW234" s="31"/>
      <c r="BX234" s="31"/>
      <c r="BY234" s="31"/>
      <c r="BZ234" s="31"/>
      <c r="CA234" s="31"/>
      <c r="CB234" s="31"/>
      <c r="CC234" s="31"/>
      <c r="CD234" s="31"/>
      <c r="CE234" s="31"/>
      <c r="CF234" s="31"/>
      <c r="CG234" s="31"/>
      <c r="CH234" s="31"/>
      <c r="CI234" s="31"/>
      <c r="CJ234" s="31"/>
      <c r="CK234" s="31"/>
      <c r="CL234" s="31"/>
      <c r="CM234" s="31"/>
      <c r="CN234" s="31"/>
      <c r="CO234" s="31"/>
      <c r="CP234" s="31"/>
      <c r="CQ234" s="31"/>
      <c r="CR234" s="31"/>
      <c r="CS234" s="31"/>
      <c r="CT234" s="31"/>
      <c r="CU234" s="31"/>
      <c r="CV234" s="31"/>
    </row>
    <row r="235" spans="1:100" ht="15" x14ac:dyDescent="0.2">
      <c r="A235" s="31"/>
      <c r="B235" s="31"/>
      <c r="C235" s="29"/>
      <c r="D235" s="29"/>
      <c r="E235" s="31"/>
      <c r="F235" s="31"/>
      <c r="G235" s="59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74"/>
      <c r="AA235" s="74"/>
      <c r="AB235" s="74"/>
      <c r="AC235" s="74"/>
      <c r="AD235" s="74"/>
      <c r="AE235" s="74"/>
      <c r="AF235" s="74"/>
      <c r="AG235" s="74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31"/>
      <c r="BH235" s="31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31"/>
      <c r="BT235" s="31"/>
      <c r="BU235" s="31"/>
      <c r="BV235" s="31"/>
      <c r="BW235" s="31"/>
      <c r="BX235" s="31"/>
      <c r="BY235" s="31"/>
      <c r="BZ235" s="31"/>
      <c r="CA235" s="31"/>
      <c r="CB235" s="31"/>
      <c r="CC235" s="31"/>
      <c r="CD235" s="31"/>
      <c r="CE235" s="31"/>
      <c r="CF235" s="31"/>
      <c r="CG235" s="31"/>
      <c r="CH235" s="31"/>
      <c r="CI235" s="31"/>
      <c r="CJ235" s="31"/>
      <c r="CK235" s="31"/>
      <c r="CL235" s="31"/>
      <c r="CM235" s="31"/>
      <c r="CN235" s="31"/>
      <c r="CO235" s="31"/>
      <c r="CP235" s="31"/>
      <c r="CQ235" s="31"/>
      <c r="CR235" s="31"/>
      <c r="CS235" s="31"/>
      <c r="CT235" s="31"/>
      <c r="CU235" s="31"/>
      <c r="CV235" s="31"/>
    </row>
    <row r="236" spans="1:100" ht="15" x14ac:dyDescent="0.2">
      <c r="A236" s="31"/>
      <c r="B236" s="31"/>
      <c r="C236" s="29"/>
      <c r="D236" s="29"/>
      <c r="E236" s="31"/>
      <c r="F236" s="31"/>
      <c r="G236" s="59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74"/>
      <c r="AA236" s="74"/>
      <c r="AB236" s="74"/>
      <c r="AC236" s="74"/>
      <c r="AD236" s="74"/>
      <c r="AE236" s="74"/>
      <c r="AF236" s="74"/>
      <c r="AG236" s="74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31"/>
      <c r="BH236" s="31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31"/>
      <c r="BT236" s="31"/>
      <c r="BU236" s="31"/>
      <c r="BV236" s="31"/>
      <c r="BW236" s="31"/>
      <c r="BX236" s="31"/>
      <c r="BY236" s="31"/>
      <c r="BZ236" s="31"/>
      <c r="CA236" s="31"/>
      <c r="CB236" s="31"/>
      <c r="CC236" s="31"/>
      <c r="CD236" s="31"/>
      <c r="CE236" s="31"/>
      <c r="CF236" s="31"/>
      <c r="CG236" s="31"/>
      <c r="CH236" s="31"/>
      <c r="CI236" s="31"/>
      <c r="CJ236" s="31"/>
      <c r="CK236" s="31"/>
      <c r="CL236" s="31"/>
      <c r="CM236" s="31"/>
      <c r="CN236" s="31"/>
      <c r="CO236" s="31"/>
      <c r="CP236" s="31"/>
      <c r="CQ236" s="31"/>
      <c r="CR236" s="31"/>
      <c r="CS236" s="31"/>
      <c r="CT236" s="31"/>
      <c r="CU236" s="31"/>
      <c r="CV236" s="31"/>
    </row>
    <row r="237" spans="1:100" ht="15" x14ac:dyDescent="0.2">
      <c r="A237" s="31"/>
      <c r="B237" s="31"/>
      <c r="C237" s="29"/>
      <c r="D237" s="29"/>
      <c r="E237" s="31"/>
      <c r="F237" s="31"/>
      <c r="G237" s="59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74"/>
      <c r="AA237" s="74"/>
      <c r="AB237" s="74"/>
      <c r="AC237" s="74"/>
      <c r="AD237" s="74"/>
      <c r="AE237" s="74"/>
      <c r="AF237" s="74"/>
      <c r="AG237" s="74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31"/>
      <c r="BH237" s="31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31"/>
      <c r="BT237" s="31"/>
      <c r="BU237" s="31"/>
      <c r="BV237" s="31"/>
      <c r="BW237" s="31"/>
      <c r="BX237" s="31"/>
      <c r="BY237" s="31"/>
      <c r="BZ237" s="31"/>
      <c r="CA237" s="31"/>
      <c r="CB237" s="31"/>
      <c r="CC237" s="31"/>
      <c r="CD237" s="31"/>
      <c r="CE237" s="31"/>
      <c r="CF237" s="31"/>
      <c r="CG237" s="31"/>
      <c r="CH237" s="31"/>
      <c r="CI237" s="31"/>
      <c r="CJ237" s="31"/>
      <c r="CK237" s="31"/>
      <c r="CL237" s="31"/>
      <c r="CM237" s="31"/>
      <c r="CN237" s="31"/>
      <c r="CO237" s="31"/>
      <c r="CP237" s="31"/>
      <c r="CQ237" s="31"/>
      <c r="CR237" s="31"/>
      <c r="CS237" s="31"/>
      <c r="CT237" s="31"/>
      <c r="CU237" s="31"/>
      <c r="CV237" s="31"/>
    </row>
    <row r="238" spans="1:100" ht="15" x14ac:dyDescent="0.2">
      <c r="A238" s="31"/>
      <c r="B238" s="31"/>
      <c r="C238" s="29"/>
      <c r="D238" s="29"/>
      <c r="E238" s="31"/>
      <c r="F238" s="31"/>
      <c r="G238" s="59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74"/>
      <c r="AA238" s="74"/>
      <c r="AB238" s="74"/>
      <c r="AC238" s="74"/>
      <c r="AD238" s="74"/>
      <c r="AE238" s="74"/>
      <c r="AF238" s="74"/>
      <c r="AG238" s="74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31"/>
      <c r="BH238" s="31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31"/>
      <c r="BT238" s="31"/>
      <c r="BU238" s="31"/>
      <c r="BV238" s="31"/>
      <c r="BW238" s="31"/>
      <c r="BX238" s="31"/>
      <c r="BY238" s="31"/>
      <c r="BZ238" s="31"/>
      <c r="CA238" s="31"/>
      <c r="CB238" s="31"/>
      <c r="CC238" s="31"/>
      <c r="CD238" s="31"/>
      <c r="CE238" s="31"/>
      <c r="CF238" s="31"/>
      <c r="CG238" s="31"/>
      <c r="CH238" s="31"/>
      <c r="CI238" s="31"/>
      <c r="CJ238" s="31"/>
      <c r="CK238" s="31"/>
      <c r="CL238" s="31"/>
      <c r="CM238" s="31"/>
      <c r="CN238" s="31"/>
      <c r="CO238" s="31"/>
      <c r="CP238" s="31"/>
      <c r="CQ238" s="31"/>
      <c r="CR238" s="31"/>
      <c r="CS238" s="31"/>
      <c r="CT238" s="31"/>
      <c r="CU238" s="31"/>
      <c r="CV238" s="31"/>
    </row>
    <row r="239" spans="1:100" ht="15" x14ac:dyDescent="0.2">
      <c r="A239" s="31"/>
      <c r="B239" s="31"/>
      <c r="C239" s="29"/>
      <c r="D239" s="29"/>
      <c r="E239" s="31"/>
      <c r="F239" s="31"/>
      <c r="G239" s="59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74"/>
      <c r="AA239" s="74"/>
      <c r="AB239" s="74"/>
      <c r="AC239" s="74"/>
      <c r="AD239" s="74"/>
      <c r="AE239" s="74"/>
      <c r="AF239" s="74"/>
      <c r="AG239" s="74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31"/>
      <c r="BH239" s="31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31"/>
      <c r="BT239" s="31"/>
      <c r="BU239" s="31"/>
      <c r="BV239" s="31"/>
      <c r="BW239" s="31"/>
      <c r="BX239" s="31"/>
      <c r="BY239" s="31"/>
      <c r="BZ239" s="31"/>
      <c r="CA239" s="31"/>
      <c r="CB239" s="31"/>
      <c r="CC239" s="31"/>
      <c r="CD239" s="31"/>
      <c r="CE239" s="31"/>
      <c r="CF239" s="31"/>
      <c r="CG239" s="31"/>
      <c r="CH239" s="31"/>
      <c r="CI239" s="31"/>
      <c r="CJ239" s="31"/>
      <c r="CK239" s="31"/>
      <c r="CL239" s="31"/>
      <c r="CM239" s="31"/>
      <c r="CN239" s="31"/>
      <c r="CO239" s="31"/>
      <c r="CP239" s="31"/>
      <c r="CQ239" s="31"/>
      <c r="CR239" s="31"/>
      <c r="CS239" s="31"/>
      <c r="CT239" s="31"/>
      <c r="CU239" s="31"/>
      <c r="CV239" s="31"/>
    </row>
    <row r="240" spans="1:100" ht="15" x14ac:dyDescent="0.2">
      <c r="A240" s="31"/>
      <c r="B240" s="31"/>
      <c r="C240" s="29"/>
      <c r="D240" s="29"/>
      <c r="E240" s="31"/>
      <c r="F240" s="31"/>
      <c r="G240" s="59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74"/>
      <c r="AA240" s="74"/>
      <c r="AB240" s="74"/>
      <c r="AC240" s="74"/>
      <c r="AD240" s="74"/>
      <c r="AE240" s="74"/>
      <c r="AF240" s="74"/>
      <c r="AG240" s="74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31"/>
      <c r="BT240" s="31"/>
      <c r="BU240" s="31"/>
      <c r="BV240" s="31"/>
      <c r="BW240" s="31"/>
      <c r="BX240" s="31"/>
      <c r="BY240" s="31"/>
      <c r="BZ240" s="31"/>
      <c r="CA240" s="31"/>
      <c r="CB240" s="31"/>
      <c r="CC240" s="31"/>
      <c r="CD240" s="31"/>
      <c r="CE240" s="31"/>
      <c r="CF240" s="31"/>
      <c r="CG240" s="31"/>
      <c r="CH240" s="31"/>
      <c r="CI240" s="31"/>
      <c r="CJ240" s="31"/>
      <c r="CK240" s="31"/>
      <c r="CL240" s="31"/>
      <c r="CM240" s="31"/>
      <c r="CN240" s="31"/>
      <c r="CO240" s="31"/>
      <c r="CP240" s="31"/>
      <c r="CQ240" s="31"/>
      <c r="CR240" s="31"/>
      <c r="CS240" s="31"/>
      <c r="CT240" s="31"/>
      <c r="CU240" s="31"/>
      <c r="CV240" s="31"/>
    </row>
    <row r="241" spans="1:100" ht="15" x14ac:dyDescent="0.2">
      <c r="A241" s="31"/>
      <c r="B241" s="31"/>
      <c r="C241" s="29"/>
      <c r="D241" s="29"/>
      <c r="E241" s="31"/>
      <c r="F241" s="31"/>
      <c r="G241" s="59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74"/>
      <c r="AA241" s="74"/>
      <c r="AB241" s="74"/>
      <c r="AC241" s="74"/>
      <c r="AD241" s="74"/>
      <c r="AE241" s="74"/>
      <c r="AF241" s="74"/>
      <c r="AG241" s="74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1"/>
      <c r="AU241" s="31"/>
      <c r="AV241" s="31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31"/>
      <c r="BH241" s="31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31"/>
      <c r="BT241" s="31"/>
      <c r="BU241" s="31"/>
      <c r="BV241" s="31"/>
      <c r="BW241" s="31"/>
      <c r="BX241" s="31"/>
      <c r="BY241" s="31"/>
      <c r="BZ241" s="31"/>
      <c r="CA241" s="31"/>
      <c r="CB241" s="31"/>
      <c r="CC241" s="31"/>
      <c r="CD241" s="31"/>
      <c r="CE241" s="31"/>
      <c r="CF241" s="31"/>
      <c r="CG241" s="31"/>
      <c r="CH241" s="31"/>
      <c r="CI241" s="31"/>
      <c r="CJ241" s="31"/>
      <c r="CK241" s="31"/>
      <c r="CL241" s="31"/>
      <c r="CM241" s="31"/>
      <c r="CN241" s="31"/>
      <c r="CO241" s="31"/>
      <c r="CP241" s="31"/>
      <c r="CQ241" s="31"/>
      <c r="CR241" s="31"/>
      <c r="CS241" s="31"/>
      <c r="CT241" s="31"/>
      <c r="CU241" s="31"/>
      <c r="CV241" s="31"/>
    </row>
    <row r="242" spans="1:100" ht="15" x14ac:dyDescent="0.2">
      <c r="A242" s="31"/>
      <c r="B242" s="31"/>
      <c r="C242" s="29"/>
      <c r="D242" s="29"/>
      <c r="E242" s="31"/>
      <c r="F242" s="31"/>
      <c r="G242" s="59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74"/>
      <c r="AA242" s="74"/>
      <c r="AB242" s="74"/>
      <c r="AC242" s="74"/>
      <c r="AD242" s="74"/>
      <c r="AE242" s="74"/>
      <c r="AF242" s="74"/>
      <c r="AG242" s="74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31"/>
      <c r="BT242" s="31"/>
      <c r="BU242" s="31"/>
      <c r="BV242" s="31"/>
      <c r="BW242" s="31"/>
      <c r="BX242" s="31"/>
      <c r="BY242" s="31"/>
      <c r="BZ242" s="31"/>
      <c r="CA242" s="31"/>
      <c r="CB242" s="31"/>
      <c r="CC242" s="31"/>
      <c r="CD242" s="31"/>
      <c r="CE242" s="31"/>
      <c r="CF242" s="31"/>
      <c r="CG242" s="31"/>
      <c r="CH242" s="31"/>
      <c r="CI242" s="31"/>
      <c r="CJ242" s="31"/>
      <c r="CK242" s="31"/>
      <c r="CL242" s="31"/>
      <c r="CM242" s="31"/>
      <c r="CN242" s="31"/>
      <c r="CO242" s="31"/>
      <c r="CP242" s="31"/>
      <c r="CQ242" s="31"/>
      <c r="CR242" s="31"/>
      <c r="CS242" s="31"/>
      <c r="CT242" s="31"/>
      <c r="CU242" s="31"/>
      <c r="CV242" s="31"/>
    </row>
    <row r="243" spans="1:100" ht="15" x14ac:dyDescent="0.2">
      <c r="A243" s="31"/>
      <c r="B243" s="31"/>
      <c r="C243" s="29"/>
      <c r="D243" s="29"/>
      <c r="E243" s="31"/>
      <c r="F243" s="31"/>
      <c r="G243" s="59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74"/>
      <c r="AA243" s="74"/>
      <c r="AB243" s="74"/>
      <c r="AC243" s="74"/>
      <c r="AD243" s="74"/>
      <c r="AE243" s="74"/>
      <c r="AF243" s="74"/>
      <c r="AG243" s="74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31"/>
      <c r="BH243" s="31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31"/>
      <c r="BT243" s="31"/>
      <c r="BU243" s="31"/>
      <c r="BV243" s="31"/>
      <c r="BW243" s="31"/>
      <c r="BX243" s="31"/>
      <c r="BY243" s="31"/>
      <c r="BZ243" s="31"/>
      <c r="CA243" s="31"/>
      <c r="CB243" s="31"/>
      <c r="CC243" s="31"/>
      <c r="CD243" s="31"/>
      <c r="CE243" s="31"/>
      <c r="CF243" s="31"/>
      <c r="CG243" s="31"/>
      <c r="CH243" s="31"/>
      <c r="CI243" s="31"/>
      <c r="CJ243" s="31"/>
      <c r="CK243" s="31"/>
      <c r="CL243" s="31"/>
      <c r="CM243" s="31"/>
      <c r="CN243" s="31"/>
      <c r="CO243" s="31"/>
      <c r="CP243" s="31"/>
      <c r="CQ243" s="31"/>
      <c r="CR243" s="31"/>
      <c r="CS243" s="31"/>
      <c r="CT243" s="31"/>
      <c r="CU243" s="31"/>
      <c r="CV243" s="31"/>
    </row>
    <row r="244" spans="1:100" ht="15" x14ac:dyDescent="0.2">
      <c r="A244" s="31"/>
      <c r="B244" s="31"/>
      <c r="C244" s="29"/>
      <c r="D244" s="29"/>
      <c r="E244" s="31"/>
      <c r="F244" s="31"/>
      <c r="G244" s="59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74"/>
      <c r="AA244" s="74"/>
      <c r="AB244" s="74"/>
      <c r="AC244" s="74"/>
      <c r="AD244" s="74"/>
      <c r="AE244" s="74"/>
      <c r="AF244" s="74"/>
      <c r="AG244" s="74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31"/>
      <c r="BH244" s="31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31"/>
      <c r="BT244" s="31"/>
      <c r="BU244" s="31"/>
      <c r="BV244" s="31"/>
      <c r="BW244" s="31"/>
      <c r="BX244" s="31"/>
      <c r="BY244" s="31"/>
      <c r="BZ244" s="31"/>
      <c r="CA244" s="31"/>
      <c r="CB244" s="31"/>
      <c r="CC244" s="31"/>
      <c r="CD244" s="31"/>
      <c r="CE244" s="31"/>
      <c r="CF244" s="31"/>
      <c r="CG244" s="31"/>
      <c r="CH244" s="31"/>
      <c r="CI244" s="31"/>
      <c r="CJ244" s="31"/>
      <c r="CK244" s="31"/>
      <c r="CL244" s="31"/>
      <c r="CM244" s="31"/>
      <c r="CN244" s="31"/>
      <c r="CO244" s="31"/>
      <c r="CP244" s="31"/>
      <c r="CQ244" s="31"/>
      <c r="CR244" s="31"/>
      <c r="CS244" s="31"/>
      <c r="CT244" s="31"/>
      <c r="CU244" s="31"/>
      <c r="CV244" s="31"/>
    </row>
    <row r="245" spans="1:100" ht="15" x14ac:dyDescent="0.2">
      <c r="A245" s="31"/>
      <c r="B245" s="31"/>
      <c r="C245" s="29"/>
      <c r="D245" s="29"/>
      <c r="E245" s="31"/>
      <c r="F245" s="31"/>
      <c r="G245" s="59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74"/>
      <c r="AA245" s="74"/>
      <c r="AB245" s="74"/>
      <c r="AC245" s="74"/>
      <c r="AD245" s="74"/>
      <c r="AE245" s="74"/>
      <c r="AF245" s="74"/>
      <c r="AG245" s="74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1"/>
      <c r="AU245" s="31"/>
      <c r="AV245" s="31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31"/>
      <c r="BH245" s="31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31"/>
      <c r="BT245" s="31"/>
      <c r="BU245" s="31"/>
      <c r="BV245" s="31"/>
      <c r="BW245" s="31"/>
      <c r="BX245" s="31"/>
      <c r="BY245" s="31"/>
      <c r="BZ245" s="31"/>
      <c r="CA245" s="31"/>
      <c r="CB245" s="31"/>
      <c r="CC245" s="31"/>
      <c r="CD245" s="31"/>
      <c r="CE245" s="31"/>
      <c r="CF245" s="31"/>
      <c r="CG245" s="31"/>
      <c r="CH245" s="31"/>
      <c r="CI245" s="31"/>
      <c r="CJ245" s="31"/>
      <c r="CK245" s="31"/>
      <c r="CL245" s="31"/>
      <c r="CM245" s="31"/>
      <c r="CN245" s="31"/>
      <c r="CO245" s="31"/>
      <c r="CP245" s="31"/>
      <c r="CQ245" s="31"/>
      <c r="CR245" s="31"/>
      <c r="CS245" s="31"/>
      <c r="CT245" s="31"/>
      <c r="CU245" s="31"/>
      <c r="CV245" s="31"/>
    </row>
    <row r="246" spans="1:100" ht="15" x14ac:dyDescent="0.2">
      <c r="A246" s="31"/>
      <c r="B246" s="31"/>
      <c r="C246" s="29"/>
      <c r="D246" s="29"/>
      <c r="E246" s="31"/>
      <c r="F246" s="31"/>
      <c r="G246" s="59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74"/>
      <c r="AA246" s="74"/>
      <c r="AB246" s="74"/>
      <c r="AC246" s="74"/>
      <c r="AD246" s="74"/>
      <c r="AE246" s="74"/>
      <c r="AF246" s="74"/>
      <c r="AG246" s="74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1"/>
      <c r="AU246" s="31"/>
      <c r="AV246" s="31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31"/>
      <c r="BH246" s="31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31"/>
      <c r="BT246" s="31"/>
      <c r="BU246" s="31"/>
      <c r="BV246" s="31"/>
      <c r="BW246" s="31"/>
      <c r="BX246" s="31"/>
      <c r="BY246" s="31"/>
      <c r="BZ246" s="31"/>
      <c r="CA246" s="31"/>
      <c r="CB246" s="31"/>
      <c r="CC246" s="31"/>
      <c r="CD246" s="31"/>
      <c r="CE246" s="31"/>
      <c r="CF246" s="31"/>
      <c r="CG246" s="31"/>
      <c r="CH246" s="31"/>
      <c r="CI246" s="31"/>
      <c r="CJ246" s="31"/>
      <c r="CK246" s="31"/>
      <c r="CL246" s="31"/>
      <c r="CM246" s="31"/>
      <c r="CN246" s="31"/>
      <c r="CO246" s="31"/>
      <c r="CP246" s="31"/>
      <c r="CQ246" s="31"/>
      <c r="CR246" s="31"/>
      <c r="CS246" s="31"/>
      <c r="CT246" s="31"/>
      <c r="CU246" s="31"/>
      <c r="CV246" s="31"/>
    </row>
    <row r="247" spans="1:100" ht="15" x14ac:dyDescent="0.2">
      <c r="A247" s="31"/>
      <c r="B247" s="31"/>
      <c r="C247" s="29"/>
      <c r="D247" s="29"/>
      <c r="E247" s="31"/>
      <c r="F247" s="31"/>
      <c r="G247" s="59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74"/>
      <c r="AA247" s="74"/>
      <c r="AB247" s="74"/>
      <c r="AC247" s="74"/>
      <c r="AD247" s="74"/>
      <c r="AE247" s="74"/>
      <c r="AF247" s="74"/>
      <c r="AG247" s="74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1"/>
      <c r="AU247" s="31"/>
      <c r="AV247" s="31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31"/>
      <c r="BH247" s="31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31"/>
      <c r="BT247" s="31"/>
      <c r="BU247" s="31"/>
      <c r="BV247" s="31"/>
      <c r="BW247" s="31"/>
      <c r="BX247" s="31"/>
      <c r="BY247" s="31"/>
      <c r="BZ247" s="31"/>
      <c r="CA247" s="31"/>
      <c r="CB247" s="31"/>
      <c r="CC247" s="31"/>
      <c r="CD247" s="31"/>
      <c r="CE247" s="31"/>
      <c r="CF247" s="31"/>
      <c r="CG247" s="31"/>
      <c r="CH247" s="31"/>
      <c r="CI247" s="31"/>
      <c r="CJ247" s="31"/>
      <c r="CK247" s="31"/>
      <c r="CL247" s="31"/>
      <c r="CM247" s="31"/>
      <c r="CN247" s="31"/>
      <c r="CO247" s="31"/>
      <c r="CP247" s="31"/>
      <c r="CQ247" s="31"/>
      <c r="CR247" s="31"/>
      <c r="CS247" s="31"/>
      <c r="CT247" s="31"/>
      <c r="CU247" s="31"/>
      <c r="CV247" s="31"/>
    </row>
    <row r="248" spans="1:100" ht="15" x14ac:dyDescent="0.2">
      <c r="A248" s="31"/>
      <c r="B248" s="31"/>
      <c r="C248" s="29"/>
      <c r="D248" s="29"/>
      <c r="E248" s="31"/>
      <c r="F248" s="31"/>
      <c r="G248" s="59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74"/>
      <c r="AA248" s="74"/>
      <c r="AB248" s="74"/>
      <c r="AC248" s="74"/>
      <c r="AD248" s="74"/>
      <c r="AE248" s="74"/>
      <c r="AF248" s="74"/>
      <c r="AG248" s="74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1"/>
      <c r="AU248" s="31"/>
      <c r="AV248" s="31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31"/>
      <c r="BH248" s="31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31"/>
      <c r="BT248" s="31"/>
      <c r="BU248" s="31"/>
      <c r="BV248" s="31"/>
      <c r="BW248" s="31"/>
      <c r="BX248" s="31"/>
      <c r="BY248" s="31"/>
      <c r="BZ248" s="31"/>
      <c r="CA248" s="31"/>
      <c r="CB248" s="31"/>
      <c r="CC248" s="31"/>
      <c r="CD248" s="31"/>
      <c r="CE248" s="31"/>
      <c r="CF248" s="31"/>
      <c r="CG248" s="31"/>
      <c r="CH248" s="31"/>
      <c r="CI248" s="31"/>
      <c r="CJ248" s="31"/>
      <c r="CK248" s="31"/>
      <c r="CL248" s="31"/>
      <c r="CM248" s="31"/>
      <c r="CN248" s="31"/>
      <c r="CO248" s="31"/>
      <c r="CP248" s="31"/>
      <c r="CQ248" s="31"/>
      <c r="CR248" s="31"/>
      <c r="CS248" s="31"/>
      <c r="CT248" s="31"/>
      <c r="CU248" s="31"/>
      <c r="CV248" s="31"/>
    </row>
    <row r="249" spans="1:100" ht="15" x14ac:dyDescent="0.2">
      <c r="A249" s="31"/>
      <c r="B249" s="31"/>
      <c r="C249" s="29"/>
      <c r="D249" s="29"/>
      <c r="E249" s="31"/>
      <c r="F249" s="31"/>
      <c r="G249" s="59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74"/>
      <c r="AA249" s="74"/>
      <c r="AB249" s="74"/>
      <c r="AC249" s="74"/>
      <c r="AD249" s="74"/>
      <c r="AE249" s="74"/>
      <c r="AF249" s="74"/>
      <c r="AG249" s="74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1"/>
      <c r="AU249" s="31"/>
      <c r="AV249" s="31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31"/>
      <c r="BH249" s="31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31"/>
      <c r="BT249" s="31"/>
      <c r="BU249" s="31"/>
      <c r="BV249" s="31"/>
      <c r="BW249" s="31"/>
      <c r="BX249" s="31"/>
      <c r="BY249" s="31"/>
      <c r="BZ249" s="31"/>
      <c r="CA249" s="31"/>
      <c r="CB249" s="31"/>
      <c r="CC249" s="31"/>
      <c r="CD249" s="31"/>
      <c r="CE249" s="31"/>
      <c r="CF249" s="31"/>
      <c r="CG249" s="31"/>
      <c r="CH249" s="31"/>
      <c r="CI249" s="31"/>
      <c r="CJ249" s="31"/>
      <c r="CK249" s="31"/>
      <c r="CL249" s="31"/>
      <c r="CM249" s="31"/>
      <c r="CN249" s="31"/>
      <c r="CO249" s="31"/>
      <c r="CP249" s="31"/>
      <c r="CQ249" s="31"/>
      <c r="CR249" s="31"/>
      <c r="CS249" s="31"/>
      <c r="CT249" s="31"/>
      <c r="CU249" s="31"/>
      <c r="CV249" s="31"/>
    </row>
    <row r="250" spans="1:100" ht="15" x14ac:dyDescent="0.2">
      <c r="A250" s="31"/>
      <c r="B250" s="31"/>
      <c r="C250" s="29"/>
      <c r="D250" s="29"/>
      <c r="E250" s="31"/>
      <c r="F250" s="31"/>
      <c r="G250" s="59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74"/>
      <c r="AA250" s="74"/>
      <c r="AB250" s="74"/>
      <c r="AC250" s="74"/>
      <c r="AD250" s="74"/>
      <c r="AE250" s="74"/>
      <c r="AF250" s="74"/>
      <c r="AG250" s="74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1"/>
      <c r="AU250" s="31"/>
      <c r="AV250" s="31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31"/>
      <c r="BH250" s="31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31"/>
      <c r="BT250" s="31"/>
      <c r="BU250" s="31"/>
      <c r="BV250" s="31"/>
      <c r="BW250" s="31"/>
      <c r="BX250" s="31"/>
      <c r="BY250" s="31"/>
      <c r="BZ250" s="31"/>
      <c r="CA250" s="31"/>
      <c r="CB250" s="31"/>
      <c r="CC250" s="31"/>
      <c r="CD250" s="31"/>
      <c r="CE250" s="31"/>
      <c r="CF250" s="31"/>
      <c r="CG250" s="31"/>
      <c r="CH250" s="31"/>
      <c r="CI250" s="31"/>
      <c r="CJ250" s="31"/>
      <c r="CK250" s="31"/>
      <c r="CL250" s="31"/>
      <c r="CM250" s="31"/>
      <c r="CN250" s="31"/>
      <c r="CO250" s="31"/>
      <c r="CP250" s="31"/>
      <c r="CQ250" s="31"/>
      <c r="CR250" s="31"/>
      <c r="CS250" s="31"/>
      <c r="CT250" s="31"/>
      <c r="CU250" s="31"/>
      <c r="CV250" s="31"/>
    </row>
    <row r="251" spans="1:100" ht="15" x14ac:dyDescent="0.2">
      <c r="A251" s="31"/>
      <c r="B251" s="31"/>
      <c r="C251" s="29"/>
      <c r="D251" s="29"/>
      <c r="E251" s="31"/>
      <c r="F251" s="31"/>
      <c r="G251" s="59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74"/>
      <c r="AA251" s="74"/>
      <c r="AB251" s="74"/>
      <c r="AC251" s="74"/>
      <c r="AD251" s="74"/>
      <c r="AE251" s="74"/>
      <c r="AF251" s="74"/>
      <c r="AG251" s="74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  <c r="CG251" s="31"/>
      <c r="CH251" s="31"/>
      <c r="CI251" s="31"/>
      <c r="CJ251" s="31"/>
      <c r="CK251" s="31"/>
      <c r="CL251" s="31"/>
      <c r="CM251" s="31"/>
      <c r="CN251" s="31"/>
      <c r="CO251" s="31"/>
      <c r="CP251" s="31"/>
      <c r="CQ251" s="31"/>
      <c r="CR251" s="31"/>
      <c r="CS251" s="31"/>
      <c r="CT251" s="31"/>
      <c r="CU251" s="31"/>
      <c r="CV251" s="31"/>
    </row>
    <row r="252" spans="1:100" ht="15" x14ac:dyDescent="0.2">
      <c r="A252" s="31"/>
      <c r="B252" s="31"/>
      <c r="C252" s="29"/>
      <c r="D252" s="29"/>
      <c r="E252" s="31"/>
      <c r="F252" s="31"/>
      <c r="G252" s="59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74"/>
      <c r="AA252" s="74"/>
      <c r="AB252" s="74"/>
      <c r="AC252" s="74"/>
      <c r="AD252" s="74"/>
      <c r="AE252" s="74"/>
      <c r="AF252" s="74"/>
      <c r="AG252" s="74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1"/>
      <c r="AU252" s="31"/>
      <c r="AV252" s="31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31"/>
      <c r="BH252" s="31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31"/>
      <c r="BT252" s="31"/>
      <c r="BU252" s="31"/>
      <c r="BV252" s="31"/>
      <c r="BW252" s="31"/>
      <c r="BX252" s="31"/>
      <c r="BY252" s="31"/>
      <c r="BZ252" s="31"/>
      <c r="CA252" s="31"/>
      <c r="CB252" s="31"/>
      <c r="CC252" s="31"/>
      <c r="CD252" s="31"/>
      <c r="CE252" s="31"/>
      <c r="CF252" s="31"/>
      <c r="CG252" s="31"/>
      <c r="CH252" s="31"/>
      <c r="CI252" s="31"/>
      <c r="CJ252" s="31"/>
      <c r="CK252" s="31"/>
      <c r="CL252" s="31"/>
      <c r="CM252" s="31"/>
      <c r="CN252" s="31"/>
      <c r="CO252" s="31"/>
      <c r="CP252" s="31"/>
      <c r="CQ252" s="31"/>
      <c r="CR252" s="31"/>
      <c r="CS252" s="31"/>
      <c r="CT252" s="31"/>
      <c r="CU252" s="31"/>
      <c r="CV252" s="31"/>
    </row>
    <row r="253" spans="1:100" ht="15" x14ac:dyDescent="0.2">
      <c r="A253" s="31"/>
      <c r="B253" s="31"/>
      <c r="C253" s="29"/>
      <c r="D253" s="29"/>
      <c r="E253" s="31"/>
      <c r="F253" s="31"/>
      <c r="G253" s="59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74"/>
      <c r="AA253" s="74"/>
      <c r="AB253" s="74"/>
      <c r="AC253" s="74"/>
      <c r="AD253" s="74"/>
      <c r="AE253" s="74"/>
      <c r="AF253" s="74"/>
      <c r="AG253" s="74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1"/>
      <c r="AU253" s="31"/>
      <c r="AV253" s="31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31"/>
      <c r="BH253" s="31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31"/>
      <c r="BT253" s="31"/>
      <c r="BU253" s="31"/>
      <c r="BV253" s="31"/>
      <c r="BW253" s="31"/>
      <c r="BX253" s="31"/>
      <c r="BY253" s="31"/>
      <c r="BZ253" s="31"/>
      <c r="CA253" s="31"/>
      <c r="CB253" s="31"/>
      <c r="CC253" s="31"/>
      <c r="CD253" s="31"/>
      <c r="CE253" s="31"/>
      <c r="CF253" s="31"/>
      <c r="CG253" s="31"/>
      <c r="CH253" s="31"/>
      <c r="CI253" s="31"/>
      <c r="CJ253" s="31"/>
      <c r="CK253" s="31"/>
      <c r="CL253" s="31"/>
      <c r="CM253" s="31"/>
      <c r="CN253" s="31"/>
      <c r="CO253" s="31"/>
      <c r="CP253" s="31"/>
      <c r="CQ253" s="31"/>
      <c r="CR253" s="31"/>
      <c r="CS253" s="31"/>
      <c r="CT253" s="31"/>
      <c r="CU253" s="31"/>
      <c r="CV253" s="31"/>
    </row>
    <row r="254" spans="1:100" ht="15" x14ac:dyDescent="0.2">
      <c r="A254" s="31"/>
      <c r="B254" s="31"/>
      <c r="C254" s="29"/>
      <c r="D254" s="29"/>
      <c r="E254" s="31"/>
      <c r="F254" s="31"/>
      <c r="G254" s="59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74"/>
      <c r="AA254" s="74"/>
      <c r="AB254" s="74"/>
      <c r="AC254" s="74"/>
      <c r="AD254" s="74"/>
      <c r="AE254" s="74"/>
      <c r="AF254" s="74"/>
      <c r="AG254" s="74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1"/>
      <c r="AU254" s="31"/>
      <c r="AV254" s="31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31"/>
      <c r="BH254" s="31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31"/>
      <c r="BT254" s="31"/>
      <c r="BU254" s="31"/>
      <c r="BV254" s="31"/>
      <c r="BW254" s="31"/>
      <c r="BX254" s="31"/>
      <c r="BY254" s="31"/>
      <c r="BZ254" s="31"/>
      <c r="CA254" s="31"/>
      <c r="CB254" s="31"/>
      <c r="CC254" s="31"/>
      <c r="CD254" s="31"/>
      <c r="CE254" s="31"/>
      <c r="CF254" s="31"/>
      <c r="CG254" s="31"/>
      <c r="CH254" s="31"/>
      <c r="CI254" s="31"/>
      <c r="CJ254" s="31"/>
      <c r="CK254" s="31"/>
      <c r="CL254" s="31"/>
      <c r="CM254" s="31"/>
      <c r="CN254" s="31"/>
      <c r="CO254" s="31"/>
      <c r="CP254" s="31"/>
      <c r="CQ254" s="31"/>
      <c r="CR254" s="31"/>
      <c r="CS254" s="31"/>
      <c r="CT254" s="31"/>
      <c r="CU254" s="31"/>
      <c r="CV254" s="31"/>
    </row>
    <row r="255" spans="1:100" ht="15" x14ac:dyDescent="0.2">
      <c r="A255" s="31"/>
      <c r="B255" s="31"/>
      <c r="C255" s="29"/>
      <c r="D255" s="29"/>
      <c r="E255" s="31"/>
      <c r="F255" s="31"/>
      <c r="G255" s="59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74"/>
      <c r="AA255" s="74"/>
      <c r="AB255" s="74"/>
      <c r="AC255" s="74"/>
      <c r="AD255" s="74"/>
      <c r="AE255" s="74"/>
      <c r="AF255" s="74"/>
      <c r="AG255" s="74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1"/>
      <c r="AU255" s="31"/>
      <c r="AV255" s="31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31"/>
      <c r="BH255" s="31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31"/>
      <c r="BT255" s="31"/>
      <c r="BU255" s="31"/>
      <c r="BV255" s="31"/>
      <c r="BW255" s="31"/>
      <c r="BX255" s="31"/>
      <c r="BY255" s="31"/>
      <c r="BZ255" s="31"/>
      <c r="CA255" s="31"/>
      <c r="CB255" s="31"/>
      <c r="CC255" s="31"/>
      <c r="CD255" s="31"/>
      <c r="CE255" s="31"/>
      <c r="CF255" s="31"/>
      <c r="CG255" s="31"/>
      <c r="CH255" s="31"/>
      <c r="CI255" s="31"/>
      <c r="CJ255" s="31"/>
      <c r="CK255" s="31"/>
      <c r="CL255" s="31"/>
      <c r="CM255" s="31"/>
      <c r="CN255" s="31"/>
      <c r="CO255" s="31"/>
      <c r="CP255" s="31"/>
      <c r="CQ255" s="31"/>
      <c r="CR255" s="31"/>
      <c r="CS255" s="31"/>
      <c r="CT255" s="31"/>
      <c r="CU255" s="31"/>
      <c r="CV255" s="31"/>
    </row>
    <row r="256" spans="1:100" ht="15" x14ac:dyDescent="0.2">
      <c r="A256" s="31"/>
      <c r="B256" s="31"/>
      <c r="C256" s="29"/>
      <c r="D256" s="29"/>
      <c r="E256" s="31"/>
      <c r="F256" s="31"/>
      <c r="G256" s="59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74"/>
      <c r="AA256" s="74"/>
      <c r="AB256" s="74"/>
      <c r="AC256" s="74"/>
      <c r="AD256" s="74"/>
      <c r="AE256" s="74"/>
      <c r="AF256" s="74"/>
      <c r="AG256" s="74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1"/>
      <c r="AU256" s="31"/>
      <c r="AV256" s="31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31"/>
      <c r="BH256" s="31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31"/>
      <c r="BT256" s="31"/>
      <c r="BU256" s="31"/>
      <c r="BV256" s="31"/>
      <c r="BW256" s="31"/>
      <c r="BX256" s="31"/>
      <c r="BY256" s="31"/>
      <c r="BZ256" s="31"/>
      <c r="CA256" s="31"/>
      <c r="CB256" s="31"/>
      <c r="CC256" s="31"/>
      <c r="CD256" s="31"/>
      <c r="CE256" s="31"/>
      <c r="CF256" s="31"/>
      <c r="CG256" s="31"/>
      <c r="CH256" s="31"/>
      <c r="CI256" s="31"/>
      <c r="CJ256" s="31"/>
      <c r="CK256" s="31"/>
      <c r="CL256" s="31"/>
      <c r="CM256" s="31"/>
      <c r="CN256" s="31"/>
      <c r="CO256" s="31"/>
      <c r="CP256" s="31"/>
      <c r="CQ256" s="31"/>
      <c r="CR256" s="31"/>
      <c r="CS256" s="31"/>
      <c r="CT256" s="31"/>
      <c r="CU256" s="31"/>
      <c r="CV256" s="31"/>
    </row>
    <row r="257" spans="1:100" ht="15" x14ac:dyDescent="0.2">
      <c r="A257" s="31"/>
      <c r="B257" s="31"/>
      <c r="C257" s="29"/>
      <c r="D257" s="29"/>
      <c r="E257" s="31"/>
      <c r="F257" s="31"/>
      <c r="G257" s="59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74"/>
      <c r="AA257" s="74"/>
      <c r="AB257" s="74"/>
      <c r="AC257" s="74"/>
      <c r="AD257" s="74"/>
      <c r="AE257" s="74"/>
      <c r="AF257" s="74"/>
      <c r="AG257" s="74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1"/>
      <c r="AU257" s="31"/>
      <c r="AV257" s="31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31"/>
      <c r="BH257" s="31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31"/>
      <c r="BT257" s="31"/>
      <c r="BU257" s="31"/>
      <c r="BV257" s="31"/>
      <c r="BW257" s="31"/>
      <c r="BX257" s="31"/>
      <c r="BY257" s="31"/>
      <c r="BZ257" s="31"/>
      <c r="CA257" s="31"/>
      <c r="CB257" s="31"/>
      <c r="CC257" s="31"/>
      <c r="CD257" s="31"/>
      <c r="CE257" s="31"/>
      <c r="CF257" s="31"/>
      <c r="CG257" s="31"/>
      <c r="CH257" s="31"/>
      <c r="CI257" s="31"/>
      <c r="CJ257" s="31"/>
      <c r="CK257" s="31"/>
      <c r="CL257" s="31"/>
      <c r="CM257" s="31"/>
      <c r="CN257" s="31"/>
      <c r="CO257" s="31"/>
      <c r="CP257" s="31"/>
      <c r="CQ257" s="31"/>
      <c r="CR257" s="31"/>
      <c r="CS257" s="31"/>
      <c r="CT257" s="31"/>
      <c r="CU257" s="31"/>
      <c r="CV257" s="31"/>
    </row>
    <row r="258" spans="1:100" ht="15" x14ac:dyDescent="0.2">
      <c r="A258" s="31"/>
      <c r="B258" s="31"/>
      <c r="C258" s="29"/>
      <c r="D258" s="29"/>
      <c r="E258" s="31"/>
      <c r="F258" s="31"/>
      <c r="G258" s="59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74"/>
      <c r="AA258" s="74"/>
      <c r="AB258" s="74"/>
      <c r="AC258" s="74"/>
      <c r="AD258" s="74"/>
      <c r="AE258" s="74"/>
      <c r="AF258" s="74"/>
      <c r="AG258" s="74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1"/>
      <c r="AU258" s="31"/>
      <c r="AV258" s="31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31"/>
      <c r="BH258" s="31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31"/>
      <c r="BT258" s="31"/>
      <c r="BU258" s="31"/>
      <c r="BV258" s="31"/>
      <c r="BW258" s="31"/>
      <c r="BX258" s="31"/>
      <c r="BY258" s="31"/>
      <c r="BZ258" s="31"/>
      <c r="CA258" s="31"/>
      <c r="CB258" s="31"/>
      <c r="CC258" s="31"/>
      <c r="CD258" s="31"/>
      <c r="CE258" s="31"/>
      <c r="CF258" s="31"/>
      <c r="CG258" s="31"/>
      <c r="CH258" s="31"/>
      <c r="CI258" s="31"/>
      <c r="CJ258" s="31"/>
      <c r="CK258" s="31"/>
      <c r="CL258" s="31"/>
      <c r="CM258" s="31"/>
      <c r="CN258" s="31"/>
      <c r="CO258" s="31"/>
      <c r="CP258" s="31"/>
      <c r="CQ258" s="31"/>
      <c r="CR258" s="31"/>
      <c r="CS258" s="31"/>
      <c r="CT258" s="31"/>
      <c r="CU258" s="31"/>
      <c r="CV258" s="31"/>
    </row>
    <row r="259" spans="1:100" ht="15" x14ac:dyDescent="0.2">
      <c r="A259" s="31"/>
      <c r="B259" s="31"/>
      <c r="C259" s="29"/>
      <c r="D259" s="29"/>
      <c r="E259" s="31"/>
      <c r="F259" s="31"/>
      <c r="G259" s="59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74"/>
      <c r="AA259" s="74"/>
      <c r="AB259" s="74"/>
      <c r="AC259" s="74"/>
      <c r="AD259" s="74"/>
      <c r="AE259" s="74"/>
      <c r="AF259" s="74"/>
      <c r="AG259" s="74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1"/>
      <c r="AU259" s="31"/>
      <c r="AV259" s="31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31"/>
      <c r="BH259" s="31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31"/>
      <c r="BT259" s="31"/>
      <c r="BU259" s="31"/>
      <c r="BV259" s="31"/>
      <c r="BW259" s="31"/>
      <c r="BX259" s="31"/>
      <c r="BY259" s="31"/>
      <c r="BZ259" s="31"/>
      <c r="CA259" s="31"/>
      <c r="CB259" s="31"/>
      <c r="CC259" s="31"/>
      <c r="CD259" s="31"/>
      <c r="CE259" s="31"/>
      <c r="CF259" s="31"/>
      <c r="CG259" s="31"/>
      <c r="CH259" s="31"/>
      <c r="CI259" s="31"/>
      <c r="CJ259" s="31"/>
      <c r="CK259" s="31"/>
      <c r="CL259" s="31"/>
      <c r="CM259" s="31"/>
      <c r="CN259" s="31"/>
      <c r="CO259" s="31"/>
      <c r="CP259" s="31"/>
      <c r="CQ259" s="31"/>
      <c r="CR259" s="31"/>
      <c r="CS259" s="31"/>
      <c r="CT259" s="31"/>
      <c r="CU259" s="31"/>
      <c r="CV259" s="31"/>
    </row>
    <row r="260" spans="1:100" ht="15" x14ac:dyDescent="0.2">
      <c r="A260" s="31"/>
      <c r="B260" s="31"/>
      <c r="C260" s="29"/>
      <c r="D260" s="29"/>
      <c r="E260" s="31"/>
      <c r="F260" s="31"/>
      <c r="G260" s="59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74"/>
      <c r="AA260" s="74"/>
      <c r="AB260" s="74"/>
      <c r="AC260" s="74"/>
      <c r="AD260" s="74"/>
      <c r="AE260" s="74"/>
      <c r="AF260" s="74"/>
      <c r="AG260" s="74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1"/>
      <c r="AU260" s="31"/>
      <c r="AV260" s="31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31"/>
      <c r="BH260" s="31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31"/>
      <c r="BT260" s="31"/>
      <c r="BU260" s="31"/>
      <c r="BV260" s="31"/>
      <c r="BW260" s="31"/>
      <c r="BX260" s="31"/>
      <c r="BY260" s="31"/>
      <c r="BZ260" s="31"/>
      <c r="CA260" s="31"/>
      <c r="CB260" s="31"/>
      <c r="CC260" s="31"/>
      <c r="CD260" s="31"/>
      <c r="CE260" s="31"/>
      <c r="CF260" s="31"/>
      <c r="CG260" s="31"/>
      <c r="CH260" s="31"/>
      <c r="CI260" s="31"/>
      <c r="CJ260" s="31"/>
      <c r="CK260" s="31"/>
      <c r="CL260" s="31"/>
      <c r="CM260" s="31"/>
      <c r="CN260" s="31"/>
      <c r="CO260" s="31"/>
      <c r="CP260" s="31"/>
      <c r="CQ260" s="31"/>
      <c r="CR260" s="31"/>
      <c r="CS260" s="31"/>
      <c r="CT260" s="31"/>
      <c r="CU260" s="31"/>
      <c r="CV260" s="31"/>
    </row>
    <row r="261" spans="1:100" ht="15" x14ac:dyDescent="0.2">
      <c r="A261" s="31"/>
      <c r="B261" s="31"/>
      <c r="C261" s="29"/>
      <c r="D261" s="29"/>
      <c r="E261" s="31"/>
      <c r="F261" s="31"/>
      <c r="G261" s="59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74"/>
      <c r="AA261" s="74"/>
      <c r="AB261" s="74"/>
      <c r="AC261" s="74"/>
      <c r="AD261" s="74"/>
      <c r="AE261" s="74"/>
      <c r="AF261" s="74"/>
      <c r="AG261" s="74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1"/>
      <c r="AU261" s="31"/>
      <c r="AV261" s="31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31"/>
      <c r="BH261" s="31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31"/>
      <c r="BT261" s="31"/>
      <c r="BU261" s="31"/>
      <c r="BV261" s="31"/>
      <c r="BW261" s="31"/>
      <c r="BX261" s="31"/>
      <c r="BY261" s="31"/>
      <c r="BZ261" s="31"/>
      <c r="CA261" s="31"/>
      <c r="CB261" s="31"/>
      <c r="CC261" s="31"/>
      <c r="CD261" s="31"/>
      <c r="CE261" s="31"/>
      <c r="CF261" s="31"/>
      <c r="CG261" s="31"/>
      <c r="CH261" s="31"/>
      <c r="CI261" s="31"/>
      <c r="CJ261" s="31"/>
      <c r="CK261" s="31"/>
      <c r="CL261" s="31"/>
      <c r="CM261" s="31"/>
      <c r="CN261" s="31"/>
      <c r="CO261" s="31"/>
      <c r="CP261" s="31"/>
      <c r="CQ261" s="31"/>
      <c r="CR261" s="31"/>
      <c r="CS261" s="31"/>
      <c r="CT261" s="31"/>
      <c r="CU261" s="31"/>
      <c r="CV261" s="31"/>
    </row>
    <row r="262" spans="1:100" ht="15" x14ac:dyDescent="0.2">
      <c r="A262" s="31"/>
      <c r="B262" s="31"/>
      <c r="C262" s="29"/>
      <c r="D262" s="29"/>
      <c r="E262" s="31"/>
      <c r="F262" s="31"/>
      <c r="G262" s="59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74"/>
      <c r="AA262" s="74"/>
      <c r="AB262" s="74"/>
      <c r="AC262" s="74"/>
      <c r="AD262" s="74"/>
      <c r="AE262" s="74"/>
      <c r="AF262" s="74"/>
      <c r="AG262" s="74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1"/>
      <c r="AU262" s="31"/>
      <c r="AV262" s="31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31"/>
      <c r="BH262" s="31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31"/>
      <c r="BT262" s="31"/>
      <c r="BU262" s="31"/>
      <c r="BV262" s="31"/>
      <c r="BW262" s="31"/>
      <c r="BX262" s="31"/>
      <c r="BY262" s="31"/>
      <c r="BZ262" s="31"/>
      <c r="CA262" s="31"/>
      <c r="CB262" s="31"/>
      <c r="CC262" s="31"/>
      <c r="CD262" s="31"/>
      <c r="CE262" s="31"/>
      <c r="CF262" s="31"/>
      <c r="CG262" s="31"/>
      <c r="CH262" s="31"/>
      <c r="CI262" s="31"/>
      <c r="CJ262" s="31"/>
      <c r="CK262" s="31"/>
      <c r="CL262" s="31"/>
      <c r="CM262" s="31"/>
      <c r="CN262" s="31"/>
      <c r="CO262" s="31"/>
      <c r="CP262" s="31"/>
      <c r="CQ262" s="31"/>
      <c r="CR262" s="31"/>
      <c r="CS262" s="31"/>
      <c r="CT262" s="31"/>
      <c r="CU262" s="31"/>
      <c r="CV262" s="31"/>
    </row>
    <row r="263" spans="1:100" ht="15" x14ac:dyDescent="0.2">
      <c r="A263" s="31"/>
      <c r="B263" s="31"/>
      <c r="C263" s="29"/>
      <c r="D263" s="29"/>
      <c r="E263" s="31"/>
      <c r="F263" s="31"/>
      <c r="G263" s="59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74"/>
      <c r="AA263" s="74"/>
      <c r="AB263" s="74"/>
      <c r="AC263" s="74"/>
      <c r="AD263" s="74"/>
      <c r="AE263" s="74"/>
      <c r="AF263" s="74"/>
      <c r="AG263" s="74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1"/>
      <c r="AU263" s="31"/>
      <c r="AV263" s="31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31"/>
      <c r="BH263" s="31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31"/>
      <c r="BT263" s="31"/>
      <c r="BU263" s="31"/>
      <c r="BV263" s="31"/>
      <c r="BW263" s="31"/>
      <c r="BX263" s="31"/>
      <c r="BY263" s="31"/>
      <c r="BZ263" s="31"/>
      <c r="CA263" s="31"/>
      <c r="CB263" s="31"/>
      <c r="CC263" s="31"/>
      <c r="CD263" s="31"/>
      <c r="CE263" s="31"/>
      <c r="CF263" s="31"/>
      <c r="CG263" s="31"/>
      <c r="CH263" s="31"/>
      <c r="CI263" s="31"/>
      <c r="CJ263" s="31"/>
      <c r="CK263" s="31"/>
      <c r="CL263" s="31"/>
      <c r="CM263" s="31"/>
      <c r="CN263" s="31"/>
      <c r="CO263" s="31"/>
      <c r="CP263" s="31"/>
      <c r="CQ263" s="31"/>
      <c r="CR263" s="31"/>
      <c r="CS263" s="31"/>
      <c r="CT263" s="31"/>
      <c r="CU263" s="31"/>
      <c r="CV263" s="31"/>
    </row>
    <row r="264" spans="1:100" ht="15" x14ac:dyDescent="0.2">
      <c r="A264" s="31"/>
      <c r="B264" s="31"/>
      <c r="C264" s="29"/>
      <c r="D264" s="29"/>
      <c r="E264" s="31"/>
      <c r="F264" s="31"/>
      <c r="G264" s="59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74"/>
      <c r="AA264" s="74"/>
      <c r="AB264" s="74"/>
      <c r="AC264" s="74"/>
      <c r="AD264" s="74"/>
      <c r="AE264" s="74"/>
      <c r="AF264" s="74"/>
      <c r="AG264" s="74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1"/>
      <c r="AU264" s="31"/>
      <c r="AV264" s="31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31"/>
      <c r="BH264" s="31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31"/>
      <c r="BT264" s="31"/>
      <c r="BU264" s="31"/>
      <c r="BV264" s="31"/>
      <c r="BW264" s="31"/>
      <c r="BX264" s="31"/>
      <c r="BY264" s="31"/>
      <c r="BZ264" s="31"/>
      <c r="CA264" s="31"/>
      <c r="CB264" s="31"/>
      <c r="CC264" s="31"/>
      <c r="CD264" s="31"/>
      <c r="CE264" s="31"/>
      <c r="CF264" s="31"/>
      <c r="CG264" s="31"/>
      <c r="CH264" s="31"/>
      <c r="CI264" s="31"/>
      <c r="CJ264" s="31"/>
      <c r="CK264" s="31"/>
      <c r="CL264" s="31"/>
      <c r="CM264" s="31"/>
      <c r="CN264" s="31"/>
      <c r="CO264" s="31"/>
      <c r="CP264" s="31"/>
      <c r="CQ264" s="31"/>
      <c r="CR264" s="31"/>
      <c r="CS264" s="31"/>
      <c r="CT264" s="31"/>
      <c r="CU264" s="31"/>
      <c r="CV264" s="31"/>
    </row>
    <row r="265" spans="1:100" ht="15" x14ac:dyDescent="0.2">
      <c r="A265" s="31"/>
      <c r="B265" s="31"/>
      <c r="C265" s="29"/>
      <c r="D265" s="29"/>
      <c r="E265" s="31"/>
      <c r="F265" s="31"/>
      <c r="G265" s="59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74"/>
      <c r="AA265" s="74"/>
      <c r="AB265" s="74"/>
      <c r="AC265" s="74"/>
      <c r="AD265" s="74"/>
      <c r="AE265" s="74"/>
      <c r="AF265" s="74"/>
      <c r="AG265" s="74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1"/>
      <c r="AU265" s="31"/>
      <c r="AV265" s="31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31"/>
      <c r="BH265" s="31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31"/>
      <c r="BT265" s="31"/>
      <c r="BU265" s="31"/>
      <c r="BV265" s="31"/>
      <c r="BW265" s="31"/>
      <c r="BX265" s="31"/>
      <c r="BY265" s="31"/>
      <c r="BZ265" s="31"/>
      <c r="CA265" s="31"/>
      <c r="CB265" s="31"/>
      <c r="CC265" s="31"/>
      <c r="CD265" s="31"/>
      <c r="CE265" s="31"/>
      <c r="CF265" s="31"/>
      <c r="CG265" s="31"/>
      <c r="CH265" s="31"/>
      <c r="CI265" s="31"/>
      <c r="CJ265" s="31"/>
      <c r="CK265" s="31"/>
      <c r="CL265" s="31"/>
      <c r="CM265" s="31"/>
      <c r="CN265" s="31"/>
      <c r="CO265" s="31"/>
      <c r="CP265" s="31"/>
      <c r="CQ265" s="31"/>
      <c r="CR265" s="31"/>
      <c r="CS265" s="31"/>
      <c r="CT265" s="31"/>
      <c r="CU265" s="31"/>
      <c r="CV265" s="31"/>
    </row>
    <row r="266" spans="1:100" ht="15" x14ac:dyDescent="0.2">
      <c r="A266" s="31"/>
      <c r="B266" s="31"/>
      <c r="C266" s="29"/>
      <c r="D266" s="29"/>
      <c r="E266" s="31"/>
      <c r="F266" s="31"/>
      <c r="G266" s="59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74"/>
      <c r="AA266" s="74"/>
      <c r="AB266" s="74"/>
      <c r="AC266" s="74"/>
      <c r="AD266" s="74"/>
      <c r="AE266" s="74"/>
      <c r="AF266" s="74"/>
      <c r="AG266" s="74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1"/>
      <c r="AU266" s="31"/>
      <c r="AV266" s="31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31"/>
      <c r="BH266" s="31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31"/>
      <c r="BT266" s="31"/>
      <c r="BU266" s="31"/>
      <c r="BV266" s="31"/>
      <c r="BW266" s="31"/>
      <c r="BX266" s="31"/>
      <c r="BY266" s="31"/>
      <c r="BZ266" s="31"/>
      <c r="CA266" s="31"/>
      <c r="CB266" s="31"/>
      <c r="CC266" s="31"/>
      <c r="CD266" s="31"/>
      <c r="CE266" s="31"/>
      <c r="CF266" s="31"/>
      <c r="CG266" s="31"/>
      <c r="CH266" s="31"/>
      <c r="CI266" s="31"/>
      <c r="CJ266" s="31"/>
      <c r="CK266" s="31"/>
      <c r="CL266" s="31"/>
      <c r="CM266" s="31"/>
      <c r="CN266" s="31"/>
      <c r="CO266" s="31"/>
      <c r="CP266" s="31"/>
      <c r="CQ266" s="31"/>
      <c r="CR266" s="31"/>
      <c r="CS266" s="31"/>
      <c r="CT266" s="31"/>
      <c r="CU266" s="31"/>
      <c r="CV266" s="31"/>
    </row>
    <row r="267" spans="1:100" ht="15" x14ac:dyDescent="0.2">
      <c r="A267" s="31"/>
      <c r="B267" s="31"/>
      <c r="C267" s="29"/>
      <c r="D267" s="29"/>
      <c r="E267" s="31"/>
      <c r="F267" s="31"/>
      <c r="G267" s="59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74"/>
      <c r="AA267" s="74"/>
      <c r="AB267" s="74"/>
      <c r="AC267" s="74"/>
      <c r="AD267" s="74"/>
      <c r="AE267" s="74"/>
      <c r="AF267" s="74"/>
      <c r="AG267" s="74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1"/>
      <c r="AU267" s="31"/>
      <c r="AV267" s="31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31"/>
      <c r="BH267" s="31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31"/>
      <c r="BT267" s="31"/>
      <c r="BU267" s="31"/>
      <c r="BV267" s="31"/>
      <c r="BW267" s="31"/>
      <c r="BX267" s="31"/>
      <c r="BY267" s="31"/>
      <c r="BZ267" s="31"/>
      <c r="CA267" s="31"/>
      <c r="CB267" s="31"/>
      <c r="CC267" s="31"/>
      <c r="CD267" s="31"/>
      <c r="CE267" s="31"/>
      <c r="CF267" s="31"/>
      <c r="CG267" s="31"/>
      <c r="CH267" s="31"/>
      <c r="CI267" s="31"/>
      <c r="CJ267" s="31"/>
      <c r="CK267" s="31"/>
      <c r="CL267" s="31"/>
      <c r="CM267" s="31"/>
      <c r="CN267" s="31"/>
      <c r="CO267" s="31"/>
      <c r="CP267" s="31"/>
      <c r="CQ267" s="31"/>
      <c r="CR267" s="31"/>
      <c r="CS267" s="31"/>
      <c r="CT267" s="31"/>
      <c r="CU267" s="31"/>
      <c r="CV267" s="31"/>
    </row>
    <row r="268" spans="1:100" ht="15" x14ac:dyDescent="0.2">
      <c r="A268" s="31"/>
      <c r="B268" s="31"/>
      <c r="C268" s="29"/>
      <c r="D268" s="29"/>
      <c r="E268" s="31"/>
      <c r="F268" s="31"/>
      <c r="G268" s="59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74"/>
      <c r="AA268" s="74"/>
      <c r="AB268" s="74"/>
      <c r="AC268" s="74"/>
      <c r="AD268" s="74"/>
      <c r="AE268" s="74"/>
      <c r="AF268" s="74"/>
      <c r="AG268" s="74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1"/>
      <c r="AU268" s="31"/>
      <c r="AV268" s="31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31"/>
      <c r="BH268" s="31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31"/>
      <c r="BT268" s="31"/>
      <c r="BU268" s="31"/>
      <c r="BV268" s="31"/>
      <c r="BW268" s="31"/>
      <c r="BX268" s="31"/>
      <c r="BY268" s="31"/>
      <c r="BZ268" s="31"/>
      <c r="CA268" s="31"/>
      <c r="CB268" s="31"/>
      <c r="CC268" s="31"/>
      <c r="CD268" s="31"/>
      <c r="CE268" s="31"/>
      <c r="CF268" s="31"/>
      <c r="CG268" s="31"/>
      <c r="CH268" s="31"/>
      <c r="CI268" s="31"/>
      <c r="CJ268" s="31"/>
      <c r="CK268" s="31"/>
      <c r="CL268" s="31"/>
      <c r="CM268" s="31"/>
      <c r="CN268" s="31"/>
      <c r="CO268" s="31"/>
      <c r="CP268" s="31"/>
      <c r="CQ268" s="31"/>
      <c r="CR268" s="31"/>
      <c r="CS268" s="31"/>
      <c r="CT268" s="31"/>
      <c r="CU268" s="31"/>
      <c r="CV268" s="31"/>
    </row>
    <row r="269" spans="1:100" ht="15" x14ac:dyDescent="0.2">
      <c r="A269" s="31"/>
      <c r="B269" s="31"/>
      <c r="C269" s="29"/>
      <c r="D269" s="29"/>
      <c r="E269" s="31"/>
      <c r="F269" s="31"/>
      <c r="G269" s="59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74"/>
      <c r="AA269" s="74"/>
      <c r="AB269" s="74"/>
      <c r="AC269" s="74"/>
      <c r="AD269" s="74"/>
      <c r="AE269" s="74"/>
      <c r="AF269" s="74"/>
      <c r="AG269" s="74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1"/>
      <c r="AU269" s="31"/>
      <c r="AV269" s="31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31"/>
      <c r="BH269" s="31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31"/>
      <c r="BT269" s="31"/>
      <c r="BU269" s="31"/>
      <c r="BV269" s="31"/>
      <c r="BW269" s="31"/>
      <c r="BX269" s="31"/>
      <c r="BY269" s="31"/>
      <c r="BZ269" s="31"/>
      <c r="CA269" s="31"/>
      <c r="CB269" s="31"/>
      <c r="CC269" s="31"/>
      <c r="CD269" s="31"/>
      <c r="CE269" s="31"/>
      <c r="CF269" s="31"/>
      <c r="CG269" s="31"/>
      <c r="CH269" s="31"/>
      <c r="CI269" s="31"/>
      <c r="CJ269" s="31"/>
      <c r="CK269" s="31"/>
      <c r="CL269" s="31"/>
      <c r="CM269" s="31"/>
      <c r="CN269" s="31"/>
      <c r="CO269" s="31"/>
      <c r="CP269" s="31"/>
      <c r="CQ269" s="31"/>
      <c r="CR269" s="31"/>
      <c r="CS269" s="31"/>
      <c r="CT269" s="31"/>
      <c r="CU269" s="31"/>
      <c r="CV269" s="31"/>
    </row>
    <row r="270" spans="1:100" ht="15" x14ac:dyDescent="0.2">
      <c r="A270" s="31"/>
      <c r="B270" s="31"/>
      <c r="C270" s="29"/>
      <c r="D270" s="29"/>
      <c r="E270" s="31"/>
      <c r="F270" s="31"/>
      <c r="G270" s="59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74"/>
      <c r="AA270" s="74"/>
      <c r="AB270" s="74"/>
      <c r="AC270" s="74"/>
      <c r="AD270" s="74"/>
      <c r="AE270" s="74"/>
      <c r="AF270" s="74"/>
      <c r="AG270" s="74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1"/>
      <c r="AU270" s="31"/>
      <c r="AV270" s="31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31"/>
      <c r="BH270" s="31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31"/>
      <c r="BT270" s="31"/>
      <c r="BU270" s="31"/>
      <c r="BV270" s="31"/>
      <c r="BW270" s="31"/>
      <c r="BX270" s="31"/>
      <c r="BY270" s="31"/>
      <c r="BZ270" s="31"/>
      <c r="CA270" s="31"/>
      <c r="CB270" s="31"/>
      <c r="CC270" s="31"/>
      <c r="CD270" s="31"/>
      <c r="CE270" s="31"/>
      <c r="CF270" s="31"/>
      <c r="CG270" s="31"/>
      <c r="CH270" s="31"/>
      <c r="CI270" s="31"/>
      <c r="CJ270" s="31"/>
      <c r="CK270" s="31"/>
      <c r="CL270" s="31"/>
      <c r="CM270" s="31"/>
      <c r="CN270" s="31"/>
      <c r="CO270" s="31"/>
      <c r="CP270" s="31"/>
      <c r="CQ270" s="31"/>
      <c r="CR270" s="31"/>
      <c r="CS270" s="31"/>
      <c r="CT270" s="31"/>
      <c r="CU270" s="31"/>
      <c r="CV270" s="31"/>
    </row>
    <row r="271" spans="1:100" ht="15" x14ac:dyDescent="0.2">
      <c r="A271" s="31"/>
      <c r="B271" s="31"/>
      <c r="C271" s="29"/>
      <c r="D271" s="29"/>
      <c r="E271" s="31"/>
      <c r="F271" s="31"/>
      <c r="G271" s="59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74"/>
      <c r="AA271" s="74"/>
      <c r="AB271" s="74"/>
      <c r="AC271" s="74"/>
      <c r="AD271" s="74"/>
      <c r="AE271" s="74"/>
      <c r="AF271" s="74"/>
      <c r="AG271" s="74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1"/>
      <c r="AU271" s="31"/>
      <c r="AV271" s="31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31"/>
      <c r="BH271" s="31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31"/>
      <c r="BT271" s="31"/>
      <c r="BU271" s="31"/>
      <c r="BV271" s="31"/>
      <c r="BW271" s="31"/>
      <c r="BX271" s="31"/>
      <c r="BY271" s="31"/>
      <c r="BZ271" s="31"/>
      <c r="CA271" s="31"/>
      <c r="CB271" s="31"/>
      <c r="CC271" s="31"/>
      <c r="CD271" s="31"/>
      <c r="CE271" s="31"/>
      <c r="CF271" s="31"/>
      <c r="CG271" s="31"/>
      <c r="CH271" s="31"/>
      <c r="CI271" s="31"/>
      <c r="CJ271" s="31"/>
      <c r="CK271" s="31"/>
      <c r="CL271" s="31"/>
      <c r="CM271" s="31"/>
      <c r="CN271" s="31"/>
      <c r="CO271" s="31"/>
      <c r="CP271" s="31"/>
      <c r="CQ271" s="31"/>
      <c r="CR271" s="31"/>
      <c r="CS271" s="31"/>
      <c r="CT271" s="31"/>
      <c r="CU271" s="31"/>
      <c r="CV271" s="31"/>
    </row>
    <row r="272" spans="1:100" ht="15" x14ac:dyDescent="0.2">
      <c r="A272" s="31"/>
      <c r="B272" s="31"/>
      <c r="C272" s="29"/>
      <c r="D272" s="29"/>
      <c r="E272" s="31"/>
      <c r="F272" s="31"/>
      <c r="G272" s="59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74"/>
      <c r="AA272" s="74"/>
      <c r="AB272" s="74"/>
      <c r="AC272" s="74"/>
      <c r="AD272" s="74"/>
      <c r="AE272" s="74"/>
      <c r="AF272" s="74"/>
      <c r="AG272" s="74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1"/>
      <c r="AU272" s="31"/>
      <c r="AV272" s="31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31"/>
      <c r="BH272" s="31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31"/>
      <c r="BT272" s="31"/>
      <c r="BU272" s="31"/>
      <c r="BV272" s="31"/>
      <c r="BW272" s="31"/>
      <c r="BX272" s="31"/>
      <c r="BY272" s="31"/>
      <c r="BZ272" s="31"/>
      <c r="CA272" s="31"/>
      <c r="CB272" s="31"/>
      <c r="CC272" s="31"/>
      <c r="CD272" s="31"/>
      <c r="CE272" s="31"/>
      <c r="CF272" s="31"/>
      <c r="CG272" s="31"/>
      <c r="CH272" s="31"/>
      <c r="CI272" s="31"/>
      <c r="CJ272" s="31"/>
      <c r="CK272" s="31"/>
      <c r="CL272" s="31"/>
      <c r="CM272" s="31"/>
      <c r="CN272" s="31"/>
      <c r="CO272" s="31"/>
      <c r="CP272" s="31"/>
      <c r="CQ272" s="31"/>
      <c r="CR272" s="31"/>
      <c r="CS272" s="31"/>
      <c r="CT272" s="31"/>
      <c r="CU272" s="31"/>
      <c r="CV272" s="31"/>
    </row>
    <row r="273" spans="1:100" ht="15" x14ac:dyDescent="0.2">
      <c r="A273" s="31"/>
      <c r="B273" s="31"/>
      <c r="C273" s="29"/>
      <c r="D273" s="29"/>
      <c r="E273" s="31"/>
      <c r="F273" s="31"/>
      <c r="G273" s="59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74"/>
      <c r="AA273" s="74"/>
      <c r="AB273" s="74"/>
      <c r="AC273" s="74"/>
      <c r="AD273" s="74"/>
      <c r="AE273" s="74"/>
      <c r="AF273" s="74"/>
      <c r="AG273" s="74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1"/>
      <c r="AU273" s="31"/>
      <c r="AV273" s="31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31"/>
      <c r="BH273" s="31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31"/>
      <c r="BT273" s="31"/>
      <c r="BU273" s="31"/>
      <c r="BV273" s="31"/>
      <c r="BW273" s="31"/>
      <c r="BX273" s="31"/>
      <c r="BY273" s="31"/>
      <c r="BZ273" s="31"/>
      <c r="CA273" s="31"/>
      <c r="CB273" s="31"/>
      <c r="CC273" s="31"/>
      <c r="CD273" s="31"/>
      <c r="CE273" s="31"/>
      <c r="CF273" s="31"/>
      <c r="CG273" s="31"/>
      <c r="CH273" s="31"/>
      <c r="CI273" s="31"/>
      <c r="CJ273" s="31"/>
      <c r="CK273" s="31"/>
      <c r="CL273" s="31"/>
      <c r="CM273" s="31"/>
      <c r="CN273" s="31"/>
      <c r="CO273" s="31"/>
      <c r="CP273" s="31"/>
      <c r="CQ273" s="31"/>
      <c r="CR273" s="31"/>
      <c r="CS273" s="31"/>
      <c r="CT273" s="31"/>
      <c r="CU273" s="31"/>
      <c r="CV273" s="31"/>
    </row>
    <row r="274" spans="1:100" ht="15" x14ac:dyDescent="0.2">
      <c r="A274" s="31"/>
      <c r="B274" s="31"/>
      <c r="C274" s="29"/>
      <c r="D274" s="29"/>
      <c r="E274" s="31"/>
      <c r="F274" s="31"/>
      <c r="G274" s="59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74"/>
      <c r="AA274" s="74"/>
      <c r="AB274" s="74"/>
      <c r="AC274" s="74"/>
      <c r="AD274" s="74"/>
      <c r="AE274" s="74"/>
      <c r="AF274" s="74"/>
      <c r="AG274" s="74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1"/>
      <c r="AU274" s="31"/>
      <c r="AV274" s="31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31"/>
      <c r="BH274" s="31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31"/>
      <c r="BT274" s="31"/>
      <c r="BU274" s="31"/>
      <c r="BV274" s="31"/>
      <c r="BW274" s="31"/>
      <c r="BX274" s="31"/>
      <c r="BY274" s="31"/>
      <c r="BZ274" s="31"/>
      <c r="CA274" s="31"/>
      <c r="CB274" s="31"/>
      <c r="CC274" s="31"/>
      <c r="CD274" s="31"/>
      <c r="CE274" s="31"/>
      <c r="CF274" s="31"/>
      <c r="CG274" s="31"/>
      <c r="CH274" s="31"/>
      <c r="CI274" s="31"/>
      <c r="CJ274" s="31"/>
      <c r="CK274" s="31"/>
      <c r="CL274" s="31"/>
      <c r="CM274" s="31"/>
      <c r="CN274" s="31"/>
      <c r="CO274" s="31"/>
      <c r="CP274" s="31"/>
      <c r="CQ274" s="31"/>
      <c r="CR274" s="31"/>
      <c r="CS274" s="31"/>
      <c r="CT274" s="31"/>
      <c r="CU274" s="31"/>
      <c r="CV274" s="31"/>
    </row>
    <row r="275" spans="1:100" ht="15" x14ac:dyDescent="0.2">
      <c r="A275" s="31"/>
      <c r="B275" s="31"/>
      <c r="C275" s="29"/>
      <c r="D275" s="29"/>
      <c r="E275" s="31"/>
      <c r="F275" s="31"/>
      <c r="G275" s="59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74"/>
      <c r="AA275" s="74"/>
      <c r="AB275" s="74"/>
      <c r="AC275" s="74"/>
      <c r="AD275" s="74"/>
      <c r="AE275" s="74"/>
      <c r="AF275" s="74"/>
      <c r="AG275" s="74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1"/>
      <c r="AU275" s="31"/>
      <c r="AV275" s="31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31"/>
      <c r="BH275" s="31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31"/>
      <c r="BT275" s="31"/>
      <c r="BU275" s="31"/>
      <c r="BV275" s="31"/>
      <c r="BW275" s="31"/>
      <c r="BX275" s="31"/>
      <c r="BY275" s="31"/>
      <c r="BZ275" s="31"/>
      <c r="CA275" s="31"/>
      <c r="CB275" s="31"/>
      <c r="CC275" s="31"/>
      <c r="CD275" s="31"/>
      <c r="CE275" s="31"/>
      <c r="CF275" s="31"/>
      <c r="CG275" s="31"/>
      <c r="CH275" s="31"/>
      <c r="CI275" s="31"/>
      <c r="CJ275" s="31"/>
      <c r="CK275" s="31"/>
      <c r="CL275" s="31"/>
      <c r="CM275" s="31"/>
      <c r="CN275" s="31"/>
      <c r="CO275" s="31"/>
      <c r="CP275" s="31"/>
      <c r="CQ275" s="31"/>
      <c r="CR275" s="31"/>
      <c r="CS275" s="31"/>
      <c r="CT275" s="31"/>
      <c r="CU275" s="31"/>
      <c r="CV275" s="31"/>
    </row>
    <row r="276" spans="1:100" ht="15" x14ac:dyDescent="0.2">
      <c r="A276" s="31"/>
      <c r="B276" s="31"/>
      <c r="C276" s="29"/>
      <c r="D276" s="29"/>
      <c r="E276" s="31"/>
      <c r="F276" s="31"/>
      <c r="G276" s="59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74"/>
      <c r="AA276" s="74"/>
      <c r="AB276" s="74"/>
      <c r="AC276" s="74"/>
      <c r="AD276" s="74"/>
      <c r="AE276" s="74"/>
      <c r="AF276" s="74"/>
      <c r="AG276" s="74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1"/>
      <c r="AU276" s="31"/>
      <c r="AV276" s="31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31"/>
      <c r="BH276" s="31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31"/>
      <c r="BT276" s="31"/>
      <c r="BU276" s="31"/>
      <c r="BV276" s="31"/>
      <c r="BW276" s="31"/>
      <c r="BX276" s="31"/>
      <c r="BY276" s="31"/>
      <c r="BZ276" s="31"/>
      <c r="CA276" s="31"/>
      <c r="CB276" s="31"/>
      <c r="CC276" s="31"/>
      <c r="CD276" s="31"/>
      <c r="CE276" s="31"/>
      <c r="CF276" s="31"/>
      <c r="CG276" s="31"/>
      <c r="CH276" s="31"/>
      <c r="CI276" s="31"/>
      <c r="CJ276" s="31"/>
      <c r="CK276" s="31"/>
      <c r="CL276" s="31"/>
      <c r="CM276" s="31"/>
      <c r="CN276" s="31"/>
      <c r="CO276" s="31"/>
      <c r="CP276" s="31"/>
      <c r="CQ276" s="31"/>
      <c r="CR276" s="31"/>
      <c r="CS276" s="31"/>
      <c r="CT276" s="31"/>
      <c r="CU276" s="31"/>
      <c r="CV276" s="31"/>
    </row>
    <row r="277" spans="1:100" ht="15" x14ac:dyDescent="0.2">
      <c r="A277" s="31"/>
      <c r="B277" s="31"/>
      <c r="C277" s="29"/>
      <c r="D277" s="29"/>
      <c r="E277" s="31"/>
      <c r="F277" s="31"/>
      <c r="G277" s="59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74"/>
      <c r="AA277" s="74"/>
      <c r="AB277" s="74"/>
      <c r="AC277" s="74"/>
      <c r="AD277" s="74"/>
      <c r="AE277" s="74"/>
      <c r="AF277" s="74"/>
      <c r="AG277" s="74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1"/>
      <c r="AU277" s="31"/>
      <c r="AV277" s="31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31"/>
      <c r="BH277" s="31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31"/>
      <c r="BT277" s="31"/>
      <c r="BU277" s="31"/>
      <c r="BV277" s="31"/>
      <c r="BW277" s="31"/>
      <c r="BX277" s="31"/>
      <c r="BY277" s="31"/>
      <c r="BZ277" s="31"/>
      <c r="CA277" s="31"/>
      <c r="CB277" s="31"/>
      <c r="CC277" s="31"/>
      <c r="CD277" s="31"/>
      <c r="CE277" s="31"/>
      <c r="CF277" s="31"/>
      <c r="CG277" s="31"/>
      <c r="CH277" s="31"/>
      <c r="CI277" s="31"/>
      <c r="CJ277" s="31"/>
      <c r="CK277" s="31"/>
      <c r="CL277" s="31"/>
      <c r="CM277" s="31"/>
      <c r="CN277" s="31"/>
      <c r="CO277" s="31"/>
      <c r="CP277" s="31"/>
      <c r="CQ277" s="31"/>
      <c r="CR277" s="31"/>
      <c r="CS277" s="31"/>
      <c r="CT277" s="31"/>
      <c r="CU277" s="31"/>
      <c r="CV277" s="31"/>
    </row>
    <row r="278" spans="1:100" ht="15" x14ac:dyDescent="0.2">
      <c r="A278" s="31"/>
      <c r="B278" s="31"/>
      <c r="C278" s="29"/>
      <c r="D278" s="29"/>
      <c r="E278" s="31"/>
      <c r="F278" s="31"/>
      <c r="G278" s="59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74"/>
      <c r="AA278" s="74"/>
      <c r="AB278" s="74"/>
      <c r="AC278" s="74"/>
      <c r="AD278" s="74"/>
      <c r="AE278" s="74"/>
      <c r="AF278" s="74"/>
      <c r="AG278" s="74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1"/>
      <c r="AU278" s="31"/>
      <c r="AV278" s="31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31"/>
      <c r="BH278" s="31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31"/>
      <c r="BT278" s="31"/>
      <c r="BU278" s="31"/>
      <c r="BV278" s="31"/>
      <c r="BW278" s="31"/>
      <c r="BX278" s="31"/>
      <c r="BY278" s="31"/>
      <c r="BZ278" s="31"/>
      <c r="CA278" s="31"/>
      <c r="CB278" s="31"/>
      <c r="CC278" s="31"/>
      <c r="CD278" s="31"/>
      <c r="CE278" s="31"/>
      <c r="CF278" s="31"/>
      <c r="CG278" s="31"/>
      <c r="CH278" s="31"/>
      <c r="CI278" s="31"/>
      <c r="CJ278" s="31"/>
      <c r="CK278" s="31"/>
      <c r="CL278" s="31"/>
      <c r="CM278" s="31"/>
      <c r="CN278" s="31"/>
      <c r="CO278" s="31"/>
      <c r="CP278" s="31"/>
      <c r="CQ278" s="31"/>
      <c r="CR278" s="31"/>
      <c r="CS278" s="31"/>
      <c r="CT278" s="31"/>
      <c r="CU278" s="31"/>
      <c r="CV278" s="31"/>
    </row>
    <row r="279" spans="1:100" ht="15" x14ac:dyDescent="0.2">
      <c r="A279" s="31"/>
      <c r="B279" s="31"/>
      <c r="C279" s="29"/>
      <c r="D279" s="29"/>
      <c r="E279" s="31"/>
      <c r="F279" s="31"/>
      <c r="G279" s="59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74"/>
      <c r="AA279" s="74"/>
      <c r="AB279" s="74"/>
      <c r="AC279" s="74"/>
      <c r="AD279" s="74"/>
      <c r="AE279" s="74"/>
      <c r="AF279" s="74"/>
      <c r="AG279" s="74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1"/>
      <c r="AU279" s="31"/>
      <c r="AV279" s="31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31"/>
      <c r="BH279" s="31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31"/>
      <c r="BT279" s="31"/>
      <c r="BU279" s="31"/>
      <c r="BV279" s="31"/>
      <c r="BW279" s="31"/>
      <c r="BX279" s="31"/>
      <c r="BY279" s="31"/>
      <c r="BZ279" s="31"/>
      <c r="CA279" s="31"/>
      <c r="CB279" s="31"/>
      <c r="CC279" s="31"/>
      <c r="CD279" s="31"/>
      <c r="CE279" s="31"/>
      <c r="CF279" s="31"/>
      <c r="CG279" s="31"/>
      <c r="CH279" s="31"/>
      <c r="CI279" s="31"/>
      <c r="CJ279" s="31"/>
      <c r="CK279" s="31"/>
      <c r="CL279" s="31"/>
      <c r="CM279" s="31"/>
      <c r="CN279" s="31"/>
      <c r="CO279" s="31"/>
      <c r="CP279" s="31"/>
      <c r="CQ279" s="31"/>
      <c r="CR279" s="31"/>
      <c r="CS279" s="31"/>
      <c r="CT279" s="31"/>
      <c r="CU279" s="31"/>
      <c r="CV279" s="31"/>
    </row>
    <row r="280" spans="1:100" ht="15" x14ac:dyDescent="0.2">
      <c r="A280" s="31"/>
      <c r="B280" s="31"/>
      <c r="C280" s="29"/>
      <c r="D280" s="29"/>
      <c r="E280" s="31"/>
      <c r="F280" s="31"/>
      <c r="G280" s="59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74"/>
      <c r="AA280" s="74"/>
      <c r="AB280" s="74"/>
      <c r="AC280" s="74"/>
      <c r="AD280" s="74"/>
      <c r="AE280" s="74"/>
      <c r="AF280" s="74"/>
      <c r="AG280" s="74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1"/>
      <c r="AU280" s="31"/>
      <c r="AV280" s="31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31"/>
      <c r="BH280" s="31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31"/>
      <c r="BT280" s="31"/>
      <c r="BU280" s="31"/>
      <c r="BV280" s="31"/>
      <c r="BW280" s="31"/>
      <c r="BX280" s="31"/>
      <c r="BY280" s="31"/>
      <c r="BZ280" s="31"/>
      <c r="CA280" s="31"/>
      <c r="CB280" s="31"/>
      <c r="CC280" s="31"/>
      <c r="CD280" s="31"/>
      <c r="CE280" s="31"/>
      <c r="CF280" s="31"/>
      <c r="CG280" s="31"/>
      <c r="CH280" s="31"/>
      <c r="CI280" s="31"/>
      <c r="CJ280" s="31"/>
      <c r="CK280" s="31"/>
      <c r="CL280" s="31"/>
      <c r="CM280" s="31"/>
      <c r="CN280" s="31"/>
      <c r="CO280" s="31"/>
      <c r="CP280" s="31"/>
      <c r="CQ280" s="31"/>
      <c r="CR280" s="31"/>
      <c r="CS280" s="31"/>
      <c r="CT280" s="31"/>
      <c r="CU280" s="31"/>
      <c r="CV280" s="31"/>
    </row>
    <row r="281" spans="1:100" ht="15" x14ac:dyDescent="0.2">
      <c r="A281" s="31"/>
      <c r="B281" s="31"/>
      <c r="C281" s="29"/>
      <c r="D281" s="29"/>
      <c r="E281" s="31"/>
      <c r="F281" s="31"/>
      <c r="G281" s="59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74"/>
      <c r="AA281" s="74"/>
      <c r="AB281" s="74"/>
      <c r="AC281" s="74"/>
      <c r="AD281" s="74"/>
      <c r="AE281" s="74"/>
      <c r="AF281" s="74"/>
      <c r="AG281" s="74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1"/>
      <c r="AU281" s="31"/>
      <c r="AV281" s="31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31"/>
      <c r="BH281" s="31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31"/>
      <c r="BT281" s="31"/>
      <c r="BU281" s="31"/>
      <c r="BV281" s="31"/>
      <c r="BW281" s="31"/>
      <c r="BX281" s="31"/>
      <c r="BY281" s="31"/>
      <c r="BZ281" s="31"/>
      <c r="CA281" s="31"/>
      <c r="CB281" s="31"/>
      <c r="CC281" s="31"/>
      <c r="CD281" s="31"/>
      <c r="CE281" s="31"/>
      <c r="CF281" s="31"/>
      <c r="CG281" s="31"/>
      <c r="CH281" s="31"/>
      <c r="CI281" s="31"/>
      <c r="CJ281" s="31"/>
      <c r="CK281" s="31"/>
      <c r="CL281" s="31"/>
      <c r="CM281" s="31"/>
      <c r="CN281" s="31"/>
      <c r="CO281" s="31"/>
      <c r="CP281" s="31"/>
      <c r="CQ281" s="31"/>
      <c r="CR281" s="31"/>
      <c r="CS281" s="31"/>
      <c r="CT281" s="31"/>
      <c r="CU281" s="31"/>
      <c r="CV281" s="31"/>
    </row>
    <row r="282" spans="1:100" ht="15" x14ac:dyDescent="0.2">
      <c r="A282" s="31"/>
      <c r="B282" s="31"/>
      <c r="C282" s="29"/>
      <c r="D282" s="29"/>
      <c r="E282" s="31"/>
      <c r="F282" s="31"/>
      <c r="G282" s="59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74"/>
      <c r="AA282" s="74"/>
      <c r="AB282" s="74"/>
      <c r="AC282" s="74"/>
      <c r="AD282" s="74"/>
      <c r="AE282" s="74"/>
      <c r="AF282" s="74"/>
      <c r="AG282" s="74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1"/>
      <c r="AU282" s="31"/>
      <c r="AV282" s="31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31"/>
      <c r="BH282" s="31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31"/>
      <c r="BT282" s="31"/>
      <c r="BU282" s="31"/>
      <c r="BV282" s="31"/>
      <c r="BW282" s="31"/>
      <c r="BX282" s="31"/>
      <c r="BY282" s="31"/>
      <c r="BZ282" s="31"/>
      <c r="CA282" s="31"/>
      <c r="CB282" s="31"/>
      <c r="CC282" s="31"/>
      <c r="CD282" s="31"/>
      <c r="CE282" s="31"/>
      <c r="CF282" s="31"/>
      <c r="CG282" s="31"/>
      <c r="CH282" s="31"/>
      <c r="CI282" s="31"/>
      <c r="CJ282" s="31"/>
      <c r="CK282" s="31"/>
      <c r="CL282" s="31"/>
      <c r="CM282" s="31"/>
      <c r="CN282" s="31"/>
      <c r="CO282" s="31"/>
      <c r="CP282" s="31"/>
      <c r="CQ282" s="31"/>
      <c r="CR282" s="31"/>
      <c r="CS282" s="31"/>
      <c r="CT282" s="31"/>
      <c r="CU282" s="31"/>
      <c r="CV282" s="31"/>
    </row>
    <row r="283" spans="1:100" ht="15" x14ac:dyDescent="0.2">
      <c r="A283" s="31"/>
      <c r="B283" s="31"/>
      <c r="C283" s="29"/>
      <c r="D283" s="29"/>
      <c r="E283" s="31"/>
      <c r="F283" s="31"/>
      <c r="G283" s="59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74"/>
      <c r="AA283" s="74"/>
      <c r="AB283" s="74"/>
      <c r="AC283" s="74"/>
      <c r="AD283" s="74"/>
      <c r="AE283" s="74"/>
      <c r="AF283" s="74"/>
      <c r="AG283" s="74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1"/>
      <c r="AU283" s="31"/>
      <c r="AV283" s="31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31"/>
      <c r="BH283" s="31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31"/>
      <c r="BT283" s="31"/>
      <c r="BU283" s="31"/>
      <c r="BV283" s="31"/>
      <c r="BW283" s="31"/>
      <c r="BX283" s="31"/>
      <c r="BY283" s="31"/>
      <c r="BZ283" s="31"/>
      <c r="CA283" s="31"/>
      <c r="CB283" s="31"/>
      <c r="CC283" s="31"/>
      <c r="CD283" s="31"/>
      <c r="CE283" s="31"/>
      <c r="CF283" s="31"/>
      <c r="CG283" s="31"/>
      <c r="CH283" s="31"/>
      <c r="CI283" s="31"/>
      <c r="CJ283" s="31"/>
      <c r="CK283" s="31"/>
      <c r="CL283" s="31"/>
      <c r="CM283" s="31"/>
      <c r="CN283" s="31"/>
      <c r="CO283" s="31"/>
      <c r="CP283" s="31"/>
      <c r="CQ283" s="31"/>
      <c r="CR283" s="31"/>
      <c r="CS283" s="31"/>
      <c r="CT283" s="31"/>
      <c r="CU283" s="31"/>
      <c r="CV283" s="31"/>
    </row>
    <row r="284" spans="1:100" ht="15" x14ac:dyDescent="0.2">
      <c r="A284" s="31"/>
      <c r="B284" s="31"/>
      <c r="C284" s="29"/>
      <c r="D284" s="29"/>
      <c r="E284" s="31"/>
      <c r="F284" s="31"/>
      <c r="G284" s="59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74"/>
      <c r="AA284" s="74"/>
      <c r="AB284" s="74"/>
      <c r="AC284" s="74"/>
      <c r="AD284" s="74"/>
      <c r="AE284" s="74"/>
      <c r="AF284" s="74"/>
      <c r="AG284" s="74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1"/>
      <c r="AU284" s="31"/>
      <c r="AV284" s="31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31"/>
      <c r="BH284" s="31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31"/>
      <c r="BT284" s="31"/>
      <c r="BU284" s="31"/>
      <c r="BV284" s="31"/>
      <c r="BW284" s="31"/>
      <c r="BX284" s="31"/>
      <c r="BY284" s="31"/>
      <c r="BZ284" s="31"/>
      <c r="CA284" s="31"/>
      <c r="CB284" s="31"/>
      <c r="CC284" s="31"/>
      <c r="CD284" s="31"/>
      <c r="CE284" s="31"/>
      <c r="CF284" s="31"/>
      <c r="CG284" s="31"/>
      <c r="CH284" s="31"/>
      <c r="CI284" s="31"/>
      <c r="CJ284" s="31"/>
      <c r="CK284" s="31"/>
      <c r="CL284" s="31"/>
      <c r="CM284" s="31"/>
      <c r="CN284" s="31"/>
      <c r="CO284" s="31"/>
      <c r="CP284" s="31"/>
      <c r="CQ284" s="31"/>
      <c r="CR284" s="31"/>
      <c r="CS284" s="31"/>
      <c r="CT284" s="31"/>
      <c r="CU284" s="31"/>
      <c r="CV284" s="31"/>
    </row>
    <row r="285" spans="1:100" ht="15" x14ac:dyDescent="0.2">
      <c r="A285" s="31"/>
      <c r="B285" s="31"/>
      <c r="C285" s="29"/>
      <c r="D285" s="29"/>
      <c r="E285" s="31"/>
      <c r="F285" s="31"/>
      <c r="G285" s="59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74"/>
      <c r="AA285" s="74"/>
      <c r="AB285" s="74"/>
      <c r="AC285" s="74"/>
      <c r="AD285" s="74"/>
      <c r="AE285" s="74"/>
      <c r="AF285" s="74"/>
      <c r="AG285" s="74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1"/>
      <c r="AU285" s="31"/>
      <c r="AV285" s="31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31"/>
      <c r="BH285" s="31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31"/>
      <c r="BT285" s="31"/>
      <c r="BU285" s="31"/>
      <c r="BV285" s="31"/>
      <c r="BW285" s="31"/>
      <c r="BX285" s="31"/>
      <c r="BY285" s="31"/>
      <c r="BZ285" s="31"/>
      <c r="CA285" s="31"/>
      <c r="CB285" s="31"/>
      <c r="CC285" s="31"/>
      <c r="CD285" s="31"/>
      <c r="CE285" s="31"/>
      <c r="CF285" s="31"/>
      <c r="CG285" s="31"/>
      <c r="CH285" s="31"/>
      <c r="CI285" s="31"/>
      <c r="CJ285" s="31"/>
      <c r="CK285" s="31"/>
      <c r="CL285" s="31"/>
      <c r="CM285" s="31"/>
      <c r="CN285" s="31"/>
      <c r="CO285" s="31"/>
      <c r="CP285" s="31"/>
      <c r="CQ285" s="31"/>
      <c r="CR285" s="31"/>
      <c r="CS285" s="31"/>
      <c r="CT285" s="31"/>
      <c r="CU285" s="31"/>
      <c r="CV285" s="31"/>
    </row>
    <row r="286" spans="1:100" ht="15" x14ac:dyDescent="0.2">
      <c r="A286" s="31"/>
      <c r="B286" s="31"/>
      <c r="C286" s="29"/>
      <c r="D286" s="29"/>
      <c r="E286" s="31"/>
      <c r="F286" s="31"/>
      <c r="G286" s="59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74"/>
      <c r="AA286" s="74"/>
      <c r="AB286" s="74"/>
      <c r="AC286" s="74"/>
      <c r="AD286" s="74"/>
      <c r="AE286" s="74"/>
      <c r="AF286" s="74"/>
      <c r="AG286" s="74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1"/>
      <c r="AU286" s="31"/>
      <c r="AV286" s="31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31"/>
      <c r="BH286" s="31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31"/>
      <c r="BT286" s="31"/>
      <c r="BU286" s="31"/>
      <c r="BV286" s="31"/>
      <c r="BW286" s="31"/>
      <c r="BX286" s="31"/>
      <c r="BY286" s="31"/>
      <c r="BZ286" s="31"/>
      <c r="CA286" s="31"/>
      <c r="CB286" s="31"/>
      <c r="CC286" s="31"/>
      <c r="CD286" s="31"/>
      <c r="CE286" s="31"/>
      <c r="CF286" s="31"/>
      <c r="CG286" s="31"/>
      <c r="CH286" s="31"/>
      <c r="CI286" s="31"/>
      <c r="CJ286" s="31"/>
      <c r="CK286" s="31"/>
      <c r="CL286" s="31"/>
      <c r="CM286" s="31"/>
      <c r="CN286" s="31"/>
      <c r="CO286" s="31"/>
      <c r="CP286" s="31"/>
      <c r="CQ286" s="31"/>
      <c r="CR286" s="31"/>
      <c r="CS286" s="31"/>
      <c r="CT286" s="31"/>
      <c r="CU286" s="31"/>
      <c r="CV286" s="31"/>
    </row>
    <row r="287" spans="1:100" ht="15" x14ac:dyDescent="0.2">
      <c r="A287" s="31"/>
      <c r="B287" s="31"/>
      <c r="C287" s="29"/>
      <c r="D287" s="29"/>
      <c r="E287" s="31"/>
      <c r="F287" s="31"/>
      <c r="G287" s="59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74"/>
      <c r="AA287" s="74"/>
      <c r="AB287" s="74"/>
      <c r="AC287" s="74"/>
      <c r="AD287" s="74"/>
      <c r="AE287" s="74"/>
      <c r="AF287" s="74"/>
      <c r="AG287" s="74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1"/>
      <c r="AU287" s="31"/>
      <c r="AV287" s="31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31"/>
      <c r="BH287" s="31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31"/>
      <c r="BT287" s="31"/>
      <c r="BU287" s="31"/>
      <c r="BV287" s="31"/>
      <c r="BW287" s="31"/>
      <c r="BX287" s="31"/>
      <c r="BY287" s="31"/>
      <c r="BZ287" s="31"/>
      <c r="CA287" s="31"/>
      <c r="CB287" s="31"/>
      <c r="CC287" s="31"/>
      <c r="CD287" s="31"/>
      <c r="CE287" s="31"/>
      <c r="CF287" s="31"/>
      <c r="CG287" s="31"/>
      <c r="CH287" s="31"/>
      <c r="CI287" s="31"/>
      <c r="CJ287" s="31"/>
      <c r="CK287" s="31"/>
      <c r="CL287" s="31"/>
      <c r="CM287" s="31"/>
      <c r="CN287" s="31"/>
      <c r="CO287" s="31"/>
      <c r="CP287" s="31"/>
      <c r="CQ287" s="31"/>
      <c r="CR287" s="31"/>
      <c r="CS287" s="31"/>
      <c r="CT287" s="31"/>
      <c r="CU287" s="31"/>
      <c r="CV287" s="31"/>
    </row>
    <row r="288" spans="1:100" ht="15" x14ac:dyDescent="0.2">
      <c r="A288" s="31"/>
      <c r="B288" s="31"/>
      <c r="C288" s="29"/>
      <c r="D288" s="29"/>
      <c r="E288" s="31"/>
      <c r="F288" s="31"/>
      <c r="G288" s="59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74"/>
      <c r="AA288" s="74"/>
      <c r="AB288" s="74"/>
      <c r="AC288" s="74"/>
      <c r="AD288" s="74"/>
      <c r="AE288" s="74"/>
      <c r="AF288" s="74"/>
      <c r="AG288" s="74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1"/>
      <c r="AU288" s="31"/>
      <c r="AV288" s="31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31"/>
      <c r="BH288" s="31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31"/>
      <c r="BT288" s="31"/>
      <c r="BU288" s="31"/>
      <c r="BV288" s="31"/>
      <c r="BW288" s="31"/>
      <c r="BX288" s="31"/>
      <c r="BY288" s="31"/>
      <c r="BZ288" s="31"/>
      <c r="CA288" s="31"/>
      <c r="CB288" s="31"/>
      <c r="CC288" s="31"/>
      <c r="CD288" s="31"/>
      <c r="CE288" s="31"/>
      <c r="CF288" s="31"/>
      <c r="CG288" s="31"/>
      <c r="CH288" s="31"/>
      <c r="CI288" s="31"/>
      <c r="CJ288" s="31"/>
      <c r="CK288" s="31"/>
      <c r="CL288" s="31"/>
      <c r="CM288" s="31"/>
      <c r="CN288" s="31"/>
      <c r="CO288" s="31"/>
      <c r="CP288" s="31"/>
      <c r="CQ288" s="31"/>
      <c r="CR288" s="31"/>
      <c r="CS288" s="31"/>
      <c r="CT288" s="31"/>
      <c r="CU288" s="31"/>
      <c r="CV288" s="31"/>
    </row>
    <row r="289" spans="1:100" ht="15" x14ac:dyDescent="0.2">
      <c r="A289" s="31"/>
      <c r="B289" s="31"/>
      <c r="C289" s="29"/>
      <c r="D289" s="29"/>
      <c r="E289" s="31"/>
      <c r="F289" s="31"/>
      <c r="G289" s="59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74"/>
      <c r="AA289" s="74"/>
      <c r="AB289" s="74"/>
      <c r="AC289" s="74"/>
      <c r="AD289" s="74"/>
      <c r="AE289" s="74"/>
      <c r="AF289" s="74"/>
      <c r="AG289" s="74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1"/>
      <c r="AU289" s="31"/>
      <c r="AV289" s="31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31"/>
      <c r="BH289" s="31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31"/>
      <c r="BT289" s="31"/>
      <c r="BU289" s="31"/>
      <c r="BV289" s="31"/>
      <c r="BW289" s="31"/>
      <c r="BX289" s="31"/>
      <c r="BY289" s="31"/>
      <c r="BZ289" s="31"/>
      <c r="CA289" s="31"/>
      <c r="CB289" s="31"/>
      <c r="CC289" s="31"/>
      <c r="CD289" s="31"/>
      <c r="CE289" s="31"/>
      <c r="CF289" s="31"/>
      <c r="CG289" s="31"/>
      <c r="CH289" s="31"/>
      <c r="CI289" s="31"/>
      <c r="CJ289" s="31"/>
      <c r="CK289" s="31"/>
      <c r="CL289" s="31"/>
      <c r="CM289" s="31"/>
      <c r="CN289" s="31"/>
      <c r="CO289" s="31"/>
      <c r="CP289" s="31"/>
      <c r="CQ289" s="31"/>
      <c r="CR289" s="31"/>
      <c r="CS289" s="31"/>
      <c r="CT289" s="31"/>
      <c r="CU289" s="31"/>
      <c r="CV289" s="31"/>
    </row>
    <row r="290" spans="1:100" ht="15" x14ac:dyDescent="0.2">
      <c r="A290" s="31"/>
      <c r="B290" s="31"/>
      <c r="C290" s="29"/>
      <c r="D290" s="29"/>
      <c r="E290" s="31"/>
      <c r="F290" s="31"/>
      <c r="G290" s="59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74"/>
      <c r="AA290" s="74"/>
      <c r="AB290" s="74"/>
      <c r="AC290" s="74"/>
      <c r="AD290" s="74"/>
      <c r="AE290" s="74"/>
      <c r="AF290" s="74"/>
      <c r="AG290" s="74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1"/>
      <c r="AU290" s="31"/>
      <c r="AV290" s="31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31"/>
      <c r="BH290" s="31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31"/>
      <c r="BT290" s="31"/>
      <c r="BU290" s="31"/>
      <c r="BV290" s="31"/>
      <c r="BW290" s="31"/>
      <c r="BX290" s="31"/>
      <c r="BY290" s="31"/>
      <c r="BZ290" s="31"/>
      <c r="CA290" s="31"/>
      <c r="CB290" s="31"/>
      <c r="CC290" s="31"/>
      <c r="CD290" s="31"/>
      <c r="CE290" s="31"/>
      <c r="CF290" s="31"/>
      <c r="CG290" s="31"/>
      <c r="CH290" s="31"/>
      <c r="CI290" s="31"/>
      <c r="CJ290" s="31"/>
      <c r="CK290" s="31"/>
      <c r="CL290" s="31"/>
      <c r="CM290" s="31"/>
      <c r="CN290" s="31"/>
      <c r="CO290" s="31"/>
      <c r="CP290" s="31"/>
      <c r="CQ290" s="31"/>
      <c r="CR290" s="31"/>
      <c r="CS290" s="31"/>
      <c r="CT290" s="31"/>
      <c r="CU290" s="31"/>
      <c r="CV290" s="31"/>
    </row>
    <row r="291" spans="1:100" ht="15" x14ac:dyDescent="0.2">
      <c r="A291" s="31"/>
      <c r="B291" s="31"/>
      <c r="C291" s="29"/>
      <c r="D291" s="29"/>
      <c r="E291" s="31"/>
      <c r="F291" s="31"/>
      <c r="G291" s="59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74"/>
      <c r="AA291" s="74"/>
      <c r="AB291" s="74"/>
      <c r="AC291" s="74"/>
      <c r="AD291" s="74"/>
      <c r="AE291" s="74"/>
      <c r="AF291" s="74"/>
      <c r="AG291" s="74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1"/>
      <c r="AU291" s="31"/>
      <c r="AV291" s="31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31"/>
      <c r="BH291" s="31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31"/>
      <c r="BT291" s="31"/>
      <c r="BU291" s="31"/>
      <c r="BV291" s="31"/>
      <c r="BW291" s="31"/>
      <c r="BX291" s="31"/>
      <c r="BY291" s="31"/>
      <c r="BZ291" s="31"/>
      <c r="CA291" s="31"/>
      <c r="CB291" s="31"/>
      <c r="CC291" s="31"/>
      <c r="CD291" s="31"/>
      <c r="CE291" s="31"/>
      <c r="CF291" s="31"/>
      <c r="CG291" s="31"/>
      <c r="CH291" s="31"/>
      <c r="CI291" s="31"/>
      <c r="CJ291" s="31"/>
      <c r="CK291" s="31"/>
      <c r="CL291" s="31"/>
      <c r="CM291" s="31"/>
      <c r="CN291" s="31"/>
      <c r="CO291" s="31"/>
      <c r="CP291" s="31"/>
      <c r="CQ291" s="31"/>
      <c r="CR291" s="31"/>
      <c r="CS291" s="31"/>
      <c r="CT291" s="31"/>
      <c r="CU291" s="31"/>
      <c r="CV291" s="31"/>
    </row>
    <row r="292" spans="1:100" ht="15" x14ac:dyDescent="0.2">
      <c r="A292" s="31"/>
      <c r="B292" s="31"/>
      <c r="C292" s="29"/>
      <c r="D292" s="29"/>
      <c r="E292" s="31"/>
      <c r="F292" s="31"/>
      <c r="G292" s="59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74"/>
      <c r="AA292" s="74"/>
      <c r="AB292" s="74"/>
      <c r="AC292" s="74"/>
      <c r="AD292" s="74"/>
      <c r="AE292" s="74"/>
      <c r="AF292" s="74"/>
      <c r="AG292" s="74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1"/>
      <c r="AU292" s="31"/>
      <c r="AV292" s="31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31"/>
      <c r="BH292" s="31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31"/>
      <c r="BT292" s="31"/>
      <c r="BU292" s="31"/>
      <c r="BV292" s="31"/>
      <c r="BW292" s="31"/>
      <c r="BX292" s="31"/>
      <c r="BY292" s="31"/>
      <c r="BZ292" s="31"/>
      <c r="CA292" s="31"/>
      <c r="CB292" s="31"/>
      <c r="CC292" s="31"/>
      <c r="CD292" s="31"/>
      <c r="CE292" s="31"/>
      <c r="CF292" s="31"/>
      <c r="CG292" s="31"/>
      <c r="CH292" s="31"/>
      <c r="CI292" s="31"/>
      <c r="CJ292" s="31"/>
      <c r="CK292" s="31"/>
      <c r="CL292" s="31"/>
      <c r="CM292" s="31"/>
      <c r="CN292" s="31"/>
      <c r="CO292" s="31"/>
      <c r="CP292" s="31"/>
      <c r="CQ292" s="31"/>
      <c r="CR292" s="31"/>
      <c r="CS292" s="31"/>
      <c r="CT292" s="31"/>
      <c r="CU292" s="31"/>
      <c r="CV292" s="31"/>
    </row>
    <row r="293" spans="1:100" ht="15" x14ac:dyDescent="0.2">
      <c r="A293" s="31"/>
      <c r="B293" s="31"/>
      <c r="C293" s="29"/>
      <c r="D293" s="29"/>
      <c r="E293" s="31"/>
      <c r="F293" s="31"/>
      <c r="G293" s="59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74"/>
      <c r="AA293" s="74"/>
      <c r="AB293" s="74"/>
      <c r="AC293" s="74"/>
      <c r="AD293" s="74"/>
      <c r="AE293" s="74"/>
      <c r="AF293" s="74"/>
      <c r="AG293" s="74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1"/>
      <c r="AU293" s="31"/>
      <c r="AV293" s="31"/>
      <c r="AW293" s="31"/>
      <c r="AX293" s="31"/>
      <c r="AY293" s="31"/>
      <c r="AZ293" s="31"/>
      <c r="BA293" s="31"/>
      <c r="BB293" s="31"/>
      <c r="BC293" s="31"/>
      <c r="BD293" s="31"/>
      <c r="BE293" s="31"/>
      <c r="BF293" s="31"/>
      <c r="BG293" s="31"/>
      <c r="BH293" s="31"/>
      <c r="BI293" s="31"/>
      <c r="BJ293" s="31"/>
      <c r="BK293" s="31"/>
      <c r="BL293" s="31"/>
      <c r="BM293" s="31"/>
      <c r="BN293" s="31"/>
      <c r="BO293" s="31"/>
      <c r="BP293" s="31"/>
      <c r="BQ293" s="31"/>
      <c r="BR293" s="31"/>
      <c r="BS293" s="31"/>
      <c r="BT293" s="31"/>
      <c r="BU293" s="31"/>
      <c r="BV293" s="31"/>
      <c r="BW293" s="31"/>
      <c r="BX293" s="31"/>
      <c r="BY293" s="31"/>
      <c r="BZ293" s="31"/>
      <c r="CA293" s="31"/>
      <c r="CB293" s="31"/>
      <c r="CC293" s="31"/>
      <c r="CD293" s="31"/>
      <c r="CE293" s="31"/>
      <c r="CF293" s="31"/>
      <c r="CG293" s="31"/>
      <c r="CH293" s="31"/>
      <c r="CI293" s="31"/>
      <c r="CJ293" s="31"/>
      <c r="CK293" s="31"/>
      <c r="CL293" s="31"/>
      <c r="CM293" s="31"/>
      <c r="CN293" s="31"/>
      <c r="CO293" s="31"/>
      <c r="CP293" s="31"/>
      <c r="CQ293" s="31"/>
      <c r="CR293" s="31"/>
      <c r="CS293" s="31"/>
      <c r="CT293" s="31"/>
      <c r="CU293" s="31"/>
      <c r="CV293" s="31"/>
    </row>
    <row r="294" spans="1:100" ht="15" x14ac:dyDescent="0.2">
      <c r="A294" s="31"/>
      <c r="B294" s="31"/>
      <c r="C294" s="29"/>
      <c r="D294" s="29"/>
      <c r="E294" s="31"/>
      <c r="F294" s="31"/>
      <c r="G294" s="59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74"/>
      <c r="AA294" s="74"/>
      <c r="AB294" s="74"/>
      <c r="AC294" s="74"/>
      <c r="AD294" s="74"/>
      <c r="AE294" s="74"/>
      <c r="AF294" s="74"/>
      <c r="AG294" s="74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1"/>
      <c r="AU294" s="31"/>
      <c r="AV294" s="31"/>
      <c r="AW294" s="31"/>
      <c r="AX294" s="31"/>
      <c r="AY294" s="31"/>
      <c r="AZ294" s="31"/>
      <c r="BA294" s="31"/>
      <c r="BB294" s="31"/>
      <c r="BC294" s="31"/>
      <c r="BD294" s="31"/>
      <c r="BE294" s="31"/>
      <c r="BF294" s="31"/>
      <c r="BG294" s="31"/>
      <c r="BH294" s="31"/>
      <c r="BI294" s="31"/>
      <c r="BJ294" s="31"/>
      <c r="BK294" s="31"/>
      <c r="BL294" s="31"/>
      <c r="BM294" s="31"/>
      <c r="BN294" s="31"/>
      <c r="BO294" s="31"/>
      <c r="BP294" s="31"/>
      <c r="BQ294" s="31"/>
      <c r="BR294" s="31"/>
      <c r="BS294" s="31"/>
      <c r="BT294" s="31"/>
      <c r="BU294" s="31"/>
      <c r="BV294" s="31"/>
      <c r="BW294" s="31"/>
      <c r="BX294" s="31"/>
      <c r="BY294" s="31"/>
      <c r="BZ294" s="31"/>
      <c r="CA294" s="31"/>
      <c r="CB294" s="31"/>
      <c r="CC294" s="31"/>
      <c r="CD294" s="31"/>
      <c r="CE294" s="31"/>
      <c r="CF294" s="31"/>
      <c r="CG294" s="31"/>
      <c r="CH294" s="31"/>
      <c r="CI294" s="31"/>
      <c r="CJ294" s="31"/>
      <c r="CK294" s="31"/>
      <c r="CL294" s="31"/>
      <c r="CM294" s="31"/>
      <c r="CN294" s="31"/>
      <c r="CO294" s="31"/>
      <c r="CP294" s="31"/>
      <c r="CQ294" s="31"/>
      <c r="CR294" s="31"/>
      <c r="CS294" s="31"/>
      <c r="CT294" s="31"/>
      <c r="CU294" s="31"/>
      <c r="CV294" s="31"/>
    </row>
    <row r="295" spans="1:100" ht="15" x14ac:dyDescent="0.2">
      <c r="A295" s="31"/>
      <c r="B295" s="31"/>
      <c r="C295" s="29"/>
      <c r="D295" s="29"/>
      <c r="E295" s="31"/>
      <c r="F295" s="31"/>
      <c r="G295" s="59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74"/>
      <c r="AA295" s="74"/>
      <c r="AB295" s="74"/>
      <c r="AC295" s="74"/>
      <c r="AD295" s="74"/>
      <c r="AE295" s="74"/>
      <c r="AF295" s="74"/>
      <c r="AG295" s="74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1"/>
      <c r="AU295" s="31"/>
      <c r="AV295" s="31"/>
      <c r="AW295" s="31"/>
      <c r="AX295" s="31"/>
      <c r="AY295" s="31"/>
      <c r="AZ295" s="31"/>
      <c r="BA295" s="31"/>
      <c r="BB295" s="31"/>
      <c r="BC295" s="31"/>
      <c r="BD295" s="31"/>
      <c r="BE295" s="31"/>
      <c r="BF295" s="31"/>
      <c r="BG295" s="31"/>
      <c r="BH295" s="31"/>
      <c r="BI295" s="31"/>
      <c r="BJ295" s="31"/>
      <c r="BK295" s="31"/>
      <c r="BL295" s="31"/>
      <c r="BM295" s="31"/>
      <c r="BN295" s="31"/>
      <c r="BO295" s="31"/>
      <c r="BP295" s="31"/>
      <c r="BQ295" s="31"/>
      <c r="BR295" s="31"/>
      <c r="BS295" s="31"/>
      <c r="BT295" s="31"/>
      <c r="BU295" s="31"/>
      <c r="BV295" s="31"/>
      <c r="BW295" s="31"/>
      <c r="BX295" s="31"/>
      <c r="BY295" s="31"/>
      <c r="BZ295" s="31"/>
      <c r="CA295" s="31"/>
      <c r="CB295" s="31"/>
      <c r="CC295" s="31"/>
      <c r="CD295" s="31"/>
      <c r="CE295" s="31"/>
      <c r="CF295" s="31"/>
      <c r="CG295" s="31"/>
      <c r="CH295" s="31"/>
      <c r="CI295" s="31"/>
      <c r="CJ295" s="31"/>
      <c r="CK295" s="31"/>
      <c r="CL295" s="31"/>
      <c r="CM295" s="31"/>
      <c r="CN295" s="31"/>
      <c r="CO295" s="31"/>
      <c r="CP295" s="31"/>
      <c r="CQ295" s="31"/>
      <c r="CR295" s="31"/>
      <c r="CS295" s="31"/>
      <c r="CT295" s="31"/>
      <c r="CU295" s="31"/>
      <c r="CV295" s="31"/>
    </row>
    <row r="296" spans="1:100" ht="15" x14ac:dyDescent="0.2">
      <c r="A296" s="31"/>
      <c r="B296" s="31"/>
      <c r="C296" s="29"/>
      <c r="D296" s="29"/>
      <c r="E296" s="31"/>
      <c r="F296" s="31"/>
      <c r="G296" s="59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74"/>
      <c r="AA296" s="74"/>
      <c r="AB296" s="74"/>
      <c r="AC296" s="74"/>
      <c r="AD296" s="74"/>
      <c r="AE296" s="74"/>
      <c r="AF296" s="74"/>
      <c r="AG296" s="74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1"/>
      <c r="AU296" s="31"/>
      <c r="AV296" s="31"/>
      <c r="AW296" s="31"/>
      <c r="AX296" s="31"/>
      <c r="AY296" s="31"/>
      <c r="AZ296" s="31"/>
      <c r="BA296" s="31"/>
      <c r="BB296" s="31"/>
      <c r="BC296" s="31"/>
      <c r="BD296" s="31"/>
      <c r="BE296" s="31"/>
      <c r="BF296" s="31"/>
      <c r="BG296" s="31"/>
      <c r="BH296" s="31"/>
      <c r="BI296" s="31"/>
      <c r="BJ296" s="31"/>
      <c r="BK296" s="31"/>
      <c r="BL296" s="31"/>
      <c r="BM296" s="31"/>
      <c r="BN296" s="31"/>
      <c r="BO296" s="31"/>
      <c r="BP296" s="31"/>
      <c r="BQ296" s="31"/>
      <c r="BR296" s="31"/>
      <c r="BS296" s="31"/>
      <c r="BT296" s="31"/>
      <c r="BU296" s="31"/>
      <c r="BV296" s="31"/>
      <c r="BW296" s="31"/>
      <c r="BX296" s="31"/>
      <c r="BY296" s="31"/>
      <c r="BZ296" s="31"/>
      <c r="CA296" s="31"/>
      <c r="CB296" s="31"/>
      <c r="CC296" s="31"/>
      <c r="CD296" s="31"/>
      <c r="CE296" s="31"/>
      <c r="CF296" s="31"/>
      <c r="CG296" s="31"/>
      <c r="CH296" s="31"/>
      <c r="CI296" s="31"/>
      <c r="CJ296" s="31"/>
      <c r="CK296" s="31"/>
      <c r="CL296" s="31"/>
      <c r="CM296" s="31"/>
      <c r="CN296" s="31"/>
      <c r="CO296" s="31"/>
      <c r="CP296" s="31"/>
      <c r="CQ296" s="31"/>
      <c r="CR296" s="31"/>
      <c r="CS296" s="31"/>
      <c r="CT296" s="31"/>
      <c r="CU296" s="31"/>
      <c r="CV296" s="31"/>
    </row>
    <row r="297" spans="1:100" ht="15" x14ac:dyDescent="0.2">
      <c r="A297" s="31"/>
      <c r="B297" s="31"/>
      <c r="C297" s="29"/>
      <c r="D297" s="29"/>
      <c r="E297" s="31"/>
      <c r="F297" s="31"/>
      <c r="G297" s="59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74"/>
      <c r="AA297" s="74"/>
      <c r="AB297" s="74"/>
      <c r="AC297" s="74"/>
      <c r="AD297" s="74"/>
      <c r="AE297" s="74"/>
      <c r="AF297" s="74"/>
      <c r="AG297" s="74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1"/>
      <c r="AU297" s="31"/>
      <c r="AV297" s="31"/>
      <c r="AW297" s="31"/>
      <c r="AX297" s="31"/>
      <c r="AY297" s="31"/>
      <c r="AZ297" s="31"/>
      <c r="BA297" s="31"/>
      <c r="BB297" s="31"/>
      <c r="BC297" s="31"/>
      <c r="BD297" s="31"/>
      <c r="BE297" s="31"/>
      <c r="BF297" s="31"/>
      <c r="BG297" s="31"/>
      <c r="BH297" s="31"/>
      <c r="BI297" s="31"/>
      <c r="BJ297" s="31"/>
      <c r="BK297" s="31"/>
      <c r="BL297" s="31"/>
      <c r="BM297" s="31"/>
      <c r="BN297" s="31"/>
      <c r="BO297" s="31"/>
      <c r="BP297" s="31"/>
      <c r="BQ297" s="31"/>
      <c r="BR297" s="31"/>
      <c r="BS297" s="31"/>
      <c r="BT297" s="31"/>
      <c r="BU297" s="31"/>
      <c r="BV297" s="31"/>
      <c r="BW297" s="31"/>
      <c r="BX297" s="31"/>
      <c r="BY297" s="31"/>
      <c r="BZ297" s="31"/>
      <c r="CA297" s="31"/>
      <c r="CB297" s="31"/>
      <c r="CC297" s="31"/>
      <c r="CD297" s="31"/>
      <c r="CE297" s="31"/>
      <c r="CF297" s="31"/>
      <c r="CG297" s="31"/>
      <c r="CH297" s="31"/>
      <c r="CI297" s="31"/>
      <c r="CJ297" s="31"/>
      <c r="CK297" s="31"/>
      <c r="CL297" s="31"/>
      <c r="CM297" s="31"/>
      <c r="CN297" s="31"/>
      <c r="CO297" s="31"/>
      <c r="CP297" s="31"/>
      <c r="CQ297" s="31"/>
      <c r="CR297" s="31"/>
      <c r="CS297" s="31"/>
      <c r="CT297" s="31"/>
      <c r="CU297" s="31"/>
      <c r="CV297" s="31"/>
    </row>
    <row r="298" spans="1:100" ht="15" x14ac:dyDescent="0.2">
      <c r="A298" s="31"/>
      <c r="B298" s="31"/>
      <c r="C298" s="29"/>
      <c r="D298" s="29"/>
      <c r="E298" s="31"/>
      <c r="F298" s="31"/>
      <c r="G298" s="59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74"/>
      <c r="AA298" s="74"/>
      <c r="AB298" s="74"/>
      <c r="AC298" s="74"/>
      <c r="AD298" s="74"/>
      <c r="AE298" s="74"/>
      <c r="AF298" s="74"/>
      <c r="AG298" s="74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1"/>
      <c r="AU298" s="31"/>
      <c r="AV298" s="31"/>
      <c r="AW298" s="31"/>
      <c r="AX298" s="31"/>
      <c r="AY298" s="31"/>
      <c r="AZ298" s="31"/>
      <c r="BA298" s="31"/>
      <c r="BB298" s="31"/>
      <c r="BC298" s="31"/>
      <c r="BD298" s="31"/>
      <c r="BE298" s="31"/>
      <c r="BF298" s="31"/>
      <c r="BG298" s="31"/>
      <c r="BH298" s="31"/>
      <c r="BI298" s="31"/>
      <c r="BJ298" s="31"/>
      <c r="BK298" s="31"/>
      <c r="BL298" s="31"/>
      <c r="BM298" s="31"/>
      <c r="BN298" s="31"/>
      <c r="BO298" s="31"/>
      <c r="BP298" s="31"/>
      <c r="BQ298" s="31"/>
      <c r="BR298" s="31"/>
      <c r="BS298" s="31"/>
      <c r="BT298" s="31"/>
      <c r="BU298" s="31"/>
      <c r="BV298" s="31"/>
      <c r="BW298" s="31"/>
      <c r="BX298" s="31"/>
      <c r="BY298" s="31"/>
      <c r="BZ298" s="31"/>
      <c r="CA298" s="31"/>
      <c r="CB298" s="31"/>
      <c r="CC298" s="31"/>
      <c r="CD298" s="31"/>
      <c r="CE298" s="31"/>
      <c r="CF298" s="31"/>
      <c r="CG298" s="31"/>
      <c r="CH298" s="31"/>
      <c r="CI298" s="31"/>
      <c r="CJ298" s="31"/>
      <c r="CK298" s="31"/>
      <c r="CL298" s="31"/>
      <c r="CM298" s="31"/>
      <c r="CN298" s="31"/>
      <c r="CO298" s="31"/>
      <c r="CP298" s="31"/>
      <c r="CQ298" s="31"/>
      <c r="CR298" s="31"/>
      <c r="CS298" s="31"/>
      <c r="CT298" s="31"/>
      <c r="CU298" s="31"/>
      <c r="CV298" s="31"/>
    </row>
    <row r="299" spans="1:100" ht="15" x14ac:dyDescent="0.2">
      <c r="A299" s="31"/>
      <c r="B299" s="31"/>
      <c r="C299" s="29"/>
      <c r="D299" s="29"/>
      <c r="E299" s="31"/>
      <c r="F299" s="31"/>
      <c r="G299" s="59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74"/>
      <c r="AA299" s="74"/>
      <c r="AB299" s="74"/>
      <c r="AC299" s="74"/>
      <c r="AD299" s="74"/>
      <c r="AE299" s="74"/>
      <c r="AF299" s="74"/>
      <c r="AG299" s="74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1"/>
      <c r="AU299" s="31"/>
      <c r="AV299" s="31"/>
      <c r="AW299" s="31"/>
      <c r="AX299" s="31"/>
      <c r="AY299" s="31"/>
      <c r="AZ299" s="31"/>
      <c r="BA299" s="31"/>
      <c r="BB299" s="31"/>
      <c r="BC299" s="31"/>
      <c r="BD299" s="31"/>
      <c r="BE299" s="31"/>
      <c r="BF299" s="31"/>
      <c r="BG299" s="31"/>
      <c r="BH299" s="31"/>
      <c r="BI299" s="31"/>
      <c r="BJ299" s="31"/>
      <c r="BK299" s="31"/>
      <c r="BL299" s="31"/>
      <c r="BM299" s="31"/>
      <c r="BN299" s="31"/>
      <c r="BO299" s="31"/>
      <c r="BP299" s="31"/>
      <c r="BQ299" s="31"/>
      <c r="BR299" s="31"/>
      <c r="BS299" s="31"/>
      <c r="BT299" s="31"/>
      <c r="BU299" s="31"/>
      <c r="BV299" s="31"/>
      <c r="BW299" s="31"/>
      <c r="BX299" s="31"/>
      <c r="BY299" s="31"/>
      <c r="BZ299" s="31"/>
      <c r="CA299" s="31"/>
      <c r="CB299" s="31"/>
      <c r="CC299" s="31"/>
      <c r="CD299" s="31"/>
      <c r="CE299" s="31"/>
      <c r="CF299" s="31"/>
      <c r="CG299" s="31"/>
      <c r="CH299" s="31"/>
      <c r="CI299" s="31"/>
      <c r="CJ299" s="31"/>
      <c r="CK299" s="31"/>
      <c r="CL299" s="31"/>
      <c r="CM299" s="31"/>
      <c r="CN299" s="31"/>
      <c r="CO299" s="31"/>
      <c r="CP299" s="31"/>
      <c r="CQ299" s="31"/>
      <c r="CR299" s="31"/>
      <c r="CS299" s="31"/>
      <c r="CT299" s="31"/>
      <c r="CU299" s="31"/>
      <c r="CV299" s="31"/>
    </row>
    <row r="300" spans="1:100" ht="15" x14ac:dyDescent="0.2">
      <c r="A300" s="31"/>
      <c r="B300" s="31"/>
      <c r="C300" s="29"/>
      <c r="D300" s="29"/>
      <c r="E300" s="31"/>
      <c r="F300" s="31"/>
      <c r="G300" s="59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74"/>
      <c r="AA300" s="74"/>
      <c r="AB300" s="74"/>
      <c r="AC300" s="74"/>
      <c r="AD300" s="74"/>
      <c r="AE300" s="74"/>
      <c r="AF300" s="74"/>
      <c r="AG300" s="74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1"/>
      <c r="AU300" s="31"/>
      <c r="AV300" s="31"/>
      <c r="AW300" s="31"/>
      <c r="AX300" s="31"/>
      <c r="AY300" s="31"/>
      <c r="AZ300" s="31"/>
      <c r="BA300" s="31"/>
      <c r="BB300" s="31"/>
      <c r="BC300" s="31"/>
      <c r="BD300" s="31"/>
      <c r="BE300" s="31"/>
      <c r="BF300" s="31"/>
      <c r="BG300" s="31"/>
      <c r="BH300" s="31"/>
      <c r="BI300" s="31"/>
      <c r="BJ300" s="31"/>
      <c r="BK300" s="31"/>
      <c r="BL300" s="31"/>
      <c r="BM300" s="31"/>
      <c r="BN300" s="31"/>
      <c r="BO300" s="31"/>
      <c r="BP300" s="31"/>
      <c r="BQ300" s="31"/>
      <c r="BR300" s="31"/>
      <c r="BS300" s="31"/>
      <c r="BT300" s="31"/>
      <c r="BU300" s="31"/>
      <c r="BV300" s="31"/>
      <c r="BW300" s="31"/>
      <c r="BX300" s="31"/>
      <c r="BY300" s="31"/>
      <c r="BZ300" s="31"/>
      <c r="CA300" s="31"/>
      <c r="CB300" s="31"/>
      <c r="CC300" s="31"/>
      <c r="CD300" s="31"/>
      <c r="CE300" s="31"/>
      <c r="CF300" s="31"/>
      <c r="CG300" s="31"/>
      <c r="CH300" s="31"/>
      <c r="CI300" s="31"/>
      <c r="CJ300" s="31"/>
      <c r="CK300" s="31"/>
      <c r="CL300" s="31"/>
      <c r="CM300" s="31"/>
      <c r="CN300" s="31"/>
      <c r="CO300" s="31"/>
      <c r="CP300" s="31"/>
      <c r="CQ300" s="31"/>
      <c r="CR300" s="31"/>
      <c r="CS300" s="31"/>
      <c r="CT300" s="31"/>
      <c r="CU300" s="31"/>
      <c r="CV300" s="31"/>
    </row>
    <row r="301" spans="1:100" ht="15" x14ac:dyDescent="0.2">
      <c r="A301" s="31"/>
      <c r="B301" s="31"/>
      <c r="C301" s="29"/>
      <c r="D301" s="29"/>
      <c r="E301" s="31"/>
      <c r="F301" s="31"/>
      <c r="G301" s="59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74"/>
      <c r="AA301" s="74"/>
      <c r="AB301" s="74"/>
      <c r="AC301" s="74"/>
      <c r="AD301" s="74"/>
      <c r="AE301" s="74"/>
      <c r="AF301" s="74"/>
      <c r="AG301" s="74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1"/>
      <c r="AU301" s="31"/>
      <c r="AV301" s="31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31"/>
      <c r="BH301" s="31"/>
      <c r="BI301" s="31"/>
      <c r="BJ301" s="31"/>
      <c r="BK301" s="31"/>
      <c r="BL301" s="31"/>
      <c r="BM301" s="31"/>
      <c r="BN301" s="31"/>
      <c r="BO301" s="31"/>
      <c r="BP301" s="31"/>
      <c r="BQ301" s="31"/>
      <c r="BR301" s="31"/>
      <c r="BS301" s="31"/>
      <c r="BT301" s="31"/>
      <c r="BU301" s="31"/>
      <c r="BV301" s="31"/>
      <c r="BW301" s="31"/>
      <c r="BX301" s="31"/>
      <c r="BY301" s="31"/>
      <c r="BZ301" s="31"/>
      <c r="CA301" s="31"/>
      <c r="CB301" s="31"/>
      <c r="CC301" s="31"/>
      <c r="CD301" s="31"/>
      <c r="CE301" s="31"/>
      <c r="CF301" s="31"/>
      <c r="CG301" s="31"/>
      <c r="CH301" s="31"/>
      <c r="CI301" s="31"/>
      <c r="CJ301" s="31"/>
      <c r="CK301" s="31"/>
      <c r="CL301" s="31"/>
      <c r="CM301" s="31"/>
      <c r="CN301" s="31"/>
      <c r="CO301" s="31"/>
      <c r="CP301" s="31"/>
      <c r="CQ301" s="31"/>
      <c r="CR301" s="31"/>
      <c r="CS301" s="31"/>
      <c r="CT301" s="31"/>
      <c r="CU301" s="31"/>
      <c r="CV301" s="31"/>
    </row>
    <row r="302" spans="1:100" ht="15" x14ac:dyDescent="0.2">
      <c r="A302" s="31"/>
      <c r="B302" s="31"/>
      <c r="C302" s="29"/>
      <c r="D302" s="29"/>
      <c r="E302" s="31"/>
      <c r="F302" s="31"/>
      <c r="G302" s="59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74"/>
      <c r="AA302" s="74"/>
      <c r="AB302" s="74"/>
      <c r="AC302" s="74"/>
      <c r="AD302" s="74"/>
      <c r="AE302" s="74"/>
      <c r="AF302" s="74"/>
      <c r="AG302" s="74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1"/>
      <c r="AU302" s="31"/>
      <c r="AV302" s="31"/>
      <c r="AW302" s="31"/>
      <c r="AX302" s="31"/>
      <c r="AY302" s="31"/>
      <c r="AZ302" s="31"/>
      <c r="BA302" s="31"/>
      <c r="BB302" s="31"/>
      <c r="BC302" s="31"/>
      <c r="BD302" s="31"/>
      <c r="BE302" s="31"/>
      <c r="BF302" s="31"/>
      <c r="BG302" s="31"/>
      <c r="BH302" s="31"/>
      <c r="BI302" s="31"/>
      <c r="BJ302" s="31"/>
      <c r="BK302" s="31"/>
      <c r="BL302" s="31"/>
      <c r="BM302" s="31"/>
      <c r="BN302" s="31"/>
      <c r="BO302" s="31"/>
      <c r="BP302" s="31"/>
      <c r="BQ302" s="31"/>
      <c r="BR302" s="31"/>
      <c r="BS302" s="31"/>
      <c r="BT302" s="31"/>
      <c r="BU302" s="31"/>
      <c r="BV302" s="31"/>
      <c r="BW302" s="31"/>
      <c r="BX302" s="31"/>
      <c r="BY302" s="31"/>
      <c r="BZ302" s="31"/>
      <c r="CA302" s="31"/>
      <c r="CB302" s="31"/>
      <c r="CC302" s="31"/>
      <c r="CD302" s="31"/>
      <c r="CE302" s="31"/>
      <c r="CF302" s="31"/>
      <c r="CG302" s="31"/>
      <c r="CH302" s="31"/>
      <c r="CI302" s="31"/>
      <c r="CJ302" s="31"/>
      <c r="CK302" s="31"/>
      <c r="CL302" s="31"/>
      <c r="CM302" s="31"/>
      <c r="CN302" s="31"/>
      <c r="CO302" s="31"/>
      <c r="CP302" s="31"/>
      <c r="CQ302" s="31"/>
      <c r="CR302" s="31"/>
      <c r="CS302" s="31"/>
      <c r="CT302" s="31"/>
      <c r="CU302" s="31"/>
      <c r="CV302" s="31"/>
    </row>
    <row r="303" spans="1:100" ht="15" x14ac:dyDescent="0.2">
      <c r="A303" s="31"/>
      <c r="B303" s="31"/>
      <c r="C303" s="29"/>
      <c r="D303" s="29"/>
      <c r="E303" s="31"/>
      <c r="F303" s="31"/>
      <c r="G303" s="59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74"/>
      <c r="AA303" s="74"/>
      <c r="AB303" s="74"/>
      <c r="AC303" s="74"/>
      <c r="AD303" s="74"/>
      <c r="AE303" s="74"/>
      <c r="AF303" s="74"/>
      <c r="AG303" s="74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1"/>
      <c r="AU303" s="31"/>
      <c r="AV303" s="31"/>
      <c r="AW303" s="31"/>
      <c r="AX303" s="31"/>
      <c r="AY303" s="31"/>
      <c r="AZ303" s="31"/>
      <c r="BA303" s="31"/>
      <c r="BB303" s="31"/>
      <c r="BC303" s="31"/>
      <c r="BD303" s="31"/>
      <c r="BE303" s="31"/>
      <c r="BF303" s="31"/>
      <c r="BG303" s="31"/>
      <c r="BH303" s="31"/>
      <c r="BI303" s="31"/>
      <c r="BJ303" s="31"/>
      <c r="BK303" s="31"/>
      <c r="BL303" s="31"/>
      <c r="BM303" s="31"/>
      <c r="BN303" s="31"/>
      <c r="BO303" s="31"/>
      <c r="BP303" s="31"/>
      <c r="BQ303" s="31"/>
      <c r="BR303" s="31"/>
      <c r="BS303" s="31"/>
      <c r="BT303" s="31"/>
      <c r="BU303" s="31"/>
      <c r="BV303" s="31"/>
      <c r="BW303" s="31"/>
      <c r="BX303" s="31"/>
      <c r="BY303" s="31"/>
      <c r="BZ303" s="31"/>
      <c r="CA303" s="31"/>
      <c r="CB303" s="31"/>
      <c r="CC303" s="31"/>
      <c r="CD303" s="31"/>
      <c r="CE303" s="31"/>
      <c r="CF303" s="31"/>
      <c r="CG303" s="31"/>
      <c r="CH303" s="31"/>
      <c r="CI303" s="31"/>
      <c r="CJ303" s="31"/>
      <c r="CK303" s="31"/>
      <c r="CL303" s="31"/>
      <c r="CM303" s="31"/>
      <c r="CN303" s="31"/>
      <c r="CO303" s="31"/>
      <c r="CP303" s="31"/>
      <c r="CQ303" s="31"/>
      <c r="CR303" s="31"/>
      <c r="CS303" s="31"/>
      <c r="CT303" s="31"/>
      <c r="CU303" s="31"/>
      <c r="CV303" s="31"/>
    </row>
    <row r="304" spans="1:100" ht="15" x14ac:dyDescent="0.2">
      <c r="A304" s="31"/>
      <c r="B304" s="31"/>
      <c r="C304" s="29"/>
      <c r="D304" s="29"/>
      <c r="E304" s="31"/>
      <c r="F304" s="31"/>
      <c r="G304" s="59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74"/>
      <c r="AA304" s="74"/>
      <c r="AB304" s="74"/>
      <c r="AC304" s="74"/>
      <c r="AD304" s="74"/>
      <c r="AE304" s="74"/>
      <c r="AF304" s="74"/>
      <c r="AG304" s="74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1"/>
      <c r="AU304" s="31"/>
      <c r="AV304" s="31"/>
      <c r="AW304" s="31"/>
      <c r="AX304" s="31"/>
      <c r="AY304" s="31"/>
      <c r="AZ304" s="31"/>
      <c r="BA304" s="31"/>
      <c r="BB304" s="31"/>
      <c r="BC304" s="31"/>
      <c r="BD304" s="31"/>
      <c r="BE304" s="31"/>
      <c r="BF304" s="31"/>
      <c r="BG304" s="31"/>
      <c r="BH304" s="31"/>
      <c r="BI304" s="31"/>
      <c r="BJ304" s="31"/>
      <c r="BK304" s="31"/>
      <c r="BL304" s="31"/>
      <c r="BM304" s="31"/>
      <c r="BN304" s="31"/>
      <c r="BO304" s="31"/>
      <c r="BP304" s="31"/>
      <c r="BQ304" s="31"/>
      <c r="BR304" s="31"/>
      <c r="BS304" s="31"/>
      <c r="BT304" s="31"/>
      <c r="BU304" s="31"/>
      <c r="BV304" s="31"/>
      <c r="BW304" s="31"/>
      <c r="BX304" s="31"/>
      <c r="BY304" s="31"/>
      <c r="BZ304" s="31"/>
      <c r="CA304" s="31"/>
      <c r="CB304" s="31"/>
      <c r="CC304" s="31"/>
      <c r="CD304" s="31"/>
      <c r="CE304" s="31"/>
      <c r="CF304" s="31"/>
      <c r="CG304" s="31"/>
      <c r="CH304" s="31"/>
      <c r="CI304" s="31"/>
      <c r="CJ304" s="31"/>
      <c r="CK304" s="31"/>
      <c r="CL304" s="31"/>
      <c r="CM304" s="31"/>
      <c r="CN304" s="31"/>
      <c r="CO304" s="31"/>
      <c r="CP304" s="31"/>
      <c r="CQ304" s="31"/>
      <c r="CR304" s="31"/>
      <c r="CS304" s="31"/>
      <c r="CT304" s="31"/>
      <c r="CU304" s="31"/>
      <c r="CV304" s="31"/>
    </row>
    <row r="305" spans="1:100" ht="15" x14ac:dyDescent="0.2">
      <c r="A305" s="31"/>
      <c r="B305" s="31"/>
      <c r="C305" s="29"/>
      <c r="D305" s="29"/>
      <c r="E305" s="31"/>
      <c r="F305" s="31"/>
      <c r="G305" s="59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74"/>
      <c r="AA305" s="74"/>
      <c r="AB305" s="74"/>
      <c r="AC305" s="74"/>
      <c r="AD305" s="74"/>
      <c r="AE305" s="74"/>
      <c r="AF305" s="74"/>
      <c r="AG305" s="74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1"/>
      <c r="AU305" s="31"/>
      <c r="AV305" s="31"/>
      <c r="AW305" s="31"/>
      <c r="AX305" s="31"/>
      <c r="AY305" s="31"/>
      <c r="AZ305" s="31"/>
      <c r="BA305" s="31"/>
      <c r="BB305" s="31"/>
      <c r="BC305" s="31"/>
      <c r="BD305" s="31"/>
      <c r="BE305" s="31"/>
      <c r="BF305" s="31"/>
      <c r="BG305" s="31"/>
      <c r="BH305" s="31"/>
      <c r="BI305" s="31"/>
      <c r="BJ305" s="31"/>
      <c r="BK305" s="31"/>
      <c r="BL305" s="31"/>
      <c r="BM305" s="31"/>
      <c r="BN305" s="31"/>
      <c r="BO305" s="31"/>
      <c r="BP305" s="31"/>
      <c r="BQ305" s="31"/>
      <c r="BR305" s="31"/>
      <c r="BS305" s="31"/>
      <c r="BT305" s="31"/>
      <c r="BU305" s="31"/>
      <c r="BV305" s="31"/>
      <c r="BW305" s="31"/>
      <c r="BX305" s="31"/>
      <c r="BY305" s="31"/>
      <c r="BZ305" s="31"/>
      <c r="CA305" s="31"/>
      <c r="CB305" s="31"/>
      <c r="CC305" s="31"/>
      <c r="CD305" s="31"/>
      <c r="CE305" s="31"/>
      <c r="CF305" s="31"/>
      <c r="CG305" s="31"/>
      <c r="CH305" s="31"/>
      <c r="CI305" s="31"/>
      <c r="CJ305" s="31"/>
      <c r="CK305" s="31"/>
      <c r="CL305" s="31"/>
      <c r="CM305" s="31"/>
      <c r="CN305" s="31"/>
      <c r="CO305" s="31"/>
      <c r="CP305" s="31"/>
      <c r="CQ305" s="31"/>
      <c r="CR305" s="31"/>
      <c r="CS305" s="31"/>
      <c r="CT305" s="31"/>
      <c r="CU305" s="31"/>
      <c r="CV305" s="31"/>
    </row>
    <row r="306" spans="1:100" ht="15" x14ac:dyDescent="0.2">
      <c r="A306" s="31"/>
      <c r="B306" s="31"/>
      <c r="C306" s="29"/>
      <c r="D306" s="29"/>
      <c r="E306" s="31"/>
      <c r="F306" s="31"/>
      <c r="G306" s="59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74"/>
      <c r="AA306" s="74"/>
      <c r="AB306" s="74"/>
      <c r="AC306" s="74"/>
      <c r="AD306" s="74"/>
      <c r="AE306" s="74"/>
      <c r="AF306" s="74"/>
      <c r="AG306" s="74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1"/>
      <c r="AU306" s="31"/>
      <c r="AV306" s="31"/>
      <c r="AW306" s="31"/>
      <c r="AX306" s="31"/>
      <c r="AY306" s="31"/>
      <c r="AZ306" s="31"/>
      <c r="BA306" s="31"/>
      <c r="BB306" s="31"/>
      <c r="BC306" s="31"/>
      <c r="BD306" s="31"/>
      <c r="BE306" s="31"/>
      <c r="BF306" s="31"/>
      <c r="BG306" s="31"/>
      <c r="BH306" s="31"/>
      <c r="BI306" s="31"/>
      <c r="BJ306" s="31"/>
      <c r="BK306" s="31"/>
      <c r="BL306" s="31"/>
      <c r="BM306" s="31"/>
      <c r="BN306" s="31"/>
      <c r="BO306" s="31"/>
      <c r="BP306" s="31"/>
      <c r="BQ306" s="31"/>
      <c r="BR306" s="31"/>
      <c r="BS306" s="31"/>
      <c r="BT306" s="31"/>
      <c r="BU306" s="31"/>
      <c r="BV306" s="31"/>
      <c r="BW306" s="31"/>
      <c r="BX306" s="31"/>
      <c r="BY306" s="31"/>
      <c r="BZ306" s="31"/>
      <c r="CA306" s="31"/>
      <c r="CB306" s="31"/>
      <c r="CC306" s="31"/>
      <c r="CD306" s="31"/>
      <c r="CE306" s="31"/>
      <c r="CF306" s="31"/>
      <c r="CG306" s="31"/>
      <c r="CH306" s="31"/>
      <c r="CI306" s="31"/>
      <c r="CJ306" s="31"/>
      <c r="CK306" s="31"/>
      <c r="CL306" s="31"/>
      <c r="CM306" s="31"/>
      <c r="CN306" s="31"/>
      <c r="CO306" s="31"/>
      <c r="CP306" s="31"/>
      <c r="CQ306" s="31"/>
      <c r="CR306" s="31"/>
      <c r="CS306" s="31"/>
      <c r="CT306" s="31"/>
      <c r="CU306" s="31"/>
      <c r="CV306" s="31"/>
    </row>
    <row r="307" spans="1:100" ht="15" x14ac:dyDescent="0.2">
      <c r="A307" s="31"/>
      <c r="B307" s="31"/>
      <c r="C307" s="29"/>
      <c r="D307" s="29"/>
      <c r="E307" s="31"/>
      <c r="F307" s="31"/>
      <c r="G307" s="59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74"/>
      <c r="AA307" s="74"/>
      <c r="AB307" s="74"/>
      <c r="AC307" s="74"/>
      <c r="AD307" s="74"/>
      <c r="AE307" s="74"/>
      <c r="AF307" s="74"/>
      <c r="AG307" s="74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1"/>
      <c r="AU307" s="31"/>
      <c r="AV307" s="31"/>
      <c r="AW307" s="31"/>
      <c r="AX307" s="31"/>
      <c r="AY307" s="31"/>
      <c r="AZ307" s="31"/>
      <c r="BA307" s="31"/>
      <c r="BB307" s="31"/>
      <c r="BC307" s="31"/>
      <c r="BD307" s="31"/>
      <c r="BE307" s="31"/>
      <c r="BF307" s="31"/>
      <c r="BG307" s="31"/>
      <c r="BH307" s="31"/>
      <c r="BI307" s="31"/>
      <c r="BJ307" s="31"/>
      <c r="BK307" s="31"/>
      <c r="BL307" s="31"/>
      <c r="BM307" s="31"/>
      <c r="BN307" s="31"/>
      <c r="BO307" s="31"/>
      <c r="BP307" s="31"/>
      <c r="BQ307" s="31"/>
      <c r="BR307" s="31"/>
      <c r="BS307" s="31"/>
      <c r="BT307" s="31"/>
      <c r="BU307" s="31"/>
      <c r="BV307" s="31"/>
      <c r="BW307" s="31"/>
      <c r="BX307" s="31"/>
      <c r="BY307" s="31"/>
      <c r="BZ307" s="31"/>
      <c r="CA307" s="31"/>
      <c r="CB307" s="31"/>
      <c r="CC307" s="31"/>
      <c r="CD307" s="31"/>
      <c r="CE307" s="31"/>
      <c r="CF307" s="31"/>
      <c r="CG307" s="31"/>
      <c r="CH307" s="31"/>
      <c r="CI307" s="31"/>
      <c r="CJ307" s="31"/>
      <c r="CK307" s="31"/>
      <c r="CL307" s="31"/>
      <c r="CM307" s="31"/>
      <c r="CN307" s="31"/>
      <c r="CO307" s="31"/>
      <c r="CP307" s="31"/>
      <c r="CQ307" s="31"/>
      <c r="CR307" s="31"/>
      <c r="CS307" s="31"/>
      <c r="CT307" s="31"/>
      <c r="CU307" s="31"/>
      <c r="CV307" s="31"/>
    </row>
    <row r="308" spans="1:100" ht="15" x14ac:dyDescent="0.2">
      <c r="A308" s="31"/>
      <c r="B308" s="31"/>
      <c r="C308" s="29"/>
      <c r="D308" s="29"/>
      <c r="E308" s="31"/>
      <c r="F308" s="31"/>
      <c r="G308" s="59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74"/>
      <c r="AA308" s="74"/>
      <c r="AB308" s="74"/>
      <c r="AC308" s="74"/>
      <c r="AD308" s="74"/>
      <c r="AE308" s="74"/>
      <c r="AF308" s="74"/>
      <c r="AG308" s="74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1"/>
      <c r="AU308" s="31"/>
      <c r="AV308" s="31"/>
      <c r="AW308" s="31"/>
      <c r="AX308" s="31"/>
      <c r="AY308" s="31"/>
      <c r="AZ308" s="31"/>
      <c r="BA308" s="31"/>
      <c r="BB308" s="31"/>
      <c r="BC308" s="31"/>
      <c r="BD308" s="31"/>
      <c r="BE308" s="31"/>
      <c r="BF308" s="31"/>
      <c r="BG308" s="31"/>
      <c r="BH308" s="31"/>
      <c r="BI308" s="31"/>
      <c r="BJ308" s="31"/>
      <c r="BK308" s="31"/>
      <c r="BL308" s="31"/>
      <c r="BM308" s="31"/>
      <c r="BN308" s="31"/>
      <c r="BO308" s="31"/>
      <c r="BP308" s="31"/>
      <c r="BQ308" s="31"/>
      <c r="BR308" s="31"/>
      <c r="BS308" s="31"/>
      <c r="BT308" s="31"/>
      <c r="BU308" s="31"/>
      <c r="BV308" s="31"/>
      <c r="BW308" s="31"/>
      <c r="BX308" s="31"/>
      <c r="BY308" s="31"/>
      <c r="BZ308" s="31"/>
      <c r="CA308" s="31"/>
      <c r="CB308" s="31"/>
      <c r="CC308" s="31"/>
      <c r="CD308" s="31"/>
      <c r="CE308" s="31"/>
      <c r="CF308" s="31"/>
      <c r="CG308" s="31"/>
      <c r="CH308" s="31"/>
      <c r="CI308" s="31"/>
      <c r="CJ308" s="31"/>
      <c r="CK308" s="31"/>
      <c r="CL308" s="31"/>
      <c r="CM308" s="31"/>
      <c r="CN308" s="31"/>
      <c r="CO308" s="31"/>
      <c r="CP308" s="31"/>
      <c r="CQ308" s="31"/>
      <c r="CR308" s="31"/>
      <c r="CS308" s="31"/>
      <c r="CT308" s="31"/>
      <c r="CU308" s="31"/>
      <c r="CV308" s="31"/>
    </row>
    <row r="309" spans="1:100" ht="15" x14ac:dyDescent="0.2">
      <c r="A309" s="31"/>
      <c r="B309" s="31"/>
      <c r="C309" s="29"/>
      <c r="D309" s="29"/>
      <c r="E309" s="31"/>
      <c r="F309" s="31"/>
      <c r="G309" s="59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74"/>
      <c r="AA309" s="74"/>
      <c r="AB309" s="74"/>
      <c r="AC309" s="74"/>
      <c r="AD309" s="74"/>
      <c r="AE309" s="74"/>
      <c r="AF309" s="74"/>
      <c r="AG309" s="74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1"/>
      <c r="AU309" s="31"/>
      <c r="AV309" s="31"/>
      <c r="AW309" s="31"/>
      <c r="AX309" s="31"/>
      <c r="AY309" s="31"/>
      <c r="AZ309" s="31"/>
      <c r="BA309" s="31"/>
      <c r="BB309" s="31"/>
      <c r="BC309" s="31"/>
      <c r="BD309" s="31"/>
      <c r="BE309" s="31"/>
      <c r="BF309" s="31"/>
      <c r="BG309" s="31"/>
      <c r="BH309" s="31"/>
      <c r="BI309" s="31"/>
      <c r="BJ309" s="31"/>
      <c r="BK309" s="31"/>
      <c r="BL309" s="31"/>
      <c r="BM309" s="31"/>
      <c r="BN309" s="31"/>
      <c r="BO309" s="31"/>
      <c r="BP309" s="31"/>
      <c r="BQ309" s="31"/>
      <c r="BR309" s="31"/>
      <c r="BS309" s="31"/>
      <c r="BT309" s="31"/>
      <c r="BU309" s="31"/>
      <c r="BV309" s="31"/>
      <c r="BW309" s="31"/>
      <c r="BX309" s="31"/>
      <c r="BY309" s="31"/>
      <c r="BZ309" s="31"/>
      <c r="CA309" s="31"/>
      <c r="CB309" s="31"/>
      <c r="CC309" s="31"/>
      <c r="CD309" s="31"/>
      <c r="CE309" s="31"/>
      <c r="CF309" s="31"/>
      <c r="CG309" s="31"/>
      <c r="CH309" s="31"/>
      <c r="CI309" s="31"/>
      <c r="CJ309" s="31"/>
      <c r="CK309" s="31"/>
      <c r="CL309" s="31"/>
      <c r="CM309" s="31"/>
      <c r="CN309" s="31"/>
      <c r="CO309" s="31"/>
      <c r="CP309" s="31"/>
      <c r="CQ309" s="31"/>
      <c r="CR309" s="31"/>
      <c r="CS309" s="31"/>
      <c r="CT309" s="31"/>
      <c r="CU309" s="31"/>
      <c r="CV309" s="31"/>
    </row>
    <row r="310" spans="1:100" ht="15" x14ac:dyDescent="0.2">
      <c r="A310" s="31"/>
      <c r="B310" s="31"/>
      <c r="C310" s="29"/>
      <c r="D310" s="29"/>
      <c r="E310" s="31"/>
      <c r="F310" s="31"/>
      <c r="G310" s="59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74"/>
      <c r="AA310" s="74"/>
      <c r="AB310" s="74"/>
      <c r="AC310" s="74"/>
      <c r="AD310" s="74"/>
      <c r="AE310" s="74"/>
      <c r="AF310" s="74"/>
      <c r="AG310" s="74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1"/>
      <c r="AU310" s="31"/>
      <c r="AV310" s="31"/>
      <c r="AW310" s="31"/>
      <c r="AX310" s="31"/>
      <c r="AY310" s="31"/>
      <c r="AZ310" s="31"/>
      <c r="BA310" s="31"/>
      <c r="BB310" s="31"/>
      <c r="BC310" s="31"/>
      <c r="BD310" s="31"/>
      <c r="BE310" s="31"/>
      <c r="BF310" s="31"/>
      <c r="BG310" s="31"/>
      <c r="BH310" s="31"/>
      <c r="BI310" s="31"/>
      <c r="BJ310" s="31"/>
      <c r="BK310" s="31"/>
      <c r="BL310" s="31"/>
      <c r="BM310" s="31"/>
      <c r="BN310" s="31"/>
      <c r="BO310" s="31"/>
      <c r="BP310" s="31"/>
      <c r="BQ310" s="31"/>
      <c r="BR310" s="31"/>
      <c r="BS310" s="31"/>
      <c r="BT310" s="31"/>
      <c r="BU310" s="31"/>
      <c r="BV310" s="31"/>
      <c r="BW310" s="31"/>
      <c r="BX310" s="31"/>
      <c r="BY310" s="31"/>
      <c r="BZ310" s="31"/>
      <c r="CA310" s="31"/>
      <c r="CB310" s="31"/>
      <c r="CC310" s="31"/>
      <c r="CD310" s="31"/>
      <c r="CE310" s="31"/>
      <c r="CF310" s="31"/>
      <c r="CG310" s="31"/>
      <c r="CH310" s="31"/>
      <c r="CI310" s="31"/>
      <c r="CJ310" s="31"/>
      <c r="CK310" s="31"/>
      <c r="CL310" s="31"/>
      <c r="CM310" s="31"/>
      <c r="CN310" s="31"/>
      <c r="CO310" s="31"/>
      <c r="CP310" s="31"/>
      <c r="CQ310" s="31"/>
      <c r="CR310" s="31"/>
      <c r="CS310" s="31"/>
      <c r="CT310" s="31"/>
      <c r="CU310" s="31"/>
      <c r="CV310" s="31"/>
    </row>
    <row r="311" spans="1:100" ht="15" x14ac:dyDescent="0.2">
      <c r="A311" s="31"/>
      <c r="B311" s="31"/>
      <c r="C311" s="29"/>
      <c r="D311" s="29"/>
      <c r="E311" s="31"/>
      <c r="F311" s="31"/>
      <c r="G311" s="59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74"/>
      <c r="AA311" s="74"/>
      <c r="AB311" s="74"/>
      <c r="AC311" s="74"/>
      <c r="AD311" s="74"/>
      <c r="AE311" s="74"/>
      <c r="AF311" s="74"/>
      <c r="AG311" s="74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1"/>
      <c r="AU311" s="31"/>
      <c r="AV311" s="31"/>
      <c r="AW311" s="31"/>
      <c r="AX311" s="31"/>
      <c r="AY311" s="31"/>
      <c r="AZ311" s="31"/>
      <c r="BA311" s="31"/>
      <c r="BB311" s="31"/>
      <c r="BC311" s="31"/>
      <c r="BD311" s="31"/>
      <c r="BE311" s="31"/>
      <c r="BF311" s="31"/>
      <c r="BG311" s="31"/>
      <c r="BH311" s="31"/>
      <c r="BI311" s="31"/>
      <c r="BJ311" s="31"/>
      <c r="BK311" s="31"/>
      <c r="BL311" s="31"/>
      <c r="BM311" s="31"/>
      <c r="BN311" s="31"/>
      <c r="BO311" s="31"/>
      <c r="BP311" s="31"/>
      <c r="BQ311" s="31"/>
      <c r="BR311" s="31"/>
      <c r="BS311" s="31"/>
      <c r="BT311" s="31"/>
      <c r="BU311" s="31"/>
      <c r="BV311" s="31"/>
      <c r="BW311" s="31"/>
      <c r="BX311" s="31"/>
      <c r="BY311" s="31"/>
      <c r="BZ311" s="31"/>
      <c r="CA311" s="31"/>
      <c r="CB311" s="31"/>
      <c r="CC311" s="31"/>
      <c r="CD311" s="31"/>
      <c r="CE311" s="31"/>
      <c r="CF311" s="31"/>
      <c r="CG311" s="31"/>
      <c r="CH311" s="31"/>
      <c r="CI311" s="31"/>
      <c r="CJ311" s="31"/>
      <c r="CK311" s="31"/>
      <c r="CL311" s="31"/>
      <c r="CM311" s="31"/>
      <c r="CN311" s="31"/>
      <c r="CO311" s="31"/>
      <c r="CP311" s="31"/>
      <c r="CQ311" s="31"/>
      <c r="CR311" s="31"/>
      <c r="CS311" s="31"/>
      <c r="CT311" s="31"/>
      <c r="CU311" s="31"/>
      <c r="CV311" s="31"/>
    </row>
    <row r="312" spans="1:100" ht="15" x14ac:dyDescent="0.2">
      <c r="A312" s="31"/>
      <c r="B312" s="31"/>
      <c r="C312" s="29"/>
      <c r="D312" s="29"/>
      <c r="E312" s="31"/>
      <c r="F312" s="31"/>
      <c r="G312" s="59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74"/>
      <c r="AA312" s="74"/>
      <c r="AB312" s="74"/>
      <c r="AC312" s="74"/>
      <c r="AD312" s="74"/>
      <c r="AE312" s="74"/>
      <c r="AF312" s="74"/>
      <c r="AG312" s="74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1"/>
      <c r="AU312" s="31"/>
      <c r="AV312" s="31"/>
      <c r="AW312" s="31"/>
      <c r="AX312" s="31"/>
      <c r="AY312" s="31"/>
      <c r="AZ312" s="31"/>
      <c r="BA312" s="31"/>
      <c r="BB312" s="31"/>
      <c r="BC312" s="31"/>
      <c r="BD312" s="31"/>
      <c r="BE312" s="31"/>
      <c r="BF312" s="31"/>
      <c r="BG312" s="31"/>
      <c r="BH312" s="31"/>
      <c r="BI312" s="31"/>
      <c r="BJ312" s="31"/>
      <c r="BK312" s="31"/>
      <c r="BL312" s="31"/>
      <c r="BM312" s="31"/>
      <c r="BN312" s="31"/>
      <c r="BO312" s="31"/>
      <c r="BP312" s="31"/>
      <c r="BQ312" s="31"/>
      <c r="BR312" s="31"/>
      <c r="BS312" s="31"/>
      <c r="BT312" s="31"/>
      <c r="BU312" s="31"/>
      <c r="BV312" s="31"/>
      <c r="BW312" s="31"/>
      <c r="BX312" s="31"/>
      <c r="BY312" s="31"/>
      <c r="BZ312" s="31"/>
      <c r="CA312" s="31"/>
      <c r="CB312" s="31"/>
      <c r="CC312" s="31"/>
      <c r="CD312" s="31"/>
      <c r="CE312" s="31"/>
      <c r="CF312" s="31"/>
      <c r="CG312" s="31"/>
      <c r="CH312" s="31"/>
      <c r="CI312" s="31"/>
      <c r="CJ312" s="31"/>
      <c r="CK312" s="31"/>
      <c r="CL312" s="31"/>
      <c r="CM312" s="31"/>
      <c r="CN312" s="31"/>
      <c r="CO312" s="31"/>
      <c r="CP312" s="31"/>
      <c r="CQ312" s="31"/>
      <c r="CR312" s="31"/>
      <c r="CS312" s="31"/>
      <c r="CT312" s="31"/>
      <c r="CU312" s="31"/>
      <c r="CV312" s="31"/>
    </row>
    <row r="313" spans="1:100" ht="15" x14ac:dyDescent="0.2">
      <c r="A313" s="31"/>
      <c r="B313" s="31"/>
      <c r="C313" s="29"/>
      <c r="D313" s="29"/>
      <c r="E313" s="31"/>
      <c r="F313" s="31"/>
      <c r="G313" s="59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74"/>
      <c r="AA313" s="74"/>
      <c r="AB313" s="74"/>
      <c r="AC313" s="74"/>
      <c r="AD313" s="74"/>
      <c r="AE313" s="74"/>
      <c r="AF313" s="74"/>
      <c r="AG313" s="74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1"/>
      <c r="AU313" s="31"/>
      <c r="AV313" s="31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31"/>
      <c r="BH313" s="31"/>
      <c r="BI313" s="31"/>
      <c r="BJ313" s="31"/>
      <c r="BK313" s="31"/>
      <c r="BL313" s="31"/>
      <c r="BM313" s="31"/>
      <c r="BN313" s="31"/>
      <c r="BO313" s="31"/>
      <c r="BP313" s="31"/>
      <c r="BQ313" s="31"/>
      <c r="BR313" s="31"/>
      <c r="BS313" s="31"/>
      <c r="BT313" s="31"/>
      <c r="BU313" s="31"/>
      <c r="BV313" s="31"/>
      <c r="BW313" s="31"/>
      <c r="BX313" s="31"/>
      <c r="BY313" s="31"/>
      <c r="BZ313" s="31"/>
      <c r="CA313" s="31"/>
      <c r="CB313" s="31"/>
      <c r="CC313" s="31"/>
      <c r="CD313" s="31"/>
      <c r="CE313" s="31"/>
      <c r="CF313" s="31"/>
      <c r="CG313" s="31"/>
      <c r="CH313" s="31"/>
      <c r="CI313" s="31"/>
      <c r="CJ313" s="31"/>
      <c r="CK313" s="31"/>
      <c r="CL313" s="31"/>
      <c r="CM313" s="31"/>
      <c r="CN313" s="31"/>
      <c r="CO313" s="31"/>
      <c r="CP313" s="31"/>
      <c r="CQ313" s="31"/>
      <c r="CR313" s="31"/>
      <c r="CS313" s="31"/>
      <c r="CT313" s="31"/>
      <c r="CU313" s="31"/>
      <c r="CV313" s="31"/>
    </row>
    <row r="314" spans="1:100" ht="15" x14ac:dyDescent="0.2">
      <c r="A314" s="31"/>
      <c r="B314" s="31"/>
      <c r="C314" s="29"/>
      <c r="D314" s="29"/>
      <c r="E314" s="31"/>
      <c r="F314" s="31"/>
      <c r="G314" s="59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74"/>
      <c r="AA314" s="74"/>
      <c r="AB314" s="74"/>
      <c r="AC314" s="74"/>
      <c r="AD314" s="74"/>
      <c r="AE314" s="74"/>
      <c r="AF314" s="74"/>
      <c r="AG314" s="74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1"/>
      <c r="AU314" s="31"/>
      <c r="AV314" s="31"/>
      <c r="AW314" s="31"/>
      <c r="AX314" s="31"/>
      <c r="AY314" s="31"/>
      <c r="AZ314" s="31"/>
      <c r="BA314" s="31"/>
      <c r="BB314" s="31"/>
      <c r="BC314" s="31"/>
      <c r="BD314" s="31"/>
      <c r="BE314" s="31"/>
      <c r="BF314" s="31"/>
      <c r="BG314" s="31"/>
      <c r="BH314" s="31"/>
      <c r="BI314" s="31"/>
      <c r="BJ314" s="31"/>
      <c r="BK314" s="31"/>
      <c r="BL314" s="31"/>
      <c r="BM314" s="31"/>
      <c r="BN314" s="31"/>
      <c r="BO314" s="31"/>
      <c r="BP314" s="31"/>
      <c r="BQ314" s="31"/>
      <c r="BR314" s="31"/>
      <c r="BS314" s="31"/>
      <c r="BT314" s="31"/>
      <c r="BU314" s="31"/>
      <c r="BV314" s="31"/>
      <c r="BW314" s="31"/>
      <c r="BX314" s="31"/>
      <c r="BY314" s="31"/>
      <c r="BZ314" s="31"/>
      <c r="CA314" s="31"/>
      <c r="CB314" s="31"/>
      <c r="CC314" s="31"/>
      <c r="CD314" s="31"/>
      <c r="CE314" s="31"/>
      <c r="CF314" s="31"/>
      <c r="CG314" s="31"/>
      <c r="CH314" s="31"/>
      <c r="CI314" s="31"/>
      <c r="CJ314" s="31"/>
      <c r="CK314" s="31"/>
      <c r="CL314" s="31"/>
      <c r="CM314" s="31"/>
      <c r="CN314" s="31"/>
      <c r="CO314" s="31"/>
      <c r="CP314" s="31"/>
      <c r="CQ314" s="31"/>
      <c r="CR314" s="31"/>
      <c r="CS314" s="31"/>
      <c r="CT314" s="31"/>
      <c r="CU314" s="31"/>
      <c r="CV314" s="31"/>
    </row>
    <row r="315" spans="1:100" ht="15" x14ac:dyDescent="0.2">
      <c r="A315" s="31"/>
      <c r="B315" s="31"/>
      <c r="C315" s="29"/>
      <c r="D315" s="29"/>
      <c r="E315" s="31"/>
      <c r="F315" s="31"/>
      <c r="G315" s="59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74"/>
      <c r="AA315" s="74"/>
      <c r="AB315" s="74"/>
      <c r="AC315" s="74"/>
      <c r="AD315" s="74"/>
      <c r="AE315" s="74"/>
      <c r="AF315" s="74"/>
      <c r="AG315" s="74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1"/>
      <c r="AU315" s="31"/>
      <c r="AV315" s="31"/>
      <c r="AW315" s="31"/>
      <c r="AX315" s="31"/>
      <c r="AY315" s="31"/>
      <c r="AZ315" s="31"/>
      <c r="BA315" s="31"/>
      <c r="BB315" s="31"/>
      <c r="BC315" s="31"/>
      <c r="BD315" s="31"/>
      <c r="BE315" s="31"/>
      <c r="BF315" s="31"/>
      <c r="BG315" s="31"/>
      <c r="BH315" s="31"/>
      <c r="BI315" s="31"/>
      <c r="BJ315" s="31"/>
      <c r="BK315" s="31"/>
      <c r="BL315" s="31"/>
      <c r="BM315" s="31"/>
      <c r="BN315" s="31"/>
      <c r="BO315" s="31"/>
      <c r="BP315" s="31"/>
      <c r="BQ315" s="31"/>
      <c r="BR315" s="31"/>
      <c r="BS315" s="31"/>
      <c r="BT315" s="31"/>
      <c r="BU315" s="31"/>
      <c r="BV315" s="31"/>
      <c r="BW315" s="31"/>
      <c r="BX315" s="31"/>
      <c r="BY315" s="31"/>
      <c r="BZ315" s="31"/>
      <c r="CA315" s="31"/>
      <c r="CB315" s="31"/>
      <c r="CC315" s="31"/>
      <c r="CD315" s="31"/>
      <c r="CE315" s="31"/>
      <c r="CF315" s="31"/>
      <c r="CG315" s="31"/>
      <c r="CH315" s="31"/>
      <c r="CI315" s="31"/>
      <c r="CJ315" s="31"/>
      <c r="CK315" s="31"/>
      <c r="CL315" s="31"/>
      <c r="CM315" s="31"/>
      <c r="CN315" s="31"/>
      <c r="CO315" s="31"/>
      <c r="CP315" s="31"/>
      <c r="CQ315" s="31"/>
      <c r="CR315" s="31"/>
      <c r="CS315" s="31"/>
      <c r="CT315" s="31"/>
      <c r="CU315" s="31"/>
      <c r="CV315" s="31"/>
    </row>
    <row r="316" spans="1:100" ht="15" x14ac:dyDescent="0.2">
      <c r="A316" s="31"/>
      <c r="B316" s="31"/>
      <c r="C316" s="29"/>
      <c r="D316" s="29"/>
      <c r="E316" s="31"/>
      <c r="F316" s="31"/>
      <c r="G316" s="59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74"/>
      <c r="AA316" s="74"/>
      <c r="AB316" s="74"/>
      <c r="AC316" s="74"/>
      <c r="AD316" s="74"/>
      <c r="AE316" s="74"/>
      <c r="AF316" s="74"/>
      <c r="AG316" s="74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1"/>
      <c r="AU316" s="31"/>
      <c r="AV316" s="31"/>
      <c r="AW316" s="31"/>
      <c r="AX316" s="31"/>
      <c r="AY316" s="31"/>
      <c r="AZ316" s="31"/>
      <c r="BA316" s="31"/>
      <c r="BB316" s="31"/>
      <c r="BC316" s="31"/>
      <c r="BD316" s="31"/>
      <c r="BE316" s="31"/>
      <c r="BF316" s="31"/>
      <c r="BG316" s="31"/>
      <c r="BH316" s="31"/>
      <c r="BI316" s="31"/>
      <c r="BJ316" s="31"/>
      <c r="BK316" s="31"/>
      <c r="BL316" s="31"/>
      <c r="BM316" s="31"/>
      <c r="BN316" s="31"/>
      <c r="BO316" s="31"/>
      <c r="BP316" s="31"/>
      <c r="BQ316" s="31"/>
      <c r="BR316" s="31"/>
      <c r="BS316" s="31"/>
      <c r="BT316" s="31"/>
      <c r="BU316" s="31"/>
      <c r="BV316" s="31"/>
      <c r="BW316" s="31"/>
      <c r="BX316" s="31"/>
      <c r="BY316" s="31"/>
      <c r="BZ316" s="31"/>
      <c r="CA316" s="31"/>
      <c r="CB316" s="31"/>
      <c r="CC316" s="31"/>
      <c r="CD316" s="31"/>
      <c r="CE316" s="31"/>
      <c r="CF316" s="31"/>
      <c r="CG316" s="31"/>
      <c r="CH316" s="31"/>
      <c r="CI316" s="31"/>
      <c r="CJ316" s="31"/>
      <c r="CK316" s="31"/>
      <c r="CL316" s="31"/>
      <c r="CM316" s="31"/>
      <c r="CN316" s="31"/>
      <c r="CO316" s="31"/>
      <c r="CP316" s="31"/>
      <c r="CQ316" s="31"/>
      <c r="CR316" s="31"/>
      <c r="CS316" s="31"/>
      <c r="CT316" s="31"/>
      <c r="CU316" s="31"/>
      <c r="CV316" s="31"/>
    </row>
    <row r="317" spans="1:100" ht="15" x14ac:dyDescent="0.2">
      <c r="A317" s="31"/>
      <c r="B317" s="31"/>
      <c r="C317" s="29"/>
      <c r="D317" s="29"/>
      <c r="E317" s="31"/>
      <c r="F317" s="31"/>
      <c r="G317" s="59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74"/>
      <c r="AA317" s="74"/>
      <c r="AB317" s="74"/>
      <c r="AC317" s="74"/>
      <c r="AD317" s="74"/>
      <c r="AE317" s="74"/>
      <c r="AF317" s="74"/>
      <c r="AG317" s="74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1"/>
      <c r="AU317" s="31"/>
      <c r="AV317" s="31"/>
      <c r="AW317" s="31"/>
      <c r="AX317" s="31"/>
      <c r="AY317" s="31"/>
      <c r="AZ317" s="31"/>
      <c r="BA317" s="31"/>
      <c r="BB317" s="31"/>
      <c r="BC317" s="31"/>
      <c r="BD317" s="31"/>
      <c r="BE317" s="31"/>
      <c r="BF317" s="31"/>
      <c r="BG317" s="31"/>
      <c r="BH317" s="31"/>
      <c r="BI317" s="31"/>
      <c r="BJ317" s="31"/>
      <c r="BK317" s="31"/>
      <c r="BL317" s="31"/>
      <c r="BM317" s="31"/>
      <c r="BN317" s="31"/>
      <c r="BO317" s="31"/>
      <c r="BP317" s="31"/>
      <c r="BQ317" s="31"/>
      <c r="BR317" s="31"/>
      <c r="BS317" s="31"/>
      <c r="BT317" s="31"/>
      <c r="BU317" s="31"/>
      <c r="BV317" s="31"/>
      <c r="BW317" s="31"/>
      <c r="BX317" s="31"/>
      <c r="BY317" s="31"/>
      <c r="BZ317" s="31"/>
      <c r="CA317" s="31"/>
      <c r="CB317" s="31"/>
      <c r="CC317" s="31"/>
      <c r="CD317" s="31"/>
      <c r="CE317" s="31"/>
      <c r="CF317" s="31"/>
      <c r="CG317" s="31"/>
      <c r="CH317" s="31"/>
      <c r="CI317" s="31"/>
      <c r="CJ317" s="31"/>
      <c r="CK317" s="31"/>
      <c r="CL317" s="31"/>
      <c r="CM317" s="31"/>
      <c r="CN317" s="31"/>
      <c r="CO317" s="31"/>
      <c r="CP317" s="31"/>
      <c r="CQ317" s="31"/>
      <c r="CR317" s="31"/>
      <c r="CS317" s="31"/>
      <c r="CT317" s="31"/>
      <c r="CU317" s="31"/>
      <c r="CV317" s="31"/>
    </row>
    <row r="318" spans="1:100" ht="15" x14ac:dyDescent="0.2">
      <c r="A318" s="31"/>
      <c r="B318" s="31"/>
      <c r="C318" s="29"/>
      <c r="D318" s="29"/>
      <c r="E318" s="31"/>
      <c r="F318" s="31"/>
      <c r="G318" s="59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74"/>
      <c r="AA318" s="74"/>
      <c r="AB318" s="74"/>
      <c r="AC318" s="74"/>
      <c r="AD318" s="74"/>
      <c r="AE318" s="74"/>
      <c r="AF318" s="74"/>
      <c r="AG318" s="74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1"/>
      <c r="AU318" s="31"/>
      <c r="AV318" s="31"/>
      <c r="AW318" s="31"/>
      <c r="AX318" s="31"/>
      <c r="AY318" s="31"/>
      <c r="AZ318" s="31"/>
      <c r="BA318" s="31"/>
      <c r="BB318" s="31"/>
      <c r="BC318" s="31"/>
      <c r="BD318" s="31"/>
      <c r="BE318" s="31"/>
      <c r="BF318" s="31"/>
      <c r="BG318" s="31"/>
      <c r="BH318" s="31"/>
      <c r="BI318" s="31"/>
      <c r="BJ318" s="31"/>
      <c r="BK318" s="31"/>
      <c r="BL318" s="31"/>
      <c r="BM318" s="31"/>
      <c r="BN318" s="31"/>
      <c r="BO318" s="31"/>
      <c r="BP318" s="31"/>
      <c r="BQ318" s="31"/>
      <c r="BR318" s="31"/>
      <c r="BS318" s="31"/>
      <c r="BT318" s="31"/>
      <c r="BU318" s="31"/>
      <c r="BV318" s="31"/>
      <c r="BW318" s="31"/>
      <c r="BX318" s="31"/>
      <c r="BY318" s="31"/>
      <c r="BZ318" s="31"/>
      <c r="CA318" s="31"/>
      <c r="CB318" s="31"/>
      <c r="CC318" s="31"/>
      <c r="CD318" s="31"/>
      <c r="CE318" s="31"/>
      <c r="CF318" s="31"/>
      <c r="CG318" s="31"/>
      <c r="CH318" s="31"/>
      <c r="CI318" s="31"/>
      <c r="CJ318" s="31"/>
      <c r="CK318" s="31"/>
      <c r="CL318" s="31"/>
      <c r="CM318" s="31"/>
      <c r="CN318" s="31"/>
      <c r="CO318" s="31"/>
      <c r="CP318" s="31"/>
      <c r="CQ318" s="31"/>
      <c r="CR318" s="31"/>
      <c r="CS318" s="31"/>
      <c r="CT318" s="31"/>
      <c r="CU318" s="31"/>
      <c r="CV318" s="31"/>
    </row>
    <row r="319" spans="1:100" ht="15" x14ac:dyDescent="0.2">
      <c r="A319" s="31"/>
      <c r="B319" s="31"/>
      <c r="C319" s="29"/>
      <c r="D319" s="29"/>
      <c r="E319" s="31"/>
      <c r="F319" s="31"/>
      <c r="G319" s="59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74"/>
      <c r="AA319" s="74"/>
      <c r="AB319" s="74"/>
      <c r="AC319" s="74"/>
      <c r="AD319" s="74"/>
      <c r="AE319" s="74"/>
      <c r="AF319" s="74"/>
      <c r="AG319" s="74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1"/>
      <c r="AU319" s="31"/>
      <c r="AV319" s="31"/>
      <c r="AW319" s="31"/>
      <c r="AX319" s="31"/>
      <c r="AY319" s="31"/>
      <c r="AZ319" s="31"/>
      <c r="BA319" s="31"/>
      <c r="BB319" s="31"/>
      <c r="BC319" s="31"/>
      <c r="BD319" s="31"/>
      <c r="BE319" s="31"/>
      <c r="BF319" s="31"/>
      <c r="BG319" s="31"/>
      <c r="BH319" s="31"/>
      <c r="BI319" s="31"/>
      <c r="BJ319" s="31"/>
      <c r="BK319" s="31"/>
      <c r="BL319" s="31"/>
      <c r="BM319" s="31"/>
      <c r="BN319" s="31"/>
      <c r="BO319" s="31"/>
      <c r="BP319" s="31"/>
      <c r="BQ319" s="31"/>
      <c r="BR319" s="31"/>
      <c r="BS319" s="31"/>
      <c r="BT319" s="31"/>
      <c r="BU319" s="31"/>
      <c r="BV319" s="31"/>
      <c r="BW319" s="31"/>
      <c r="BX319" s="31"/>
      <c r="BY319" s="31"/>
      <c r="BZ319" s="31"/>
      <c r="CA319" s="31"/>
      <c r="CB319" s="31"/>
      <c r="CC319" s="31"/>
      <c r="CD319" s="31"/>
      <c r="CE319" s="31"/>
      <c r="CF319" s="31"/>
      <c r="CG319" s="31"/>
      <c r="CH319" s="31"/>
      <c r="CI319" s="31"/>
      <c r="CJ319" s="31"/>
      <c r="CK319" s="31"/>
      <c r="CL319" s="31"/>
      <c r="CM319" s="31"/>
      <c r="CN319" s="31"/>
      <c r="CO319" s="31"/>
      <c r="CP319" s="31"/>
      <c r="CQ319" s="31"/>
      <c r="CR319" s="31"/>
      <c r="CS319" s="31"/>
      <c r="CT319" s="31"/>
      <c r="CU319" s="31"/>
      <c r="CV319" s="31"/>
    </row>
    <row r="320" spans="1:100" ht="15" x14ac:dyDescent="0.2">
      <c r="A320" s="31"/>
      <c r="B320" s="31"/>
      <c r="C320" s="29"/>
      <c r="D320" s="29"/>
      <c r="E320" s="31"/>
      <c r="F320" s="31"/>
      <c r="G320" s="59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74"/>
      <c r="AA320" s="74"/>
      <c r="AB320" s="74"/>
      <c r="AC320" s="74"/>
      <c r="AD320" s="74"/>
      <c r="AE320" s="74"/>
      <c r="AF320" s="74"/>
      <c r="AG320" s="74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1"/>
      <c r="AU320" s="31"/>
      <c r="AV320" s="31"/>
      <c r="AW320" s="31"/>
      <c r="AX320" s="31"/>
      <c r="AY320" s="31"/>
      <c r="AZ320" s="31"/>
      <c r="BA320" s="31"/>
      <c r="BB320" s="31"/>
      <c r="BC320" s="31"/>
      <c r="BD320" s="31"/>
      <c r="BE320" s="31"/>
      <c r="BF320" s="31"/>
      <c r="BG320" s="31"/>
      <c r="BH320" s="31"/>
      <c r="BI320" s="31"/>
      <c r="BJ320" s="31"/>
      <c r="BK320" s="31"/>
      <c r="BL320" s="31"/>
      <c r="BM320" s="31"/>
      <c r="BN320" s="31"/>
      <c r="BO320" s="31"/>
      <c r="BP320" s="31"/>
      <c r="BQ320" s="31"/>
      <c r="BR320" s="31"/>
      <c r="BS320" s="31"/>
      <c r="BT320" s="31"/>
      <c r="BU320" s="31"/>
      <c r="BV320" s="31"/>
      <c r="BW320" s="31"/>
      <c r="BX320" s="31"/>
      <c r="BY320" s="31"/>
      <c r="BZ320" s="31"/>
      <c r="CA320" s="31"/>
      <c r="CB320" s="31"/>
      <c r="CC320" s="31"/>
      <c r="CD320" s="31"/>
      <c r="CE320" s="31"/>
      <c r="CF320" s="31"/>
      <c r="CG320" s="31"/>
      <c r="CH320" s="31"/>
      <c r="CI320" s="31"/>
      <c r="CJ320" s="31"/>
      <c r="CK320" s="31"/>
      <c r="CL320" s="31"/>
      <c r="CM320" s="31"/>
      <c r="CN320" s="31"/>
      <c r="CO320" s="31"/>
      <c r="CP320" s="31"/>
      <c r="CQ320" s="31"/>
      <c r="CR320" s="31"/>
      <c r="CS320" s="31"/>
      <c r="CT320" s="31"/>
      <c r="CU320" s="31"/>
      <c r="CV320" s="31"/>
    </row>
    <row r="321" spans="1:100" ht="15" x14ac:dyDescent="0.2">
      <c r="A321" s="31"/>
      <c r="B321" s="31"/>
      <c r="C321" s="29"/>
      <c r="D321" s="29"/>
      <c r="E321" s="31"/>
      <c r="F321" s="31"/>
      <c r="G321" s="59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74"/>
      <c r="AA321" s="74"/>
      <c r="AB321" s="74"/>
      <c r="AC321" s="74"/>
      <c r="AD321" s="74"/>
      <c r="AE321" s="74"/>
      <c r="AF321" s="74"/>
      <c r="AG321" s="74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1"/>
      <c r="AU321" s="31"/>
      <c r="AV321" s="31"/>
      <c r="AW321" s="31"/>
      <c r="AX321" s="31"/>
      <c r="AY321" s="31"/>
      <c r="AZ321" s="31"/>
      <c r="BA321" s="31"/>
      <c r="BB321" s="31"/>
      <c r="BC321" s="31"/>
      <c r="BD321" s="31"/>
      <c r="BE321" s="31"/>
      <c r="BF321" s="31"/>
      <c r="BG321" s="31"/>
      <c r="BH321" s="31"/>
      <c r="BI321" s="31"/>
      <c r="BJ321" s="31"/>
      <c r="BK321" s="31"/>
      <c r="BL321" s="31"/>
      <c r="BM321" s="31"/>
      <c r="BN321" s="31"/>
      <c r="BO321" s="31"/>
      <c r="BP321" s="31"/>
      <c r="BQ321" s="31"/>
      <c r="BR321" s="31"/>
      <c r="BS321" s="31"/>
      <c r="BT321" s="31"/>
      <c r="BU321" s="31"/>
      <c r="BV321" s="31"/>
      <c r="BW321" s="31"/>
      <c r="BX321" s="31"/>
      <c r="BY321" s="31"/>
      <c r="BZ321" s="31"/>
      <c r="CA321" s="31"/>
      <c r="CB321" s="31"/>
      <c r="CC321" s="31"/>
      <c r="CD321" s="31"/>
      <c r="CE321" s="31"/>
      <c r="CF321" s="31"/>
      <c r="CG321" s="31"/>
      <c r="CH321" s="31"/>
      <c r="CI321" s="31"/>
      <c r="CJ321" s="31"/>
      <c r="CK321" s="31"/>
      <c r="CL321" s="31"/>
      <c r="CM321" s="31"/>
      <c r="CN321" s="31"/>
      <c r="CO321" s="31"/>
      <c r="CP321" s="31"/>
      <c r="CQ321" s="31"/>
      <c r="CR321" s="31"/>
      <c r="CS321" s="31"/>
      <c r="CT321" s="31"/>
      <c r="CU321" s="31"/>
      <c r="CV321" s="31"/>
    </row>
    <row r="322" spans="1:100" ht="15" x14ac:dyDescent="0.2">
      <c r="A322" s="31"/>
      <c r="B322" s="31"/>
      <c r="C322" s="29"/>
      <c r="D322" s="29"/>
      <c r="E322" s="31"/>
      <c r="F322" s="31"/>
      <c r="G322" s="59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74"/>
      <c r="AA322" s="74"/>
      <c r="AB322" s="74"/>
      <c r="AC322" s="74"/>
      <c r="AD322" s="74"/>
      <c r="AE322" s="74"/>
      <c r="AF322" s="74"/>
      <c r="AG322" s="74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1"/>
      <c r="AU322" s="31"/>
      <c r="AV322" s="31"/>
      <c r="AW322" s="31"/>
      <c r="AX322" s="31"/>
      <c r="AY322" s="31"/>
      <c r="AZ322" s="31"/>
      <c r="BA322" s="31"/>
      <c r="BB322" s="31"/>
      <c r="BC322" s="31"/>
      <c r="BD322" s="31"/>
      <c r="BE322" s="31"/>
      <c r="BF322" s="31"/>
      <c r="BG322" s="31"/>
      <c r="BH322" s="31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31"/>
      <c r="BT322" s="31"/>
      <c r="BU322" s="31"/>
      <c r="BV322" s="31"/>
      <c r="BW322" s="31"/>
      <c r="BX322" s="31"/>
      <c r="BY322" s="31"/>
      <c r="BZ322" s="31"/>
      <c r="CA322" s="31"/>
      <c r="CB322" s="31"/>
      <c r="CC322" s="31"/>
      <c r="CD322" s="31"/>
      <c r="CE322" s="31"/>
      <c r="CF322" s="31"/>
      <c r="CG322" s="31"/>
      <c r="CH322" s="31"/>
      <c r="CI322" s="31"/>
      <c r="CJ322" s="31"/>
      <c r="CK322" s="31"/>
      <c r="CL322" s="31"/>
      <c r="CM322" s="31"/>
      <c r="CN322" s="31"/>
      <c r="CO322" s="31"/>
      <c r="CP322" s="31"/>
      <c r="CQ322" s="31"/>
      <c r="CR322" s="31"/>
      <c r="CS322" s="31"/>
      <c r="CT322" s="31"/>
      <c r="CU322" s="31"/>
      <c r="CV322" s="31"/>
    </row>
    <row r="323" spans="1:100" ht="15" x14ac:dyDescent="0.2">
      <c r="A323" s="31"/>
      <c r="B323" s="31"/>
      <c r="C323" s="29"/>
      <c r="D323" s="29"/>
      <c r="E323" s="31"/>
      <c r="F323" s="31"/>
      <c r="G323" s="59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74"/>
      <c r="AA323" s="74"/>
      <c r="AB323" s="74"/>
      <c r="AC323" s="74"/>
      <c r="AD323" s="74"/>
      <c r="AE323" s="74"/>
      <c r="AF323" s="74"/>
      <c r="AG323" s="74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1"/>
      <c r="AU323" s="31"/>
      <c r="AV323" s="31"/>
      <c r="AW323" s="31"/>
      <c r="AX323" s="31"/>
      <c r="AY323" s="31"/>
      <c r="AZ323" s="31"/>
      <c r="BA323" s="31"/>
      <c r="BB323" s="31"/>
      <c r="BC323" s="31"/>
      <c r="BD323" s="31"/>
      <c r="BE323" s="31"/>
      <c r="BF323" s="31"/>
      <c r="BG323" s="31"/>
      <c r="BH323" s="31"/>
      <c r="BI323" s="31"/>
      <c r="BJ323" s="31"/>
      <c r="BK323" s="31"/>
      <c r="BL323" s="31"/>
      <c r="BM323" s="31"/>
      <c r="BN323" s="31"/>
      <c r="BO323" s="31"/>
      <c r="BP323" s="31"/>
      <c r="BQ323" s="31"/>
      <c r="BR323" s="31"/>
      <c r="BS323" s="31"/>
      <c r="BT323" s="31"/>
      <c r="BU323" s="31"/>
      <c r="BV323" s="31"/>
      <c r="BW323" s="31"/>
      <c r="BX323" s="31"/>
      <c r="BY323" s="31"/>
      <c r="BZ323" s="31"/>
      <c r="CA323" s="31"/>
      <c r="CB323" s="31"/>
      <c r="CC323" s="31"/>
      <c r="CD323" s="31"/>
      <c r="CE323" s="31"/>
      <c r="CF323" s="31"/>
      <c r="CG323" s="31"/>
      <c r="CH323" s="31"/>
      <c r="CI323" s="31"/>
      <c r="CJ323" s="31"/>
      <c r="CK323" s="31"/>
      <c r="CL323" s="31"/>
      <c r="CM323" s="31"/>
      <c r="CN323" s="31"/>
      <c r="CO323" s="31"/>
      <c r="CP323" s="31"/>
      <c r="CQ323" s="31"/>
      <c r="CR323" s="31"/>
      <c r="CS323" s="31"/>
      <c r="CT323" s="31"/>
      <c r="CU323" s="31"/>
      <c r="CV323" s="31"/>
    </row>
    <row r="324" spans="1:100" ht="15" x14ac:dyDescent="0.2">
      <c r="A324" s="31"/>
      <c r="B324" s="31"/>
      <c r="C324" s="29"/>
      <c r="D324" s="29"/>
      <c r="E324" s="31"/>
      <c r="F324" s="31"/>
      <c r="G324" s="59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74"/>
      <c r="AA324" s="74"/>
      <c r="AB324" s="74"/>
      <c r="AC324" s="74"/>
      <c r="AD324" s="74"/>
      <c r="AE324" s="74"/>
      <c r="AF324" s="74"/>
      <c r="AG324" s="74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1"/>
      <c r="AU324" s="31"/>
      <c r="AV324" s="31"/>
      <c r="AW324" s="31"/>
      <c r="AX324" s="31"/>
      <c r="AY324" s="31"/>
      <c r="AZ324" s="31"/>
      <c r="BA324" s="31"/>
      <c r="BB324" s="31"/>
      <c r="BC324" s="31"/>
      <c r="BD324" s="31"/>
      <c r="BE324" s="31"/>
      <c r="BF324" s="31"/>
      <c r="BG324" s="31"/>
      <c r="BH324" s="31"/>
      <c r="BI324" s="31"/>
      <c r="BJ324" s="31"/>
      <c r="BK324" s="31"/>
      <c r="BL324" s="31"/>
      <c r="BM324" s="31"/>
      <c r="BN324" s="31"/>
      <c r="BO324" s="31"/>
      <c r="BP324" s="31"/>
      <c r="BQ324" s="31"/>
      <c r="BR324" s="31"/>
      <c r="BS324" s="31"/>
      <c r="BT324" s="31"/>
      <c r="BU324" s="31"/>
      <c r="BV324" s="31"/>
      <c r="BW324" s="31"/>
      <c r="BX324" s="31"/>
      <c r="BY324" s="31"/>
      <c r="BZ324" s="31"/>
      <c r="CA324" s="31"/>
      <c r="CB324" s="31"/>
      <c r="CC324" s="31"/>
      <c r="CD324" s="31"/>
      <c r="CE324" s="31"/>
      <c r="CF324" s="31"/>
      <c r="CG324" s="31"/>
      <c r="CH324" s="31"/>
      <c r="CI324" s="31"/>
      <c r="CJ324" s="31"/>
      <c r="CK324" s="31"/>
      <c r="CL324" s="31"/>
      <c r="CM324" s="31"/>
      <c r="CN324" s="31"/>
      <c r="CO324" s="31"/>
      <c r="CP324" s="31"/>
      <c r="CQ324" s="31"/>
      <c r="CR324" s="31"/>
      <c r="CS324" s="31"/>
      <c r="CT324" s="31"/>
      <c r="CU324" s="31"/>
      <c r="CV324" s="31"/>
    </row>
    <row r="325" spans="1:100" ht="15" x14ac:dyDescent="0.2">
      <c r="A325" s="31"/>
      <c r="B325" s="31"/>
      <c r="C325" s="29"/>
      <c r="D325" s="29"/>
      <c r="E325" s="31"/>
      <c r="F325" s="31"/>
      <c r="G325" s="59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74"/>
      <c r="AA325" s="74"/>
      <c r="AB325" s="74"/>
      <c r="AC325" s="74"/>
      <c r="AD325" s="74"/>
      <c r="AE325" s="74"/>
      <c r="AF325" s="74"/>
      <c r="AG325" s="74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1"/>
      <c r="AU325" s="31"/>
      <c r="AV325" s="31"/>
      <c r="AW325" s="31"/>
      <c r="AX325" s="31"/>
      <c r="AY325" s="31"/>
      <c r="AZ325" s="31"/>
      <c r="BA325" s="31"/>
      <c r="BB325" s="31"/>
      <c r="BC325" s="31"/>
      <c r="BD325" s="31"/>
      <c r="BE325" s="31"/>
      <c r="BF325" s="31"/>
      <c r="BG325" s="31"/>
      <c r="BH325" s="31"/>
      <c r="BI325" s="31"/>
      <c r="BJ325" s="31"/>
      <c r="BK325" s="31"/>
      <c r="BL325" s="31"/>
      <c r="BM325" s="31"/>
      <c r="BN325" s="31"/>
      <c r="BO325" s="31"/>
      <c r="BP325" s="31"/>
      <c r="BQ325" s="31"/>
      <c r="BR325" s="31"/>
      <c r="BS325" s="31"/>
      <c r="BT325" s="31"/>
      <c r="BU325" s="31"/>
      <c r="BV325" s="31"/>
      <c r="BW325" s="31"/>
      <c r="BX325" s="31"/>
      <c r="BY325" s="31"/>
      <c r="BZ325" s="31"/>
      <c r="CA325" s="31"/>
      <c r="CB325" s="31"/>
      <c r="CC325" s="31"/>
      <c r="CD325" s="31"/>
      <c r="CE325" s="31"/>
      <c r="CF325" s="31"/>
      <c r="CG325" s="31"/>
      <c r="CH325" s="31"/>
      <c r="CI325" s="31"/>
      <c r="CJ325" s="31"/>
      <c r="CK325" s="31"/>
      <c r="CL325" s="31"/>
      <c r="CM325" s="31"/>
      <c r="CN325" s="31"/>
      <c r="CO325" s="31"/>
      <c r="CP325" s="31"/>
      <c r="CQ325" s="31"/>
      <c r="CR325" s="31"/>
      <c r="CS325" s="31"/>
      <c r="CT325" s="31"/>
      <c r="CU325" s="31"/>
      <c r="CV325" s="31"/>
    </row>
    <row r="326" spans="1:100" ht="15" x14ac:dyDescent="0.2">
      <c r="A326" s="31"/>
      <c r="B326" s="31"/>
      <c r="C326" s="29"/>
      <c r="D326" s="29"/>
      <c r="E326" s="31"/>
      <c r="F326" s="31"/>
      <c r="G326" s="59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74"/>
      <c r="AA326" s="74"/>
      <c r="AB326" s="74"/>
      <c r="AC326" s="74"/>
      <c r="AD326" s="74"/>
      <c r="AE326" s="74"/>
      <c r="AF326" s="74"/>
      <c r="AG326" s="74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1"/>
      <c r="AU326" s="31"/>
      <c r="AV326" s="31"/>
      <c r="AW326" s="31"/>
      <c r="AX326" s="31"/>
      <c r="AY326" s="31"/>
      <c r="AZ326" s="31"/>
      <c r="BA326" s="31"/>
      <c r="BB326" s="31"/>
      <c r="BC326" s="31"/>
      <c r="BD326" s="31"/>
      <c r="BE326" s="31"/>
      <c r="BF326" s="31"/>
      <c r="BG326" s="31"/>
      <c r="BH326" s="31"/>
      <c r="BI326" s="31"/>
      <c r="BJ326" s="31"/>
      <c r="BK326" s="31"/>
      <c r="BL326" s="31"/>
      <c r="BM326" s="31"/>
      <c r="BN326" s="31"/>
      <c r="BO326" s="31"/>
      <c r="BP326" s="31"/>
      <c r="BQ326" s="31"/>
      <c r="BR326" s="31"/>
      <c r="BS326" s="31"/>
      <c r="BT326" s="31"/>
      <c r="BU326" s="31"/>
      <c r="BV326" s="31"/>
      <c r="BW326" s="31"/>
      <c r="BX326" s="31"/>
      <c r="BY326" s="31"/>
      <c r="BZ326" s="31"/>
      <c r="CA326" s="31"/>
      <c r="CB326" s="31"/>
      <c r="CC326" s="31"/>
      <c r="CD326" s="31"/>
      <c r="CE326" s="31"/>
      <c r="CF326" s="31"/>
      <c r="CG326" s="31"/>
      <c r="CH326" s="31"/>
      <c r="CI326" s="31"/>
      <c r="CJ326" s="31"/>
      <c r="CK326" s="31"/>
      <c r="CL326" s="31"/>
      <c r="CM326" s="31"/>
      <c r="CN326" s="31"/>
      <c r="CO326" s="31"/>
      <c r="CP326" s="31"/>
      <c r="CQ326" s="31"/>
      <c r="CR326" s="31"/>
      <c r="CS326" s="31"/>
      <c r="CT326" s="31"/>
      <c r="CU326" s="31"/>
      <c r="CV326" s="31"/>
    </row>
    <row r="327" spans="1:100" ht="15" x14ac:dyDescent="0.2">
      <c r="A327" s="31"/>
      <c r="B327" s="31"/>
      <c r="C327" s="29"/>
      <c r="D327" s="29"/>
      <c r="E327" s="31"/>
      <c r="F327" s="31"/>
      <c r="G327" s="59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74"/>
      <c r="AA327" s="74"/>
      <c r="AB327" s="74"/>
      <c r="AC327" s="74"/>
      <c r="AD327" s="74"/>
      <c r="AE327" s="74"/>
      <c r="AF327" s="74"/>
      <c r="AG327" s="74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</row>
    <row r="328" spans="1:100" ht="15" x14ac:dyDescent="0.2">
      <c r="A328" s="31"/>
      <c r="B328" s="31"/>
      <c r="C328" s="29"/>
      <c r="D328" s="29"/>
      <c r="E328" s="31"/>
      <c r="F328" s="31"/>
      <c r="G328" s="59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74"/>
      <c r="AA328" s="74"/>
      <c r="AB328" s="74"/>
      <c r="AC328" s="74"/>
      <c r="AD328" s="74"/>
      <c r="AE328" s="74"/>
      <c r="AF328" s="74"/>
      <c r="AG328" s="74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</row>
    <row r="329" spans="1:100" ht="15" x14ac:dyDescent="0.2">
      <c r="A329" s="31"/>
      <c r="B329" s="31"/>
      <c r="C329" s="29"/>
      <c r="D329" s="29"/>
      <c r="E329" s="31"/>
      <c r="F329" s="31"/>
      <c r="G329" s="59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74"/>
      <c r="AA329" s="74"/>
      <c r="AB329" s="74"/>
      <c r="AC329" s="74"/>
      <c r="AD329" s="74"/>
      <c r="AE329" s="74"/>
      <c r="AF329" s="74"/>
      <c r="AG329" s="74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</row>
    <row r="330" spans="1:100" ht="15" x14ac:dyDescent="0.2">
      <c r="A330" s="31"/>
      <c r="B330" s="31"/>
      <c r="C330" s="29"/>
      <c r="D330" s="29"/>
      <c r="E330" s="31"/>
      <c r="F330" s="31"/>
      <c r="G330" s="59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74"/>
      <c r="AA330" s="74"/>
      <c r="AB330" s="74"/>
      <c r="AC330" s="74"/>
      <c r="AD330" s="74"/>
      <c r="AE330" s="74"/>
      <c r="AF330" s="74"/>
      <c r="AG330" s="74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</row>
    <row r="331" spans="1:100" ht="15" x14ac:dyDescent="0.2">
      <c r="A331" s="31"/>
      <c r="B331" s="31"/>
      <c r="C331" s="29"/>
      <c r="D331" s="29"/>
      <c r="E331" s="31"/>
      <c r="F331" s="31"/>
      <c r="G331" s="59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74"/>
      <c r="AA331" s="74"/>
      <c r="AB331" s="74"/>
      <c r="AC331" s="74"/>
      <c r="AD331" s="74"/>
      <c r="AE331" s="74"/>
      <c r="AF331" s="74"/>
      <c r="AG331" s="74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</row>
    <row r="332" spans="1:100" ht="15" x14ac:dyDescent="0.2">
      <c r="A332" s="31"/>
      <c r="B332" s="31"/>
      <c r="C332" s="29"/>
      <c r="D332" s="29"/>
      <c r="E332" s="31"/>
      <c r="F332" s="31"/>
      <c r="G332" s="59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74"/>
      <c r="AA332" s="74"/>
      <c r="AB332" s="74"/>
      <c r="AC332" s="74"/>
      <c r="AD332" s="74"/>
      <c r="AE332" s="74"/>
      <c r="AF332" s="74"/>
      <c r="AG332" s="74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</row>
    <row r="333" spans="1:100" ht="15" x14ac:dyDescent="0.2">
      <c r="A333" s="31"/>
      <c r="B333" s="31"/>
      <c r="C333" s="29"/>
      <c r="D333" s="29"/>
      <c r="E333" s="31"/>
      <c r="F333" s="31"/>
      <c r="G333" s="59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74"/>
      <c r="AA333" s="74"/>
      <c r="AB333" s="74"/>
      <c r="AC333" s="74"/>
      <c r="AD333" s="74"/>
      <c r="AE333" s="74"/>
      <c r="AF333" s="74"/>
      <c r="AG333" s="74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</row>
    <row r="334" spans="1:100" ht="15" x14ac:dyDescent="0.2">
      <c r="A334" s="31"/>
      <c r="B334" s="31"/>
      <c r="C334" s="29"/>
      <c r="D334" s="29"/>
      <c r="E334" s="31"/>
      <c r="F334" s="31"/>
      <c r="G334" s="59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74"/>
      <c r="AA334" s="74"/>
      <c r="AB334" s="74"/>
      <c r="AC334" s="74"/>
      <c r="AD334" s="74"/>
      <c r="AE334" s="74"/>
      <c r="AF334" s="74"/>
      <c r="AG334" s="74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</row>
    <row r="335" spans="1:100" ht="15" x14ac:dyDescent="0.2">
      <c r="A335" s="31"/>
      <c r="B335" s="31"/>
      <c r="C335" s="29"/>
      <c r="D335" s="29"/>
      <c r="E335" s="31"/>
      <c r="F335" s="31"/>
      <c r="G335" s="59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74"/>
      <c r="AA335" s="74"/>
      <c r="AB335" s="74"/>
      <c r="AC335" s="74"/>
      <c r="AD335" s="74"/>
      <c r="AE335" s="74"/>
      <c r="AF335" s="74"/>
      <c r="AG335" s="74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</row>
    <row r="336" spans="1:100" ht="15" x14ac:dyDescent="0.2">
      <c r="A336" s="31"/>
      <c r="B336" s="31"/>
      <c r="C336" s="29"/>
      <c r="D336" s="29"/>
      <c r="E336" s="31"/>
      <c r="F336" s="31"/>
      <c r="G336" s="59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74"/>
      <c r="AA336" s="74"/>
      <c r="AB336" s="74"/>
      <c r="AC336" s="74"/>
      <c r="AD336" s="74"/>
      <c r="AE336" s="74"/>
      <c r="AF336" s="74"/>
      <c r="AG336" s="74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</row>
    <row r="337" spans="1:100" ht="15" x14ac:dyDescent="0.2">
      <c r="A337" s="31"/>
      <c r="B337" s="31"/>
      <c r="C337" s="29"/>
      <c r="D337" s="29"/>
      <c r="E337" s="31"/>
      <c r="F337" s="31"/>
      <c r="G337" s="59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74"/>
      <c r="AA337" s="74"/>
      <c r="AB337" s="74"/>
      <c r="AC337" s="74"/>
      <c r="AD337" s="74"/>
      <c r="AE337" s="74"/>
      <c r="AF337" s="74"/>
      <c r="AG337" s="74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</row>
    <row r="338" spans="1:100" ht="15" x14ac:dyDescent="0.2">
      <c r="A338" s="31"/>
      <c r="B338" s="31"/>
      <c r="C338" s="29"/>
      <c r="D338" s="29"/>
      <c r="E338" s="31"/>
      <c r="F338" s="31"/>
      <c r="G338" s="59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74"/>
      <c r="AA338" s="74"/>
      <c r="AB338" s="74"/>
      <c r="AC338" s="74"/>
      <c r="AD338" s="74"/>
      <c r="AE338" s="74"/>
      <c r="AF338" s="74"/>
      <c r="AG338" s="74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</row>
    <row r="339" spans="1:100" ht="15" x14ac:dyDescent="0.2">
      <c r="A339" s="31"/>
      <c r="B339" s="31"/>
      <c r="C339" s="29"/>
      <c r="D339" s="29"/>
      <c r="E339" s="31"/>
      <c r="F339" s="31"/>
      <c r="G339" s="59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74"/>
      <c r="AA339" s="74"/>
      <c r="AB339" s="74"/>
      <c r="AC339" s="74"/>
      <c r="AD339" s="74"/>
      <c r="AE339" s="74"/>
      <c r="AF339" s="74"/>
      <c r="AG339" s="74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</row>
    <row r="340" spans="1:100" ht="15" x14ac:dyDescent="0.2">
      <c r="A340" s="31"/>
      <c r="B340" s="31"/>
      <c r="C340" s="29"/>
      <c r="D340" s="29"/>
      <c r="E340" s="31"/>
      <c r="F340" s="31"/>
      <c r="G340" s="59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74"/>
      <c r="AA340" s="74"/>
      <c r="AB340" s="74"/>
      <c r="AC340" s="74"/>
      <c r="AD340" s="74"/>
      <c r="AE340" s="74"/>
      <c r="AF340" s="74"/>
      <c r="AG340" s="74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1"/>
      <c r="AU340" s="31"/>
      <c r="AV340" s="31"/>
      <c r="AW340" s="31"/>
      <c r="AX340" s="31"/>
      <c r="AY340" s="31"/>
      <c r="AZ340" s="31"/>
      <c r="BA340" s="31"/>
      <c r="BB340" s="31"/>
      <c r="BC340" s="31"/>
      <c r="BD340" s="31"/>
      <c r="BE340" s="31"/>
      <c r="BF340" s="31"/>
      <c r="BG340" s="31"/>
      <c r="BH340" s="31"/>
      <c r="BI340" s="31"/>
      <c r="BJ340" s="31"/>
      <c r="BK340" s="31"/>
      <c r="BL340" s="31"/>
      <c r="BM340" s="31"/>
      <c r="BN340" s="31"/>
      <c r="BO340" s="31"/>
      <c r="BP340" s="31"/>
      <c r="BQ340" s="31"/>
      <c r="BR340" s="31"/>
      <c r="BS340" s="31"/>
      <c r="BT340" s="31"/>
      <c r="BU340" s="31"/>
      <c r="BV340" s="31"/>
      <c r="BW340" s="31"/>
      <c r="BX340" s="31"/>
      <c r="BY340" s="31"/>
      <c r="BZ340" s="31"/>
      <c r="CA340" s="31"/>
      <c r="CB340" s="31"/>
      <c r="CC340" s="31"/>
      <c r="CD340" s="31"/>
      <c r="CE340" s="31"/>
      <c r="CF340" s="31"/>
      <c r="CG340" s="31"/>
      <c r="CH340" s="31"/>
      <c r="CI340" s="31"/>
      <c r="CJ340" s="31"/>
      <c r="CK340" s="31"/>
      <c r="CL340" s="31"/>
      <c r="CM340" s="31"/>
      <c r="CN340" s="31"/>
      <c r="CO340" s="31"/>
      <c r="CP340" s="31"/>
      <c r="CQ340" s="31"/>
      <c r="CR340" s="31"/>
      <c r="CS340" s="31"/>
      <c r="CT340" s="31"/>
      <c r="CU340" s="31"/>
      <c r="CV340" s="31"/>
    </row>
    <row r="341" spans="1:100" ht="15" x14ac:dyDescent="0.2">
      <c r="A341" s="31"/>
      <c r="B341" s="31"/>
      <c r="C341" s="29"/>
      <c r="D341" s="29"/>
      <c r="E341" s="31"/>
      <c r="F341" s="31"/>
      <c r="G341" s="59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74"/>
      <c r="AA341" s="74"/>
      <c r="AB341" s="74"/>
      <c r="AC341" s="74"/>
      <c r="AD341" s="74"/>
      <c r="AE341" s="74"/>
      <c r="AF341" s="74"/>
      <c r="AG341" s="74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</row>
    <row r="342" spans="1:100" ht="15" x14ac:dyDescent="0.2">
      <c r="A342" s="31"/>
      <c r="B342" s="31"/>
      <c r="C342" s="29"/>
      <c r="D342" s="29"/>
      <c r="E342" s="31"/>
      <c r="F342" s="31"/>
      <c r="G342" s="59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74"/>
      <c r="AA342" s="74"/>
      <c r="AB342" s="74"/>
      <c r="AC342" s="74"/>
      <c r="AD342" s="74"/>
      <c r="AE342" s="74"/>
      <c r="AF342" s="74"/>
      <c r="AG342" s="74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</row>
    <row r="343" spans="1:100" ht="15" x14ac:dyDescent="0.2">
      <c r="A343" s="31"/>
      <c r="B343" s="31"/>
      <c r="C343" s="29"/>
      <c r="D343" s="29"/>
      <c r="E343" s="31"/>
      <c r="F343" s="31"/>
      <c r="G343" s="59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74"/>
      <c r="AA343" s="74"/>
      <c r="AB343" s="74"/>
      <c r="AC343" s="74"/>
      <c r="AD343" s="74"/>
      <c r="AE343" s="74"/>
      <c r="AF343" s="74"/>
      <c r="AG343" s="74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</row>
    <row r="344" spans="1:100" ht="15" x14ac:dyDescent="0.2">
      <c r="A344" s="31"/>
      <c r="B344" s="31"/>
      <c r="C344" s="29"/>
      <c r="D344" s="29"/>
      <c r="E344" s="31"/>
      <c r="F344" s="31"/>
      <c r="G344" s="59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74"/>
      <c r="AA344" s="74"/>
      <c r="AB344" s="74"/>
      <c r="AC344" s="74"/>
      <c r="AD344" s="74"/>
      <c r="AE344" s="74"/>
      <c r="AF344" s="74"/>
      <c r="AG344" s="74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1"/>
      <c r="AU344" s="31"/>
      <c r="AV344" s="31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31"/>
      <c r="BH344" s="31"/>
      <c r="BI344" s="31"/>
      <c r="BJ344" s="31"/>
      <c r="BK344" s="31"/>
      <c r="BL344" s="31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31"/>
      <c r="BX344" s="31"/>
      <c r="BY344" s="31"/>
      <c r="BZ344" s="31"/>
      <c r="CA344" s="31"/>
      <c r="CB344" s="31"/>
      <c r="CC344" s="31"/>
      <c r="CD344" s="31"/>
      <c r="CE344" s="31"/>
      <c r="CF344" s="31"/>
      <c r="CG344" s="31"/>
      <c r="CH344" s="31"/>
      <c r="CI344" s="31"/>
      <c r="CJ344" s="31"/>
      <c r="CK344" s="31"/>
      <c r="CL344" s="31"/>
      <c r="CM344" s="31"/>
      <c r="CN344" s="31"/>
      <c r="CO344" s="31"/>
      <c r="CP344" s="31"/>
      <c r="CQ344" s="31"/>
      <c r="CR344" s="31"/>
      <c r="CS344" s="31"/>
      <c r="CT344" s="31"/>
      <c r="CU344" s="31"/>
      <c r="CV344" s="31"/>
    </row>
    <row r="345" spans="1:100" ht="15" x14ac:dyDescent="0.2">
      <c r="A345" s="31"/>
      <c r="B345" s="31"/>
      <c r="C345" s="29"/>
      <c r="D345" s="29"/>
      <c r="E345" s="31"/>
      <c r="F345" s="31"/>
      <c r="G345" s="59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74"/>
      <c r="AA345" s="74"/>
      <c r="AB345" s="74"/>
      <c r="AC345" s="74"/>
      <c r="AD345" s="74"/>
      <c r="AE345" s="74"/>
      <c r="AF345" s="74"/>
      <c r="AG345" s="74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1"/>
      <c r="AU345" s="31"/>
      <c r="AV345" s="31"/>
      <c r="AW345" s="31"/>
      <c r="AX345" s="31"/>
      <c r="AY345" s="31"/>
      <c r="AZ345" s="31"/>
      <c r="BA345" s="31"/>
      <c r="BB345" s="31"/>
      <c r="BC345" s="31"/>
      <c r="BD345" s="31"/>
      <c r="BE345" s="31"/>
      <c r="BF345" s="31"/>
      <c r="BG345" s="31"/>
      <c r="BH345" s="31"/>
      <c r="BI345" s="31"/>
      <c r="BJ345" s="31"/>
      <c r="BK345" s="31"/>
      <c r="BL345" s="31"/>
      <c r="BM345" s="31"/>
      <c r="BN345" s="31"/>
      <c r="BO345" s="31"/>
      <c r="BP345" s="31"/>
      <c r="BQ345" s="31"/>
      <c r="BR345" s="31"/>
      <c r="BS345" s="31"/>
      <c r="BT345" s="31"/>
      <c r="BU345" s="31"/>
      <c r="BV345" s="31"/>
      <c r="BW345" s="31"/>
      <c r="BX345" s="31"/>
      <c r="BY345" s="31"/>
      <c r="BZ345" s="31"/>
      <c r="CA345" s="31"/>
      <c r="CB345" s="31"/>
      <c r="CC345" s="31"/>
      <c r="CD345" s="31"/>
      <c r="CE345" s="31"/>
      <c r="CF345" s="31"/>
      <c r="CG345" s="31"/>
      <c r="CH345" s="31"/>
      <c r="CI345" s="31"/>
      <c r="CJ345" s="31"/>
      <c r="CK345" s="31"/>
      <c r="CL345" s="31"/>
      <c r="CM345" s="31"/>
      <c r="CN345" s="31"/>
      <c r="CO345" s="31"/>
      <c r="CP345" s="31"/>
      <c r="CQ345" s="31"/>
      <c r="CR345" s="31"/>
      <c r="CS345" s="31"/>
      <c r="CT345" s="31"/>
      <c r="CU345" s="31"/>
      <c r="CV345" s="31"/>
    </row>
    <row r="346" spans="1:100" ht="15" x14ac:dyDescent="0.2">
      <c r="A346" s="31"/>
      <c r="B346" s="31"/>
      <c r="C346" s="29"/>
      <c r="D346" s="29"/>
      <c r="E346" s="31"/>
      <c r="F346" s="31"/>
      <c r="G346" s="59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74"/>
      <c r="AA346" s="74"/>
      <c r="AB346" s="74"/>
      <c r="AC346" s="74"/>
      <c r="AD346" s="74"/>
      <c r="AE346" s="74"/>
      <c r="AF346" s="74"/>
      <c r="AG346" s="74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1"/>
      <c r="AU346" s="31"/>
      <c r="AV346" s="31"/>
      <c r="AW346" s="31"/>
      <c r="AX346" s="31"/>
      <c r="AY346" s="31"/>
      <c r="AZ346" s="31"/>
      <c r="BA346" s="31"/>
      <c r="BB346" s="31"/>
      <c r="BC346" s="31"/>
      <c r="BD346" s="31"/>
      <c r="BE346" s="31"/>
      <c r="BF346" s="31"/>
      <c r="BG346" s="31"/>
      <c r="BH346" s="31"/>
      <c r="BI346" s="31"/>
      <c r="BJ346" s="31"/>
      <c r="BK346" s="31"/>
      <c r="BL346" s="31"/>
      <c r="BM346" s="31"/>
      <c r="BN346" s="31"/>
      <c r="BO346" s="31"/>
      <c r="BP346" s="31"/>
      <c r="BQ346" s="31"/>
      <c r="BR346" s="31"/>
      <c r="BS346" s="31"/>
      <c r="BT346" s="31"/>
      <c r="BU346" s="31"/>
      <c r="BV346" s="31"/>
      <c r="BW346" s="31"/>
      <c r="BX346" s="31"/>
      <c r="BY346" s="31"/>
      <c r="BZ346" s="31"/>
      <c r="CA346" s="31"/>
      <c r="CB346" s="31"/>
      <c r="CC346" s="31"/>
      <c r="CD346" s="31"/>
      <c r="CE346" s="31"/>
      <c r="CF346" s="31"/>
      <c r="CG346" s="31"/>
      <c r="CH346" s="31"/>
      <c r="CI346" s="31"/>
      <c r="CJ346" s="31"/>
      <c r="CK346" s="31"/>
      <c r="CL346" s="31"/>
      <c r="CM346" s="31"/>
      <c r="CN346" s="31"/>
      <c r="CO346" s="31"/>
      <c r="CP346" s="31"/>
      <c r="CQ346" s="31"/>
      <c r="CR346" s="31"/>
      <c r="CS346" s="31"/>
      <c r="CT346" s="31"/>
      <c r="CU346" s="31"/>
      <c r="CV346" s="31"/>
    </row>
    <row r="347" spans="1:100" ht="15" x14ac:dyDescent="0.2">
      <c r="A347" s="31"/>
      <c r="B347" s="31"/>
      <c r="C347" s="29"/>
      <c r="D347" s="29"/>
      <c r="E347" s="31"/>
      <c r="F347" s="31"/>
      <c r="G347" s="59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74"/>
      <c r="AA347" s="74"/>
      <c r="AB347" s="74"/>
      <c r="AC347" s="74"/>
      <c r="AD347" s="74"/>
      <c r="AE347" s="74"/>
      <c r="AF347" s="74"/>
      <c r="AG347" s="74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1"/>
      <c r="AU347" s="31"/>
      <c r="AV347" s="31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31"/>
      <c r="BH347" s="31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31"/>
      <c r="CB347" s="31"/>
      <c r="CC347" s="31"/>
      <c r="CD347" s="31"/>
      <c r="CE347" s="31"/>
      <c r="CF347" s="31"/>
      <c r="CG347" s="31"/>
      <c r="CH347" s="31"/>
      <c r="CI347" s="31"/>
      <c r="CJ347" s="31"/>
      <c r="CK347" s="31"/>
      <c r="CL347" s="31"/>
      <c r="CM347" s="31"/>
      <c r="CN347" s="31"/>
      <c r="CO347" s="31"/>
      <c r="CP347" s="31"/>
      <c r="CQ347" s="31"/>
      <c r="CR347" s="31"/>
      <c r="CS347" s="31"/>
      <c r="CT347" s="31"/>
      <c r="CU347" s="31"/>
      <c r="CV347" s="31"/>
    </row>
    <row r="348" spans="1:100" ht="15" x14ac:dyDescent="0.2">
      <c r="A348" s="31"/>
      <c r="B348" s="31"/>
      <c r="C348" s="29"/>
      <c r="D348" s="29"/>
      <c r="E348" s="31"/>
      <c r="F348" s="31"/>
      <c r="G348" s="59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74"/>
      <c r="AA348" s="74"/>
      <c r="AB348" s="74"/>
      <c r="AC348" s="74"/>
      <c r="AD348" s="74"/>
      <c r="AE348" s="74"/>
      <c r="AF348" s="74"/>
      <c r="AG348" s="74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1"/>
      <c r="AU348" s="31"/>
      <c r="AV348" s="31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31"/>
      <c r="BH348" s="31"/>
      <c r="BI348" s="31"/>
      <c r="BJ348" s="31"/>
      <c r="BK348" s="31"/>
      <c r="BL348" s="31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31"/>
      <c r="BX348" s="31"/>
      <c r="BY348" s="31"/>
      <c r="BZ348" s="31"/>
      <c r="CA348" s="31"/>
      <c r="CB348" s="31"/>
      <c r="CC348" s="31"/>
      <c r="CD348" s="31"/>
      <c r="CE348" s="31"/>
      <c r="CF348" s="31"/>
      <c r="CG348" s="31"/>
      <c r="CH348" s="31"/>
      <c r="CI348" s="31"/>
      <c r="CJ348" s="31"/>
      <c r="CK348" s="31"/>
      <c r="CL348" s="31"/>
      <c r="CM348" s="31"/>
      <c r="CN348" s="31"/>
      <c r="CO348" s="31"/>
      <c r="CP348" s="31"/>
      <c r="CQ348" s="31"/>
      <c r="CR348" s="31"/>
      <c r="CS348" s="31"/>
      <c r="CT348" s="31"/>
      <c r="CU348" s="31"/>
      <c r="CV348" s="31"/>
    </row>
    <row r="349" spans="1:100" ht="15" x14ac:dyDescent="0.2">
      <c r="A349" s="31"/>
      <c r="B349" s="31"/>
      <c r="C349" s="29"/>
      <c r="D349" s="29"/>
      <c r="E349" s="31"/>
      <c r="F349" s="31"/>
      <c r="G349" s="59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74"/>
      <c r="AA349" s="74"/>
      <c r="AB349" s="74"/>
      <c r="AC349" s="74"/>
      <c r="AD349" s="74"/>
      <c r="AE349" s="74"/>
      <c r="AF349" s="74"/>
      <c r="AG349" s="74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1"/>
      <c r="AU349" s="31"/>
      <c r="AV349" s="31"/>
      <c r="AW349" s="31"/>
      <c r="AX349" s="31"/>
      <c r="AY349" s="31"/>
      <c r="AZ349" s="31"/>
      <c r="BA349" s="31"/>
      <c r="BB349" s="31"/>
      <c r="BC349" s="31"/>
      <c r="BD349" s="31"/>
      <c r="BE349" s="31"/>
      <c r="BF349" s="31"/>
      <c r="BG349" s="31"/>
      <c r="BH349" s="31"/>
      <c r="BI349" s="31"/>
      <c r="BJ349" s="31"/>
      <c r="BK349" s="31"/>
      <c r="BL349" s="31"/>
      <c r="BM349" s="31"/>
      <c r="BN349" s="31"/>
      <c r="BO349" s="31"/>
      <c r="BP349" s="31"/>
      <c r="BQ349" s="31"/>
      <c r="BR349" s="31"/>
      <c r="BS349" s="31"/>
      <c r="BT349" s="31"/>
      <c r="BU349" s="31"/>
      <c r="BV349" s="31"/>
      <c r="BW349" s="31"/>
      <c r="BX349" s="31"/>
      <c r="BY349" s="31"/>
      <c r="BZ349" s="31"/>
      <c r="CA349" s="31"/>
      <c r="CB349" s="31"/>
      <c r="CC349" s="31"/>
      <c r="CD349" s="31"/>
      <c r="CE349" s="31"/>
      <c r="CF349" s="31"/>
      <c r="CG349" s="31"/>
      <c r="CH349" s="31"/>
      <c r="CI349" s="31"/>
      <c r="CJ349" s="31"/>
      <c r="CK349" s="31"/>
      <c r="CL349" s="31"/>
      <c r="CM349" s="31"/>
      <c r="CN349" s="31"/>
      <c r="CO349" s="31"/>
      <c r="CP349" s="31"/>
      <c r="CQ349" s="31"/>
      <c r="CR349" s="31"/>
      <c r="CS349" s="31"/>
      <c r="CT349" s="31"/>
      <c r="CU349" s="31"/>
      <c r="CV349" s="31"/>
    </row>
    <row r="350" spans="1:100" ht="15" x14ac:dyDescent="0.2">
      <c r="A350" s="31"/>
      <c r="B350" s="31"/>
      <c r="C350" s="29"/>
      <c r="D350" s="29"/>
      <c r="E350" s="31"/>
      <c r="F350" s="31"/>
      <c r="G350" s="59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74"/>
      <c r="AA350" s="74"/>
      <c r="AB350" s="74"/>
      <c r="AC350" s="74"/>
      <c r="AD350" s="74"/>
      <c r="AE350" s="74"/>
      <c r="AF350" s="74"/>
      <c r="AG350" s="74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1"/>
      <c r="AU350" s="31"/>
      <c r="AV350" s="31"/>
      <c r="AW350" s="31"/>
      <c r="AX350" s="31"/>
      <c r="AY350" s="31"/>
      <c r="AZ350" s="31"/>
      <c r="BA350" s="31"/>
      <c r="BB350" s="31"/>
      <c r="BC350" s="31"/>
      <c r="BD350" s="31"/>
      <c r="BE350" s="31"/>
      <c r="BF350" s="31"/>
      <c r="BG350" s="31"/>
      <c r="BH350" s="31"/>
      <c r="BI350" s="31"/>
      <c r="BJ350" s="31"/>
      <c r="BK350" s="31"/>
      <c r="BL350" s="31"/>
      <c r="BM350" s="31"/>
      <c r="BN350" s="31"/>
      <c r="BO350" s="31"/>
      <c r="BP350" s="31"/>
      <c r="BQ350" s="31"/>
      <c r="BR350" s="31"/>
      <c r="BS350" s="31"/>
      <c r="BT350" s="31"/>
      <c r="BU350" s="31"/>
      <c r="BV350" s="31"/>
      <c r="BW350" s="31"/>
      <c r="BX350" s="31"/>
      <c r="BY350" s="31"/>
      <c r="BZ350" s="31"/>
      <c r="CA350" s="31"/>
      <c r="CB350" s="31"/>
      <c r="CC350" s="31"/>
      <c r="CD350" s="31"/>
      <c r="CE350" s="31"/>
      <c r="CF350" s="31"/>
      <c r="CG350" s="31"/>
      <c r="CH350" s="31"/>
      <c r="CI350" s="31"/>
      <c r="CJ350" s="31"/>
      <c r="CK350" s="31"/>
      <c r="CL350" s="31"/>
      <c r="CM350" s="31"/>
      <c r="CN350" s="31"/>
      <c r="CO350" s="31"/>
      <c r="CP350" s="31"/>
      <c r="CQ350" s="31"/>
      <c r="CR350" s="31"/>
      <c r="CS350" s="31"/>
      <c r="CT350" s="31"/>
      <c r="CU350" s="31"/>
      <c r="CV350" s="31"/>
    </row>
    <row r="351" spans="1:100" ht="15" x14ac:dyDescent="0.2">
      <c r="A351" s="31"/>
      <c r="B351" s="31"/>
      <c r="C351" s="29"/>
      <c r="D351" s="29"/>
      <c r="E351" s="31"/>
      <c r="F351" s="31"/>
      <c r="G351" s="59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74"/>
      <c r="AA351" s="74"/>
      <c r="AB351" s="74"/>
      <c r="AC351" s="74"/>
      <c r="AD351" s="74"/>
      <c r="AE351" s="74"/>
      <c r="AF351" s="74"/>
      <c r="AG351" s="74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1"/>
      <c r="AU351" s="31"/>
      <c r="AV351" s="31"/>
      <c r="AW351" s="31"/>
      <c r="AX351" s="31"/>
      <c r="AY351" s="31"/>
      <c r="AZ351" s="31"/>
      <c r="BA351" s="31"/>
      <c r="BB351" s="31"/>
      <c r="BC351" s="31"/>
      <c r="BD351" s="31"/>
      <c r="BE351" s="31"/>
      <c r="BF351" s="31"/>
      <c r="BG351" s="31"/>
      <c r="BH351" s="31"/>
      <c r="BI351" s="31"/>
      <c r="BJ351" s="31"/>
      <c r="BK351" s="31"/>
      <c r="BL351" s="31"/>
      <c r="BM351" s="31"/>
      <c r="BN351" s="31"/>
      <c r="BO351" s="31"/>
      <c r="BP351" s="31"/>
      <c r="BQ351" s="31"/>
      <c r="BR351" s="31"/>
      <c r="BS351" s="31"/>
      <c r="BT351" s="31"/>
      <c r="BU351" s="31"/>
      <c r="BV351" s="31"/>
      <c r="BW351" s="31"/>
      <c r="BX351" s="31"/>
      <c r="BY351" s="31"/>
      <c r="BZ351" s="31"/>
      <c r="CA351" s="31"/>
      <c r="CB351" s="31"/>
      <c r="CC351" s="31"/>
      <c r="CD351" s="31"/>
      <c r="CE351" s="31"/>
      <c r="CF351" s="31"/>
      <c r="CG351" s="31"/>
      <c r="CH351" s="31"/>
      <c r="CI351" s="31"/>
      <c r="CJ351" s="31"/>
      <c r="CK351" s="31"/>
      <c r="CL351" s="31"/>
      <c r="CM351" s="31"/>
      <c r="CN351" s="31"/>
      <c r="CO351" s="31"/>
      <c r="CP351" s="31"/>
      <c r="CQ351" s="31"/>
      <c r="CR351" s="31"/>
      <c r="CS351" s="31"/>
      <c r="CT351" s="31"/>
      <c r="CU351" s="31"/>
      <c r="CV351" s="31"/>
    </row>
    <row r="352" spans="1:100" ht="15" x14ac:dyDescent="0.2">
      <c r="A352" s="31"/>
      <c r="B352" s="31"/>
      <c r="C352" s="29"/>
      <c r="D352" s="29"/>
      <c r="E352" s="31"/>
      <c r="F352" s="31"/>
      <c r="G352" s="59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74"/>
      <c r="AA352" s="74"/>
      <c r="AB352" s="74"/>
      <c r="AC352" s="74"/>
      <c r="AD352" s="74"/>
      <c r="AE352" s="74"/>
      <c r="AF352" s="74"/>
      <c r="AG352" s="74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31"/>
      <c r="BX352" s="31"/>
      <c r="BY352" s="31"/>
      <c r="BZ352" s="31"/>
      <c r="CA352" s="31"/>
      <c r="CB352" s="31"/>
      <c r="CC352" s="31"/>
      <c r="CD352" s="31"/>
      <c r="CE352" s="31"/>
      <c r="CF352" s="31"/>
      <c r="CG352" s="31"/>
      <c r="CH352" s="31"/>
      <c r="CI352" s="31"/>
      <c r="CJ352" s="31"/>
      <c r="CK352" s="31"/>
      <c r="CL352" s="31"/>
      <c r="CM352" s="31"/>
      <c r="CN352" s="31"/>
      <c r="CO352" s="31"/>
      <c r="CP352" s="31"/>
      <c r="CQ352" s="31"/>
      <c r="CR352" s="31"/>
      <c r="CS352" s="31"/>
      <c r="CT352" s="31"/>
      <c r="CU352" s="31"/>
      <c r="CV352" s="31"/>
    </row>
    <row r="353" spans="1:100" ht="15" x14ac:dyDescent="0.2">
      <c r="A353" s="31"/>
      <c r="B353" s="31"/>
      <c r="C353" s="29"/>
      <c r="D353" s="29"/>
      <c r="E353" s="31"/>
      <c r="F353" s="31"/>
      <c r="G353" s="59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74"/>
      <c r="AA353" s="74"/>
      <c r="AB353" s="74"/>
      <c r="AC353" s="74"/>
      <c r="AD353" s="74"/>
      <c r="AE353" s="74"/>
      <c r="AF353" s="74"/>
      <c r="AG353" s="74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1"/>
      <c r="AU353" s="31"/>
      <c r="AV353" s="31"/>
      <c r="AW353" s="31"/>
      <c r="AX353" s="31"/>
      <c r="AY353" s="31"/>
      <c r="AZ353" s="31"/>
      <c r="BA353" s="31"/>
      <c r="BB353" s="31"/>
      <c r="BC353" s="31"/>
      <c r="BD353" s="31"/>
      <c r="BE353" s="31"/>
      <c r="BF353" s="31"/>
      <c r="BG353" s="31"/>
      <c r="BH353" s="31"/>
      <c r="BI353" s="31"/>
      <c r="BJ353" s="31"/>
      <c r="BK353" s="31"/>
      <c r="BL353" s="31"/>
      <c r="BM353" s="31"/>
      <c r="BN353" s="31"/>
      <c r="BO353" s="31"/>
      <c r="BP353" s="31"/>
      <c r="BQ353" s="31"/>
      <c r="BR353" s="31"/>
      <c r="BS353" s="31"/>
      <c r="BT353" s="31"/>
      <c r="BU353" s="31"/>
      <c r="BV353" s="31"/>
      <c r="BW353" s="31"/>
      <c r="BX353" s="31"/>
      <c r="BY353" s="31"/>
      <c r="BZ353" s="31"/>
      <c r="CA353" s="31"/>
      <c r="CB353" s="31"/>
      <c r="CC353" s="31"/>
      <c r="CD353" s="31"/>
      <c r="CE353" s="31"/>
      <c r="CF353" s="31"/>
      <c r="CG353" s="31"/>
      <c r="CH353" s="31"/>
      <c r="CI353" s="31"/>
      <c r="CJ353" s="31"/>
      <c r="CK353" s="31"/>
      <c r="CL353" s="31"/>
      <c r="CM353" s="31"/>
      <c r="CN353" s="31"/>
      <c r="CO353" s="31"/>
      <c r="CP353" s="31"/>
      <c r="CQ353" s="31"/>
      <c r="CR353" s="31"/>
      <c r="CS353" s="31"/>
      <c r="CT353" s="31"/>
      <c r="CU353" s="31"/>
      <c r="CV353" s="31"/>
    </row>
    <row r="354" spans="1:100" ht="15" x14ac:dyDescent="0.2">
      <c r="A354" s="31"/>
      <c r="B354" s="31"/>
      <c r="C354" s="29"/>
      <c r="D354" s="29"/>
      <c r="E354" s="31"/>
      <c r="F354" s="31"/>
      <c r="G354" s="59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74"/>
      <c r="AA354" s="74"/>
      <c r="AB354" s="74"/>
      <c r="AC354" s="74"/>
      <c r="AD354" s="74"/>
      <c r="AE354" s="74"/>
      <c r="AF354" s="74"/>
      <c r="AG354" s="74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1"/>
      <c r="AU354" s="31"/>
      <c r="AV354" s="31"/>
      <c r="AW354" s="31"/>
      <c r="AX354" s="31"/>
      <c r="AY354" s="31"/>
      <c r="AZ354" s="31"/>
      <c r="BA354" s="31"/>
      <c r="BB354" s="31"/>
      <c r="BC354" s="31"/>
      <c r="BD354" s="31"/>
      <c r="BE354" s="31"/>
      <c r="BF354" s="31"/>
      <c r="BG354" s="31"/>
      <c r="BH354" s="31"/>
      <c r="BI354" s="31"/>
      <c r="BJ354" s="31"/>
      <c r="BK354" s="31"/>
      <c r="BL354" s="31"/>
      <c r="BM354" s="31"/>
      <c r="BN354" s="31"/>
      <c r="BO354" s="31"/>
      <c r="BP354" s="31"/>
      <c r="BQ354" s="31"/>
      <c r="BR354" s="31"/>
      <c r="BS354" s="31"/>
      <c r="BT354" s="31"/>
      <c r="BU354" s="31"/>
      <c r="BV354" s="31"/>
      <c r="BW354" s="31"/>
      <c r="BX354" s="31"/>
      <c r="BY354" s="31"/>
      <c r="BZ354" s="31"/>
      <c r="CA354" s="31"/>
      <c r="CB354" s="31"/>
      <c r="CC354" s="31"/>
      <c r="CD354" s="31"/>
      <c r="CE354" s="31"/>
      <c r="CF354" s="31"/>
      <c r="CG354" s="31"/>
      <c r="CH354" s="31"/>
      <c r="CI354" s="31"/>
      <c r="CJ354" s="31"/>
      <c r="CK354" s="31"/>
      <c r="CL354" s="31"/>
      <c r="CM354" s="31"/>
      <c r="CN354" s="31"/>
      <c r="CO354" s="31"/>
      <c r="CP354" s="31"/>
      <c r="CQ354" s="31"/>
      <c r="CR354" s="31"/>
      <c r="CS354" s="31"/>
      <c r="CT354" s="31"/>
      <c r="CU354" s="31"/>
      <c r="CV354" s="31"/>
    </row>
    <row r="355" spans="1:100" ht="15" x14ac:dyDescent="0.2">
      <c r="A355" s="31"/>
      <c r="B355" s="31"/>
      <c r="C355" s="29"/>
      <c r="D355" s="29"/>
      <c r="E355" s="31"/>
      <c r="F355" s="31"/>
      <c r="G355" s="59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74"/>
      <c r="AA355" s="74"/>
      <c r="AB355" s="74"/>
      <c r="AC355" s="74"/>
      <c r="AD355" s="74"/>
      <c r="AE355" s="74"/>
      <c r="AF355" s="74"/>
      <c r="AG355" s="74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1"/>
      <c r="AU355" s="31"/>
      <c r="AV355" s="31"/>
      <c r="AW355" s="31"/>
      <c r="AX355" s="31"/>
      <c r="AY355" s="31"/>
      <c r="AZ355" s="31"/>
      <c r="BA355" s="31"/>
      <c r="BB355" s="31"/>
      <c r="BC355" s="31"/>
      <c r="BD355" s="31"/>
      <c r="BE355" s="31"/>
      <c r="BF355" s="31"/>
      <c r="BG355" s="31"/>
      <c r="BH355" s="31"/>
      <c r="BI355" s="31"/>
      <c r="BJ355" s="31"/>
      <c r="BK355" s="31"/>
      <c r="BL355" s="31"/>
      <c r="BM355" s="31"/>
      <c r="BN355" s="31"/>
      <c r="BO355" s="31"/>
      <c r="BP355" s="31"/>
      <c r="BQ355" s="31"/>
      <c r="BR355" s="31"/>
      <c r="BS355" s="31"/>
      <c r="BT355" s="31"/>
      <c r="BU355" s="31"/>
      <c r="BV355" s="31"/>
      <c r="BW355" s="31"/>
      <c r="BX355" s="31"/>
      <c r="BY355" s="31"/>
      <c r="BZ355" s="31"/>
      <c r="CA355" s="31"/>
      <c r="CB355" s="31"/>
      <c r="CC355" s="31"/>
      <c r="CD355" s="31"/>
      <c r="CE355" s="31"/>
      <c r="CF355" s="31"/>
      <c r="CG355" s="31"/>
      <c r="CH355" s="31"/>
      <c r="CI355" s="31"/>
      <c r="CJ355" s="31"/>
      <c r="CK355" s="31"/>
      <c r="CL355" s="31"/>
      <c r="CM355" s="31"/>
      <c r="CN355" s="31"/>
      <c r="CO355" s="31"/>
      <c r="CP355" s="31"/>
      <c r="CQ355" s="31"/>
      <c r="CR355" s="31"/>
      <c r="CS355" s="31"/>
      <c r="CT355" s="31"/>
      <c r="CU355" s="31"/>
      <c r="CV355" s="31"/>
    </row>
    <row r="356" spans="1:100" ht="15" x14ac:dyDescent="0.2">
      <c r="A356" s="31"/>
      <c r="B356" s="31"/>
      <c r="C356" s="29"/>
      <c r="D356" s="29"/>
      <c r="E356" s="31"/>
      <c r="F356" s="31"/>
      <c r="G356" s="59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74"/>
      <c r="AA356" s="74"/>
      <c r="AB356" s="74"/>
      <c r="AC356" s="74"/>
      <c r="AD356" s="74"/>
      <c r="AE356" s="74"/>
      <c r="AF356" s="74"/>
      <c r="AG356" s="74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1"/>
      <c r="AU356" s="31"/>
      <c r="AV356" s="31"/>
      <c r="AW356" s="31"/>
      <c r="AX356" s="31"/>
      <c r="AY356" s="31"/>
      <c r="AZ356" s="31"/>
      <c r="BA356" s="31"/>
      <c r="BB356" s="31"/>
      <c r="BC356" s="31"/>
      <c r="BD356" s="31"/>
      <c r="BE356" s="31"/>
      <c r="BF356" s="31"/>
      <c r="BG356" s="31"/>
      <c r="BH356" s="31"/>
      <c r="BI356" s="31"/>
      <c r="BJ356" s="31"/>
      <c r="BK356" s="31"/>
      <c r="BL356" s="31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31"/>
      <c r="BX356" s="31"/>
      <c r="BY356" s="31"/>
      <c r="BZ356" s="31"/>
      <c r="CA356" s="31"/>
      <c r="CB356" s="31"/>
      <c r="CC356" s="31"/>
      <c r="CD356" s="31"/>
      <c r="CE356" s="31"/>
      <c r="CF356" s="31"/>
      <c r="CG356" s="31"/>
      <c r="CH356" s="31"/>
      <c r="CI356" s="31"/>
      <c r="CJ356" s="31"/>
      <c r="CK356" s="31"/>
      <c r="CL356" s="31"/>
      <c r="CM356" s="31"/>
      <c r="CN356" s="31"/>
      <c r="CO356" s="31"/>
      <c r="CP356" s="31"/>
      <c r="CQ356" s="31"/>
      <c r="CR356" s="31"/>
      <c r="CS356" s="31"/>
      <c r="CT356" s="31"/>
      <c r="CU356" s="31"/>
      <c r="CV356" s="31"/>
    </row>
    <row r="357" spans="1:100" ht="15" x14ac:dyDescent="0.2">
      <c r="A357" s="31"/>
      <c r="B357" s="31"/>
      <c r="C357" s="29"/>
      <c r="D357" s="29"/>
      <c r="E357" s="31"/>
      <c r="F357" s="31"/>
      <c r="G357" s="59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74"/>
      <c r="AA357" s="74"/>
      <c r="AB357" s="74"/>
      <c r="AC357" s="74"/>
      <c r="AD357" s="74"/>
      <c r="AE357" s="74"/>
      <c r="AF357" s="74"/>
      <c r="AG357" s="74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1"/>
      <c r="AU357" s="31"/>
      <c r="AV357" s="31"/>
      <c r="AW357" s="31"/>
      <c r="AX357" s="31"/>
      <c r="AY357" s="31"/>
      <c r="AZ357" s="31"/>
      <c r="BA357" s="31"/>
      <c r="BB357" s="31"/>
      <c r="BC357" s="31"/>
      <c r="BD357" s="31"/>
      <c r="BE357" s="31"/>
      <c r="BF357" s="31"/>
      <c r="BG357" s="31"/>
      <c r="BH357" s="31"/>
      <c r="BI357" s="31"/>
      <c r="BJ357" s="31"/>
      <c r="BK357" s="31"/>
      <c r="BL357" s="31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31"/>
      <c r="BX357" s="31"/>
      <c r="BY357" s="31"/>
      <c r="BZ357" s="31"/>
      <c r="CA357" s="31"/>
      <c r="CB357" s="31"/>
      <c r="CC357" s="31"/>
      <c r="CD357" s="31"/>
      <c r="CE357" s="31"/>
      <c r="CF357" s="31"/>
      <c r="CG357" s="31"/>
      <c r="CH357" s="31"/>
      <c r="CI357" s="31"/>
      <c r="CJ357" s="31"/>
      <c r="CK357" s="31"/>
      <c r="CL357" s="31"/>
      <c r="CM357" s="31"/>
      <c r="CN357" s="31"/>
      <c r="CO357" s="31"/>
      <c r="CP357" s="31"/>
      <c r="CQ357" s="31"/>
      <c r="CR357" s="31"/>
      <c r="CS357" s="31"/>
      <c r="CT357" s="31"/>
      <c r="CU357" s="31"/>
      <c r="CV357" s="31"/>
    </row>
    <row r="358" spans="1:100" ht="15" x14ac:dyDescent="0.2">
      <c r="A358" s="31"/>
      <c r="B358" s="31"/>
      <c r="C358" s="29"/>
      <c r="D358" s="29"/>
      <c r="E358" s="31"/>
      <c r="F358" s="31"/>
      <c r="G358" s="59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74"/>
      <c r="AA358" s="74"/>
      <c r="AB358" s="74"/>
      <c r="AC358" s="74"/>
      <c r="AD358" s="74"/>
      <c r="AE358" s="74"/>
      <c r="AF358" s="74"/>
      <c r="AG358" s="74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1"/>
      <c r="AU358" s="31"/>
      <c r="AV358" s="31"/>
      <c r="AW358" s="31"/>
      <c r="AX358" s="31"/>
      <c r="AY358" s="31"/>
      <c r="AZ358" s="31"/>
      <c r="BA358" s="31"/>
      <c r="BB358" s="31"/>
      <c r="BC358" s="31"/>
      <c r="BD358" s="31"/>
      <c r="BE358" s="31"/>
      <c r="BF358" s="31"/>
      <c r="BG358" s="31"/>
      <c r="BH358" s="31"/>
      <c r="BI358" s="31"/>
      <c r="BJ358" s="31"/>
      <c r="BK358" s="31"/>
      <c r="BL358" s="31"/>
      <c r="BM358" s="31"/>
      <c r="BN358" s="31"/>
      <c r="BO358" s="31"/>
      <c r="BP358" s="31"/>
      <c r="BQ358" s="31"/>
      <c r="BR358" s="31"/>
      <c r="BS358" s="31"/>
      <c r="BT358" s="31"/>
      <c r="BU358" s="31"/>
      <c r="BV358" s="31"/>
      <c r="BW358" s="31"/>
      <c r="BX358" s="31"/>
      <c r="BY358" s="31"/>
      <c r="BZ358" s="31"/>
      <c r="CA358" s="31"/>
      <c r="CB358" s="31"/>
      <c r="CC358" s="31"/>
      <c r="CD358" s="31"/>
      <c r="CE358" s="31"/>
      <c r="CF358" s="31"/>
      <c r="CG358" s="31"/>
      <c r="CH358" s="31"/>
      <c r="CI358" s="31"/>
      <c r="CJ358" s="31"/>
      <c r="CK358" s="31"/>
      <c r="CL358" s="31"/>
      <c r="CM358" s="31"/>
      <c r="CN358" s="31"/>
      <c r="CO358" s="31"/>
      <c r="CP358" s="31"/>
      <c r="CQ358" s="31"/>
      <c r="CR358" s="31"/>
      <c r="CS358" s="31"/>
      <c r="CT358" s="31"/>
      <c r="CU358" s="31"/>
      <c r="CV358" s="31"/>
    </row>
    <row r="359" spans="1:100" ht="15" x14ac:dyDescent="0.2">
      <c r="A359" s="31"/>
      <c r="B359" s="31"/>
      <c r="C359" s="29"/>
      <c r="D359" s="29"/>
      <c r="E359" s="31"/>
      <c r="F359" s="31"/>
      <c r="G359" s="59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74"/>
      <c r="AA359" s="74"/>
      <c r="AB359" s="74"/>
      <c r="AC359" s="74"/>
      <c r="AD359" s="74"/>
      <c r="AE359" s="74"/>
      <c r="AF359" s="74"/>
      <c r="AG359" s="74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1"/>
      <c r="AU359" s="31"/>
      <c r="AV359" s="31"/>
      <c r="AW359" s="31"/>
      <c r="AX359" s="31"/>
      <c r="AY359" s="31"/>
      <c r="AZ359" s="31"/>
      <c r="BA359" s="31"/>
      <c r="BB359" s="31"/>
      <c r="BC359" s="31"/>
      <c r="BD359" s="31"/>
      <c r="BE359" s="31"/>
      <c r="BF359" s="31"/>
      <c r="BG359" s="31"/>
      <c r="BH359" s="31"/>
      <c r="BI359" s="31"/>
      <c r="BJ359" s="31"/>
      <c r="BK359" s="31"/>
      <c r="BL359" s="31"/>
      <c r="BM359" s="31"/>
      <c r="BN359" s="31"/>
      <c r="BO359" s="31"/>
      <c r="BP359" s="31"/>
      <c r="BQ359" s="31"/>
      <c r="BR359" s="31"/>
      <c r="BS359" s="31"/>
      <c r="BT359" s="31"/>
      <c r="BU359" s="31"/>
      <c r="BV359" s="31"/>
      <c r="BW359" s="31"/>
      <c r="BX359" s="31"/>
      <c r="BY359" s="31"/>
      <c r="BZ359" s="31"/>
      <c r="CA359" s="31"/>
      <c r="CB359" s="31"/>
      <c r="CC359" s="31"/>
      <c r="CD359" s="31"/>
      <c r="CE359" s="31"/>
      <c r="CF359" s="31"/>
      <c r="CG359" s="31"/>
      <c r="CH359" s="31"/>
      <c r="CI359" s="31"/>
      <c r="CJ359" s="31"/>
      <c r="CK359" s="31"/>
      <c r="CL359" s="31"/>
      <c r="CM359" s="31"/>
      <c r="CN359" s="31"/>
      <c r="CO359" s="31"/>
      <c r="CP359" s="31"/>
      <c r="CQ359" s="31"/>
      <c r="CR359" s="31"/>
      <c r="CS359" s="31"/>
      <c r="CT359" s="31"/>
      <c r="CU359" s="31"/>
      <c r="CV359" s="31"/>
    </row>
    <row r="360" spans="1:100" ht="15" x14ac:dyDescent="0.2">
      <c r="A360" s="31"/>
      <c r="B360" s="31"/>
      <c r="C360" s="29"/>
      <c r="D360" s="29"/>
      <c r="E360" s="31"/>
      <c r="F360" s="31"/>
      <c r="G360" s="59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74"/>
      <c r="AA360" s="74"/>
      <c r="AB360" s="74"/>
      <c r="AC360" s="74"/>
      <c r="AD360" s="74"/>
      <c r="AE360" s="74"/>
      <c r="AF360" s="74"/>
      <c r="AG360" s="74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1"/>
      <c r="AU360" s="31"/>
      <c r="AV360" s="31"/>
      <c r="AW360" s="31"/>
      <c r="AX360" s="31"/>
      <c r="AY360" s="31"/>
      <c r="AZ360" s="31"/>
      <c r="BA360" s="31"/>
      <c r="BB360" s="31"/>
      <c r="BC360" s="31"/>
      <c r="BD360" s="31"/>
      <c r="BE360" s="31"/>
      <c r="BF360" s="31"/>
      <c r="BG360" s="31"/>
      <c r="BH360" s="31"/>
      <c r="BI360" s="31"/>
      <c r="BJ360" s="31"/>
      <c r="BK360" s="31"/>
      <c r="BL360" s="31"/>
      <c r="BM360" s="31"/>
      <c r="BN360" s="31"/>
      <c r="BO360" s="31"/>
      <c r="BP360" s="31"/>
      <c r="BQ360" s="31"/>
      <c r="BR360" s="31"/>
      <c r="BS360" s="31"/>
      <c r="BT360" s="31"/>
      <c r="BU360" s="31"/>
      <c r="BV360" s="31"/>
      <c r="BW360" s="31"/>
      <c r="BX360" s="31"/>
      <c r="BY360" s="31"/>
      <c r="BZ360" s="31"/>
      <c r="CA360" s="31"/>
      <c r="CB360" s="31"/>
      <c r="CC360" s="31"/>
      <c r="CD360" s="31"/>
      <c r="CE360" s="31"/>
      <c r="CF360" s="31"/>
      <c r="CG360" s="31"/>
      <c r="CH360" s="31"/>
      <c r="CI360" s="31"/>
      <c r="CJ360" s="31"/>
      <c r="CK360" s="31"/>
      <c r="CL360" s="31"/>
      <c r="CM360" s="31"/>
      <c r="CN360" s="31"/>
      <c r="CO360" s="31"/>
      <c r="CP360" s="31"/>
      <c r="CQ360" s="31"/>
      <c r="CR360" s="31"/>
      <c r="CS360" s="31"/>
      <c r="CT360" s="31"/>
      <c r="CU360" s="31"/>
      <c r="CV360" s="31"/>
    </row>
    <row r="361" spans="1:100" ht="15" x14ac:dyDescent="0.2">
      <c r="A361" s="31"/>
      <c r="B361" s="31"/>
      <c r="C361" s="29"/>
      <c r="D361" s="29"/>
      <c r="E361" s="31"/>
      <c r="F361" s="31"/>
      <c r="G361" s="59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74"/>
      <c r="AA361" s="74"/>
      <c r="AB361" s="74"/>
      <c r="AC361" s="74"/>
      <c r="AD361" s="74"/>
      <c r="AE361" s="74"/>
      <c r="AF361" s="74"/>
      <c r="AG361" s="74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1"/>
      <c r="AU361" s="31"/>
      <c r="AV361" s="31"/>
      <c r="AW361" s="31"/>
      <c r="AX361" s="31"/>
      <c r="AY361" s="31"/>
      <c r="AZ361" s="31"/>
      <c r="BA361" s="31"/>
      <c r="BB361" s="31"/>
      <c r="BC361" s="31"/>
      <c r="BD361" s="31"/>
      <c r="BE361" s="31"/>
      <c r="BF361" s="31"/>
      <c r="BG361" s="31"/>
      <c r="BH361" s="31"/>
      <c r="BI361" s="31"/>
      <c r="BJ361" s="31"/>
      <c r="BK361" s="31"/>
      <c r="BL361" s="31"/>
      <c r="BM361" s="31"/>
      <c r="BN361" s="31"/>
      <c r="BO361" s="31"/>
      <c r="BP361" s="31"/>
      <c r="BQ361" s="31"/>
      <c r="BR361" s="31"/>
      <c r="BS361" s="31"/>
      <c r="BT361" s="31"/>
      <c r="BU361" s="31"/>
      <c r="BV361" s="31"/>
      <c r="BW361" s="31"/>
      <c r="BX361" s="31"/>
      <c r="BY361" s="31"/>
      <c r="BZ361" s="31"/>
      <c r="CA361" s="31"/>
      <c r="CB361" s="31"/>
      <c r="CC361" s="31"/>
      <c r="CD361" s="31"/>
      <c r="CE361" s="31"/>
      <c r="CF361" s="31"/>
      <c r="CG361" s="31"/>
      <c r="CH361" s="31"/>
      <c r="CI361" s="31"/>
      <c r="CJ361" s="31"/>
      <c r="CK361" s="31"/>
      <c r="CL361" s="31"/>
      <c r="CM361" s="31"/>
      <c r="CN361" s="31"/>
      <c r="CO361" s="31"/>
      <c r="CP361" s="31"/>
      <c r="CQ361" s="31"/>
      <c r="CR361" s="31"/>
      <c r="CS361" s="31"/>
      <c r="CT361" s="31"/>
      <c r="CU361" s="31"/>
      <c r="CV361" s="31"/>
    </row>
    <row r="362" spans="1:100" ht="15" x14ac:dyDescent="0.2">
      <c r="A362" s="31"/>
      <c r="B362" s="31"/>
      <c r="C362" s="29"/>
      <c r="D362" s="29"/>
      <c r="E362" s="31"/>
      <c r="F362" s="31"/>
      <c r="G362" s="59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74"/>
      <c r="AA362" s="74"/>
      <c r="AB362" s="74"/>
      <c r="AC362" s="74"/>
      <c r="AD362" s="74"/>
      <c r="AE362" s="74"/>
      <c r="AF362" s="74"/>
      <c r="AG362" s="74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1"/>
      <c r="AU362" s="31"/>
      <c r="AV362" s="31"/>
      <c r="AW362" s="31"/>
      <c r="AX362" s="31"/>
      <c r="AY362" s="31"/>
      <c r="AZ362" s="31"/>
      <c r="BA362" s="31"/>
      <c r="BB362" s="31"/>
      <c r="BC362" s="31"/>
      <c r="BD362" s="31"/>
      <c r="BE362" s="31"/>
      <c r="BF362" s="31"/>
      <c r="BG362" s="31"/>
      <c r="BH362" s="31"/>
      <c r="BI362" s="31"/>
      <c r="BJ362" s="31"/>
      <c r="BK362" s="31"/>
      <c r="BL362" s="31"/>
      <c r="BM362" s="31"/>
      <c r="BN362" s="31"/>
      <c r="BO362" s="31"/>
      <c r="BP362" s="31"/>
      <c r="BQ362" s="31"/>
      <c r="BR362" s="31"/>
      <c r="BS362" s="31"/>
      <c r="BT362" s="31"/>
      <c r="BU362" s="31"/>
      <c r="BV362" s="31"/>
      <c r="BW362" s="31"/>
      <c r="BX362" s="31"/>
      <c r="BY362" s="31"/>
      <c r="BZ362" s="31"/>
      <c r="CA362" s="31"/>
      <c r="CB362" s="31"/>
      <c r="CC362" s="31"/>
      <c r="CD362" s="31"/>
      <c r="CE362" s="31"/>
      <c r="CF362" s="31"/>
      <c r="CG362" s="31"/>
      <c r="CH362" s="31"/>
      <c r="CI362" s="31"/>
      <c r="CJ362" s="31"/>
      <c r="CK362" s="31"/>
      <c r="CL362" s="31"/>
      <c r="CM362" s="31"/>
      <c r="CN362" s="31"/>
      <c r="CO362" s="31"/>
      <c r="CP362" s="31"/>
      <c r="CQ362" s="31"/>
      <c r="CR362" s="31"/>
      <c r="CS362" s="31"/>
      <c r="CT362" s="31"/>
      <c r="CU362" s="31"/>
      <c r="CV362" s="31"/>
    </row>
    <row r="363" spans="1:100" ht="15" x14ac:dyDescent="0.2">
      <c r="A363" s="31"/>
      <c r="B363" s="31"/>
      <c r="C363" s="29"/>
      <c r="D363" s="29"/>
      <c r="E363" s="31"/>
      <c r="F363" s="31"/>
      <c r="G363" s="59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74"/>
      <c r="AA363" s="74"/>
      <c r="AB363" s="74"/>
      <c r="AC363" s="74"/>
      <c r="AD363" s="74"/>
      <c r="AE363" s="74"/>
      <c r="AF363" s="74"/>
      <c r="AG363" s="74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1"/>
      <c r="AU363" s="31"/>
      <c r="AV363" s="31"/>
      <c r="AW363" s="31"/>
      <c r="AX363" s="31"/>
      <c r="AY363" s="31"/>
      <c r="AZ363" s="31"/>
      <c r="BA363" s="31"/>
      <c r="BB363" s="31"/>
      <c r="BC363" s="31"/>
      <c r="BD363" s="31"/>
      <c r="BE363" s="31"/>
      <c r="BF363" s="31"/>
      <c r="BG363" s="31"/>
      <c r="BH363" s="31"/>
      <c r="BI363" s="31"/>
      <c r="BJ363" s="31"/>
      <c r="BK363" s="31"/>
      <c r="BL363" s="31"/>
      <c r="BM363" s="31"/>
      <c r="BN363" s="31"/>
      <c r="BO363" s="31"/>
      <c r="BP363" s="31"/>
      <c r="BQ363" s="31"/>
      <c r="BR363" s="31"/>
      <c r="BS363" s="31"/>
      <c r="BT363" s="31"/>
      <c r="BU363" s="31"/>
      <c r="BV363" s="31"/>
      <c r="BW363" s="31"/>
      <c r="BX363" s="31"/>
      <c r="BY363" s="31"/>
      <c r="BZ363" s="31"/>
      <c r="CA363" s="31"/>
      <c r="CB363" s="31"/>
      <c r="CC363" s="31"/>
      <c r="CD363" s="31"/>
      <c r="CE363" s="31"/>
      <c r="CF363" s="31"/>
      <c r="CG363" s="31"/>
      <c r="CH363" s="31"/>
      <c r="CI363" s="31"/>
      <c r="CJ363" s="31"/>
      <c r="CK363" s="31"/>
      <c r="CL363" s="31"/>
      <c r="CM363" s="31"/>
      <c r="CN363" s="31"/>
      <c r="CO363" s="31"/>
      <c r="CP363" s="31"/>
      <c r="CQ363" s="31"/>
      <c r="CR363" s="31"/>
      <c r="CS363" s="31"/>
      <c r="CT363" s="31"/>
      <c r="CU363" s="31"/>
      <c r="CV363" s="31"/>
    </row>
    <row r="364" spans="1:100" ht="15" x14ac:dyDescent="0.2">
      <c r="A364" s="31"/>
      <c r="B364" s="31"/>
      <c r="C364" s="29"/>
      <c r="D364" s="29"/>
      <c r="E364" s="31"/>
      <c r="F364" s="31"/>
      <c r="G364" s="59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74"/>
      <c r="AA364" s="74"/>
      <c r="AB364" s="74"/>
      <c r="AC364" s="74"/>
      <c r="AD364" s="74"/>
      <c r="AE364" s="74"/>
      <c r="AF364" s="74"/>
      <c r="AG364" s="74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1"/>
      <c r="AU364" s="31"/>
      <c r="AV364" s="31"/>
      <c r="AW364" s="31"/>
      <c r="AX364" s="31"/>
      <c r="AY364" s="31"/>
      <c r="AZ364" s="31"/>
      <c r="BA364" s="31"/>
      <c r="BB364" s="31"/>
      <c r="BC364" s="31"/>
      <c r="BD364" s="31"/>
      <c r="BE364" s="31"/>
      <c r="BF364" s="31"/>
      <c r="BG364" s="31"/>
      <c r="BH364" s="31"/>
      <c r="BI364" s="31"/>
      <c r="BJ364" s="31"/>
      <c r="BK364" s="31"/>
      <c r="BL364" s="31"/>
      <c r="BM364" s="31"/>
      <c r="BN364" s="31"/>
      <c r="BO364" s="31"/>
      <c r="BP364" s="31"/>
      <c r="BQ364" s="31"/>
      <c r="BR364" s="31"/>
      <c r="BS364" s="31"/>
      <c r="BT364" s="31"/>
      <c r="BU364" s="31"/>
      <c r="BV364" s="31"/>
      <c r="BW364" s="31"/>
      <c r="BX364" s="31"/>
      <c r="BY364" s="31"/>
      <c r="BZ364" s="31"/>
      <c r="CA364" s="31"/>
      <c r="CB364" s="31"/>
      <c r="CC364" s="31"/>
      <c r="CD364" s="31"/>
      <c r="CE364" s="31"/>
      <c r="CF364" s="31"/>
      <c r="CG364" s="31"/>
      <c r="CH364" s="31"/>
      <c r="CI364" s="31"/>
      <c r="CJ364" s="31"/>
      <c r="CK364" s="31"/>
      <c r="CL364" s="31"/>
      <c r="CM364" s="31"/>
      <c r="CN364" s="31"/>
      <c r="CO364" s="31"/>
      <c r="CP364" s="31"/>
      <c r="CQ364" s="31"/>
      <c r="CR364" s="31"/>
      <c r="CS364" s="31"/>
      <c r="CT364" s="31"/>
      <c r="CU364" s="31"/>
      <c r="CV364" s="31"/>
    </row>
    <row r="365" spans="1:100" ht="15" x14ac:dyDescent="0.2">
      <c r="A365" s="31"/>
      <c r="B365" s="31"/>
      <c r="C365" s="29"/>
      <c r="D365" s="29"/>
      <c r="E365" s="31"/>
      <c r="F365" s="31"/>
      <c r="G365" s="59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74"/>
      <c r="AA365" s="74"/>
      <c r="AB365" s="74"/>
      <c r="AC365" s="74"/>
      <c r="AD365" s="74"/>
      <c r="AE365" s="74"/>
      <c r="AF365" s="74"/>
      <c r="AG365" s="74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1"/>
      <c r="AU365" s="31"/>
      <c r="AV365" s="31"/>
      <c r="AW365" s="31"/>
      <c r="AX365" s="31"/>
      <c r="AY365" s="31"/>
      <c r="AZ365" s="31"/>
      <c r="BA365" s="31"/>
      <c r="BB365" s="31"/>
      <c r="BC365" s="31"/>
      <c r="BD365" s="31"/>
      <c r="BE365" s="31"/>
      <c r="BF365" s="31"/>
      <c r="BG365" s="31"/>
      <c r="BH365" s="31"/>
      <c r="BI365" s="31"/>
      <c r="BJ365" s="31"/>
      <c r="BK365" s="31"/>
      <c r="BL365" s="31"/>
      <c r="BM365" s="31"/>
      <c r="BN365" s="31"/>
      <c r="BO365" s="31"/>
      <c r="BP365" s="31"/>
      <c r="BQ365" s="31"/>
      <c r="BR365" s="31"/>
      <c r="BS365" s="31"/>
      <c r="BT365" s="31"/>
      <c r="BU365" s="31"/>
      <c r="BV365" s="31"/>
      <c r="BW365" s="31"/>
      <c r="BX365" s="31"/>
      <c r="BY365" s="31"/>
      <c r="BZ365" s="31"/>
      <c r="CA365" s="31"/>
      <c r="CB365" s="31"/>
      <c r="CC365" s="31"/>
      <c r="CD365" s="31"/>
      <c r="CE365" s="31"/>
      <c r="CF365" s="31"/>
      <c r="CG365" s="31"/>
      <c r="CH365" s="31"/>
      <c r="CI365" s="31"/>
      <c r="CJ365" s="31"/>
      <c r="CK365" s="31"/>
      <c r="CL365" s="31"/>
      <c r="CM365" s="31"/>
      <c r="CN365" s="31"/>
      <c r="CO365" s="31"/>
      <c r="CP365" s="31"/>
      <c r="CQ365" s="31"/>
      <c r="CR365" s="31"/>
      <c r="CS365" s="31"/>
      <c r="CT365" s="31"/>
      <c r="CU365" s="31"/>
      <c r="CV365" s="31"/>
    </row>
    <row r="366" spans="1:100" ht="15" x14ac:dyDescent="0.2">
      <c r="A366" s="31"/>
      <c r="B366" s="31"/>
      <c r="C366" s="29"/>
      <c r="D366" s="29"/>
      <c r="E366" s="31"/>
      <c r="F366" s="31"/>
      <c r="G366" s="59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74"/>
      <c r="AA366" s="74"/>
      <c r="AB366" s="74"/>
      <c r="AC366" s="74"/>
      <c r="AD366" s="74"/>
      <c r="AE366" s="74"/>
      <c r="AF366" s="74"/>
      <c r="AG366" s="74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1"/>
      <c r="AU366" s="31"/>
      <c r="AV366" s="31"/>
      <c r="AW366" s="31"/>
      <c r="AX366" s="31"/>
      <c r="AY366" s="31"/>
      <c r="AZ366" s="31"/>
      <c r="BA366" s="31"/>
      <c r="BB366" s="31"/>
      <c r="BC366" s="31"/>
      <c r="BD366" s="31"/>
      <c r="BE366" s="31"/>
      <c r="BF366" s="31"/>
      <c r="BG366" s="31"/>
      <c r="BH366" s="31"/>
      <c r="BI366" s="31"/>
      <c r="BJ366" s="31"/>
      <c r="BK366" s="31"/>
      <c r="BL366" s="31"/>
      <c r="BM366" s="31"/>
      <c r="BN366" s="31"/>
      <c r="BO366" s="31"/>
      <c r="BP366" s="31"/>
      <c r="BQ366" s="31"/>
      <c r="BR366" s="31"/>
      <c r="BS366" s="31"/>
      <c r="BT366" s="31"/>
      <c r="BU366" s="31"/>
      <c r="BV366" s="31"/>
      <c r="BW366" s="31"/>
      <c r="BX366" s="31"/>
      <c r="BY366" s="31"/>
      <c r="BZ366" s="31"/>
      <c r="CA366" s="31"/>
      <c r="CB366" s="31"/>
      <c r="CC366" s="31"/>
      <c r="CD366" s="31"/>
      <c r="CE366" s="31"/>
      <c r="CF366" s="31"/>
      <c r="CG366" s="31"/>
      <c r="CH366" s="31"/>
      <c r="CI366" s="31"/>
      <c r="CJ366" s="31"/>
      <c r="CK366" s="31"/>
      <c r="CL366" s="31"/>
      <c r="CM366" s="31"/>
      <c r="CN366" s="31"/>
      <c r="CO366" s="31"/>
      <c r="CP366" s="31"/>
      <c r="CQ366" s="31"/>
      <c r="CR366" s="31"/>
      <c r="CS366" s="31"/>
      <c r="CT366" s="31"/>
      <c r="CU366" s="31"/>
      <c r="CV366" s="31"/>
    </row>
    <row r="367" spans="1:100" ht="15" x14ac:dyDescent="0.2">
      <c r="A367" s="31"/>
      <c r="B367" s="31"/>
      <c r="C367" s="29"/>
      <c r="D367" s="29"/>
      <c r="E367" s="31"/>
      <c r="F367" s="31"/>
      <c r="G367" s="59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74"/>
      <c r="AA367" s="74"/>
      <c r="AB367" s="74"/>
      <c r="AC367" s="74"/>
      <c r="AD367" s="74"/>
      <c r="AE367" s="74"/>
      <c r="AF367" s="74"/>
      <c r="AG367" s="74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1"/>
      <c r="AU367" s="31"/>
      <c r="AV367" s="31"/>
      <c r="AW367" s="31"/>
      <c r="AX367" s="31"/>
      <c r="AY367" s="31"/>
      <c r="AZ367" s="31"/>
      <c r="BA367" s="31"/>
      <c r="BB367" s="31"/>
      <c r="BC367" s="31"/>
      <c r="BD367" s="31"/>
      <c r="BE367" s="31"/>
      <c r="BF367" s="31"/>
      <c r="BG367" s="31"/>
      <c r="BH367" s="31"/>
      <c r="BI367" s="31"/>
      <c r="BJ367" s="31"/>
      <c r="BK367" s="31"/>
      <c r="BL367" s="31"/>
      <c r="BM367" s="31"/>
      <c r="BN367" s="31"/>
      <c r="BO367" s="31"/>
      <c r="BP367" s="31"/>
      <c r="BQ367" s="31"/>
      <c r="BR367" s="31"/>
      <c r="BS367" s="31"/>
      <c r="BT367" s="31"/>
      <c r="BU367" s="31"/>
      <c r="BV367" s="31"/>
      <c r="BW367" s="31"/>
      <c r="BX367" s="31"/>
      <c r="BY367" s="31"/>
      <c r="BZ367" s="31"/>
      <c r="CA367" s="31"/>
      <c r="CB367" s="31"/>
      <c r="CC367" s="31"/>
      <c r="CD367" s="31"/>
      <c r="CE367" s="31"/>
      <c r="CF367" s="31"/>
      <c r="CG367" s="31"/>
      <c r="CH367" s="31"/>
      <c r="CI367" s="31"/>
      <c r="CJ367" s="31"/>
      <c r="CK367" s="31"/>
      <c r="CL367" s="31"/>
      <c r="CM367" s="31"/>
      <c r="CN367" s="31"/>
      <c r="CO367" s="31"/>
      <c r="CP367" s="31"/>
      <c r="CQ367" s="31"/>
      <c r="CR367" s="31"/>
      <c r="CS367" s="31"/>
      <c r="CT367" s="31"/>
      <c r="CU367" s="31"/>
      <c r="CV367" s="31"/>
    </row>
    <row r="368" spans="1:100" ht="15" x14ac:dyDescent="0.2">
      <c r="A368" s="31"/>
      <c r="B368" s="31"/>
      <c r="C368" s="29"/>
      <c r="D368" s="29"/>
      <c r="E368" s="31"/>
      <c r="F368" s="31"/>
      <c r="G368" s="59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74"/>
      <c r="AA368" s="74"/>
      <c r="AB368" s="74"/>
      <c r="AC368" s="74"/>
      <c r="AD368" s="74"/>
      <c r="AE368" s="74"/>
      <c r="AF368" s="74"/>
      <c r="AG368" s="74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1"/>
      <c r="AU368" s="31"/>
      <c r="AV368" s="31"/>
      <c r="AW368" s="31"/>
      <c r="AX368" s="31"/>
      <c r="AY368" s="31"/>
      <c r="AZ368" s="31"/>
      <c r="BA368" s="31"/>
      <c r="BB368" s="31"/>
      <c r="BC368" s="31"/>
      <c r="BD368" s="31"/>
      <c r="BE368" s="31"/>
      <c r="BF368" s="31"/>
      <c r="BG368" s="31"/>
      <c r="BH368" s="31"/>
      <c r="BI368" s="31"/>
      <c r="BJ368" s="31"/>
      <c r="BK368" s="31"/>
      <c r="BL368" s="31"/>
      <c r="BM368" s="31"/>
      <c r="BN368" s="31"/>
      <c r="BO368" s="31"/>
      <c r="BP368" s="31"/>
      <c r="BQ368" s="31"/>
      <c r="BR368" s="31"/>
      <c r="BS368" s="31"/>
      <c r="BT368" s="31"/>
      <c r="BU368" s="31"/>
      <c r="BV368" s="31"/>
      <c r="BW368" s="31"/>
      <c r="BX368" s="31"/>
      <c r="BY368" s="31"/>
      <c r="BZ368" s="31"/>
      <c r="CA368" s="31"/>
      <c r="CB368" s="31"/>
      <c r="CC368" s="31"/>
      <c r="CD368" s="31"/>
      <c r="CE368" s="31"/>
      <c r="CF368" s="31"/>
      <c r="CG368" s="31"/>
      <c r="CH368" s="31"/>
      <c r="CI368" s="31"/>
      <c r="CJ368" s="31"/>
      <c r="CK368" s="31"/>
      <c r="CL368" s="31"/>
      <c r="CM368" s="31"/>
      <c r="CN368" s="31"/>
      <c r="CO368" s="31"/>
      <c r="CP368" s="31"/>
      <c r="CQ368" s="31"/>
      <c r="CR368" s="31"/>
      <c r="CS368" s="31"/>
      <c r="CT368" s="31"/>
      <c r="CU368" s="31"/>
      <c r="CV368" s="31"/>
    </row>
    <row r="369" spans="1:100" ht="15" x14ac:dyDescent="0.2">
      <c r="A369" s="31"/>
      <c r="B369" s="31"/>
      <c r="C369" s="29"/>
      <c r="D369" s="29"/>
      <c r="E369" s="31"/>
      <c r="F369" s="31"/>
      <c r="G369" s="59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74"/>
      <c r="AA369" s="74"/>
      <c r="AB369" s="74"/>
      <c r="AC369" s="74"/>
      <c r="AD369" s="74"/>
      <c r="AE369" s="74"/>
      <c r="AF369" s="74"/>
      <c r="AG369" s="74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1"/>
      <c r="AU369" s="31"/>
      <c r="AV369" s="31"/>
      <c r="AW369" s="31"/>
      <c r="AX369" s="31"/>
      <c r="AY369" s="31"/>
      <c r="AZ369" s="31"/>
      <c r="BA369" s="31"/>
      <c r="BB369" s="31"/>
      <c r="BC369" s="31"/>
      <c r="BD369" s="31"/>
      <c r="BE369" s="31"/>
      <c r="BF369" s="31"/>
      <c r="BG369" s="31"/>
      <c r="BH369" s="31"/>
      <c r="BI369" s="31"/>
      <c r="BJ369" s="31"/>
      <c r="BK369" s="31"/>
      <c r="BL369" s="31"/>
      <c r="BM369" s="31"/>
      <c r="BN369" s="31"/>
      <c r="BO369" s="31"/>
      <c r="BP369" s="31"/>
      <c r="BQ369" s="31"/>
      <c r="BR369" s="31"/>
      <c r="BS369" s="31"/>
      <c r="BT369" s="31"/>
      <c r="BU369" s="31"/>
      <c r="BV369" s="31"/>
      <c r="BW369" s="31"/>
      <c r="BX369" s="31"/>
      <c r="BY369" s="31"/>
      <c r="BZ369" s="31"/>
      <c r="CA369" s="31"/>
      <c r="CB369" s="31"/>
      <c r="CC369" s="31"/>
      <c r="CD369" s="31"/>
      <c r="CE369" s="31"/>
      <c r="CF369" s="31"/>
      <c r="CG369" s="31"/>
      <c r="CH369" s="31"/>
      <c r="CI369" s="31"/>
      <c r="CJ369" s="31"/>
      <c r="CK369" s="31"/>
      <c r="CL369" s="31"/>
      <c r="CM369" s="31"/>
      <c r="CN369" s="31"/>
      <c r="CO369" s="31"/>
      <c r="CP369" s="31"/>
      <c r="CQ369" s="31"/>
      <c r="CR369" s="31"/>
      <c r="CS369" s="31"/>
      <c r="CT369" s="31"/>
      <c r="CU369" s="31"/>
      <c r="CV369" s="31"/>
    </row>
    <row r="370" spans="1:100" ht="15" x14ac:dyDescent="0.2">
      <c r="A370" s="31"/>
      <c r="B370" s="31"/>
      <c r="C370" s="29"/>
      <c r="D370" s="29"/>
      <c r="E370" s="31"/>
      <c r="F370" s="31"/>
      <c r="G370" s="59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74"/>
      <c r="AA370" s="74"/>
      <c r="AB370" s="74"/>
      <c r="AC370" s="74"/>
      <c r="AD370" s="74"/>
      <c r="AE370" s="74"/>
      <c r="AF370" s="74"/>
      <c r="AG370" s="74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1"/>
      <c r="AU370" s="31"/>
      <c r="AV370" s="31"/>
      <c r="AW370" s="31"/>
      <c r="AX370" s="31"/>
      <c r="AY370" s="31"/>
      <c r="AZ370" s="31"/>
      <c r="BA370" s="31"/>
      <c r="BB370" s="31"/>
      <c r="BC370" s="31"/>
      <c r="BD370" s="31"/>
      <c r="BE370" s="31"/>
      <c r="BF370" s="31"/>
      <c r="BG370" s="31"/>
      <c r="BH370" s="31"/>
      <c r="BI370" s="31"/>
      <c r="BJ370" s="31"/>
      <c r="BK370" s="31"/>
      <c r="BL370" s="31"/>
      <c r="BM370" s="31"/>
      <c r="BN370" s="31"/>
      <c r="BO370" s="31"/>
      <c r="BP370" s="31"/>
      <c r="BQ370" s="31"/>
      <c r="BR370" s="31"/>
      <c r="BS370" s="31"/>
      <c r="BT370" s="31"/>
      <c r="BU370" s="31"/>
      <c r="BV370" s="31"/>
      <c r="BW370" s="31"/>
      <c r="BX370" s="31"/>
      <c r="BY370" s="31"/>
      <c r="BZ370" s="31"/>
      <c r="CA370" s="31"/>
      <c r="CB370" s="31"/>
      <c r="CC370" s="31"/>
      <c r="CD370" s="31"/>
      <c r="CE370" s="31"/>
      <c r="CF370" s="31"/>
      <c r="CG370" s="31"/>
      <c r="CH370" s="31"/>
      <c r="CI370" s="31"/>
      <c r="CJ370" s="31"/>
      <c r="CK370" s="31"/>
      <c r="CL370" s="31"/>
      <c r="CM370" s="31"/>
      <c r="CN370" s="31"/>
      <c r="CO370" s="31"/>
      <c r="CP370" s="31"/>
      <c r="CQ370" s="31"/>
      <c r="CR370" s="31"/>
      <c r="CS370" s="31"/>
      <c r="CT370" s="31"/>
      <c r="CU370" s="31"/>
      <c r="CV370" s="31"/>
    </row>
    <row r="371" spans="1:100" ht="15" x14ac:dyDescent="0.2">
      <c r="A371" s="31"/>
      <c r="B371" s="31"/>
      <c r="C371" s="29"/>
      <c r="D371" s="29"/>
      <c r="E371" s="31"/>
      <c r="F371" s="31"/>
      <c r="G371" s="59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74"/>
      <c r="AA371" s="74"/>
      <c r="AB371" s="74"/>
      <c r="AC371" s="74"/>
      <c r="AD371" s="74"/>
      <c r="AE371" s="74"/>
      <c r="AF371" s="74"/>
      <c r="AG371" s="74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1"/>
      <c r="AU371" s="31"/>
      <c r="AV371" s="31"/>
      <c r="AW371" s="31"/>
      <c r="AX371" s="31"/>
      <c r="AY371" s="31"/>
      <c r="AZ371" s="31"/>
      <c r="BA371" s="31"/>
      <c r="BB371" s="31"/>
      <c r="BC371" s="31"/>
      <c r="BD371" s="31"/>
      <c r="BE371" s="31"/>
      <c r="BF371" s="31"/>
      <c r="BG371" s="31"/>
      <c r="BH371" s="31"/>
      <c r="BI371" s="31"/>
      <c r="BJ371" s="31"/>
      <c r="BK371" s="31"/>
      <c r="BL371" s="31"/>
      <c r="BM371" s="31"/>
      <c r="BN371" s="31"/>
      <c r="BO371" s="31"/>
      <c r="BP371" s="31"/>
      <c r="BQ371" s="31"/>
      <c r="BR371" s="31"/>
      <c r="BS371" s="31"/>
      <c r="BT371" s="31"/>
      <c r="BU371" s="31"/>
      <c r="BV371" s="31"/>
      <c r="BW371" s="31"/>
      <c r="BX371" s="31"/>
      <c r="BY371" s="31"/>
      <c r="BZ371" s="31"/>
      <c r="CA371" s="31"/>
      <c r="CB371" s="31"/>
      <c r="CC371" s="31"/>
      <c r="CD371" s="31"/>
      <c r="CE371" s="31"/>
      <c r="CF371" s="31"/>
      <c r="CG371" s="31"/>
      <c r="CH371" s="31"/>
      <c r="CI371" s="31"/>
      <c r="CJ371" s="31"/>
      <c r="CK371" s="31"/>
      <c r="CL371" s="31"/>
      <c r="CM371" s="31"/>
      <c r="CN371" s="31"/>
      <c r="CO371" s="31"/>
      <c r="CP371" s="31"/>
      <c r="CQ371" s="31"/>
      <c r="CR371" s="31"/>
      <c r="CS371" s="31"/>
      <c r="CT371" s="31"/>
      <c r="CU371" s="31"/>
      <c r="CV371" s="31"/>
    </row>
    <row r="372" spans="1:100" ht="15" x14ac:dyDescent="0.2">
      <c r="A372" s="31"/>
      <c r="B372" s="31"/>
      <c r="C372" s="29"/>
      <c r="D372" s="29"/>
      <c r="E372" s="31"/>
      <c r="F372" s="31"/>
      <c r="G372" s="59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74"/>
      <c r="AA372" s="74"/>
      <c r="AB372" s="74"/>
      <c r="AC372" s="74"/>
      <c r="AD372" s="74"/>
      <c r="AE372" s="74"/>
      <c r="AF372" s="74"/>
      <c r="AG372" s="74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1"/>
      <c r="AU372" s="31"/>
      <c r="AV372" s="31"/>
      <c r="AW372" s="31"/>
      <c r="AX372" s="31"/>
      <c r="AY372" s="31"/>
      <c r="AZ372" s="31"/>
      <c r="BA372" s="31"/>
      <c r="BB372" s="31"/>
      <c r="BC372" s="31"/>
      <c r="BD372" s="31"/>
      <c r="BE372" s="31"/>
      <c r="BF372" s="31"/>
      <c r="BG372" s="31"/>
      <c r="BH372" s="31"/>
      <c r="BI372" s="31"/>
      <c r="BJ372" s="31"/>
      <c r="BK372" s="31"/>
      <c r="BL372" s="31"/>
      <c r="BM372" s="31"/>
      <c r="BN372" s="31"/>
      <c r="BO372" s="31"/>
      <c r="BP372" s="31"/>
      <c r="BQ372" s="31"/>
      <c r="BR372" s="31"/>
      <c r="BS372" s="31"/>
      <c r="BT372" s="31"/>
      <c r="BU372" s="31"/>
      <c r="BV372" s="31"/>
      <c r="BW372" s="31"/>
      <c r="BX372" s="31"/>
      <c r="BY372" s="31"/>
      <c r="BZ372" s="31"/>
      <c r="CA372" s="31"/>
      <c r="CB372" s="31"/>
      <c r="CC372" s="31"/>
      <c r="CD372" s="31"/>
      <c r="CE372" s="31"/>
      <c r="CF372" s="31"/>
      <c r="CG372" s="31"/>
      <c r="CH372" s="31"/>
      <c r="CI372" s="31"/>
      <c r="CJ372" s="31"/>
      <c r="CK372" s="31"/>
      <c r="CL372" s="31"/>
      <c r="CM372" s="31"/>
      <c r="CN372" s="31"/>
      <c r="CO372" s="31"/>
      <c r="CP372" s="31"/>
      <c r="CQ372" s="31"/>
      <c r="CR372" s="31"/>
      <c r="CS372" s="31"/>
      <c r="CT372" s="31"/>
      <c r="CU372" s="31"/>
      <c r="CV372" s="31"/>
    </row>
    <row r="373" spans="1:100" ht="15" x14ac:dyDescent="0.2">
      <c r="A373" s="31"/>
      <c r="B373" s="31"/>
      <c r="C373" s="29"/>
      <c r="D373" s="29"/>
      <c r="E373" s="31"/>
      <c r="F373" s="31"/>
      <c r="G373" s="59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74"/>
      <c r="AA373" s="74"/>
      <c r="AB373" s="74"/>
      <c r="AC373" s="74"/>
      <c r="AD373" s="74"/>
      <c r="AE373" s="74"/>
      <c r="AF373" s="74"/>
      <c r="AG373" s="74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1"/>
      <c r="AU373" s="31"/>
      <c r="AV373" s="31"/>
      <c r="AW373" s="31"/>
      <c r="AX373" s="31"/>
      <c r="AY373" s="31"/>
      <c r="AZ373" s="31"/>
      <c r="BA373" s="31"/>
      <c r="BB373" s="31"/>
      <c r="BC373" s="31"/>
      <c r="BD373" s="31"/>
      <c r="BE373" s="31"/>
      <c r="BF373" s="31"/>
      <c r="BG373" s="31"/>
      <c r="BH373" s="31"/>
      <c r="BI373" s="31"/>
      <c r="BJ373" s="31"/>
      <c r="BK373" s="31"/>
      <c r="BL373" s="31"/>
      <c r="BM373" s="31"/>
      <c r="BN373" s="31"/>
      <c r="BO373" s="31"/>
      <c r="BP373" s="31"/>
      <c r="BQ373" s="31"/>
      <c r="BR373" s="31"/>
      <c r="BS373" s="31"/>
      <c r="BT373" s="31"/>
      <c r="BU373" s="31"/>
      <c r="BV373" s="31"/>
      <c r="BW373" s="31"/>
      <c r="BX373" s="31"/>
      <c r="BY373" s="31"/>
      <c r="BZ373" s="31"/>
      <c r="CA373" s="31"/>
      <c r="CB373" s="31"/>
      <c r="CC373" s="31"/>
      <c r="CD373" s="31"/>
      <c r="CE373" s="31"/>
      <c r="CF373" s="31"/>
      <c r="CG373" s="31"/>
      <c r="CH373" s="31"/>
      <c r="CI373" s="31"/>
      <c r="CJ373" s="31"/>
      <c r="CK373" s="31"/>
      <c r="CL373" s="31"/>
      <c r="CM373" s="31"/>
      <c r="CN373" s="31"/>
      <c r="CO373" s="31"/>
      <c r="CP373" s="31"/>
      <c r="CQ373" s="31"/>
      <c r="CR373" s="31"/>
      <c r="CS373" s="31"/>
      <c r="CT373" s="31"/>
      <c r="CU373" s="31"/>
      <c r="CV373" s="31"/>
    </row>
    <row r="374" spans="1:100" ht="15" x14ac:dyDescent="0.2">
      <c r="A374" s="31"/>
      <c r="B374" s="31"/>
      <c r="C374" s="29"/>
      <c r="D374" s="29"/>
      <c r="E374" s="31"/>
      <c r="F374" s="31"/>
      <c r="G374" s="59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74"/>
      <c r="AA374" s="74"/>
      <c r="AB374" s="74"/>
      <c r="AC374" s="74"/>
      <c r="AD374" s="74"/>
      <c r="AE374" s="74"/>
      <c r="AF374" s="74"/>
      <c r="AG374" s="74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1"/>
      <c r="AU374" s="31"/>
      <c r="AV374" s="31"/>
      <c r="AW374" s="31"/>
      <c r="AX374" s="31"/>
      <c r="AY374" s="31"/>
      <c r="AZ374" s="31"/>
      <c r="BA374" s="31"/>
      <c r="BB374" s="31"/>
      <c r="BC374" s="31"/>
      <c r="BD374" s="31"/>
      <c r="BE374" s="31"/>
      <c r="BF374" s="31"/>
      <c r="BG374" s="31"/>
      <c r="BH374" s="31"/>
      <c r="BI374" s="31"/>
      <c r="BJ374" s="31"/>
      <c r="BK374" s="31"/>
      <c r="BL374" s="31"/>
      <c r="BM374" s="31"/>
      <c r="BN374" s="31"/>
      <c r="BO374" s="31"/>
      <c r="BP374" s="31"/>
      <c r="BQ374" s="31"/>
      <c r="BR374" s="31"/>
      <c r="BS374" s="31"/>
      <c r="BT374" s="31"/>
      <c r="BU374" s="31"/>
      <c r="BV374" s="31"/>
      <c r="BW374" s="31"/>
      <c r="BX374" s="31"/>
      <c r="BY374" s="31"/>
      <c r="BZ374" s="31"/>
      <c r="CA374" s="31"/>
      <c r="CB374" s="31"/>
      <c r="CC374" s="31"/>
      <c r="CD374" s="31"/>
      <c r="CE374" s="31"/>
      <c r="CF374" s="31"/>
      <c r="CG374" s="31"/>
      <c r="CH374" s="31"/>
      <c r="CI374" s="31"/>
      <c r="CJ374" s="31"/>
      <c r="CK374" s="31"/>
      <c r="CL374" s="31"/>
      <c r="CM374" s="31"/>
      <c r="CN374" s="31"/>
      <c r="CO374" s="31"/>
      <c r="CP374" s="31"/>
      <c r="CQ374" s="31"/>
      <c r="CR374" s="31"/>
      <c r="CS374" s="31"/>
      <c r="CT374" s="31"/>
      <c r="CU374" s="31"/>
      <c r="CV374" s="31"/>
    </row>
    <row r="375" spans="1:100" ht="15" x14ac:dyDescent="0.2">
      <c r="A375" s="31"/>
      <c r="B375" s="31"/>
      <c r="C375" s="29"/>
      <c r="D375" s="29"/>
      <c r="E375" s="31"/>
      <c r="F375" s="31"/>
      <c r="G375" s="59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74"/>
      <c r="AA375" s="74"/>
      <c r="AB375" s="74"/>
      <c r="AC375" s="74"/>
      <c r="AD375" s="74"/>
      <c r="AE375" s="74"/>
      <c r="AF375" s="74"/>
      <c r="AG375" s="74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1"/>
      <c r="AU375" s="31"/>
      <c r="AV375" s="31"/>
      <c r="AW375" s="31"/>
      <c r="AX375" s="31"/>
      <c r="AY375" s="31"/>
      <c r="AZ375" s="31"/>
      <c r="BA375" s="31"/>
      <c r="BB375" s="31"/>
      <c r="BC375" s="31"/>
      <c r="BD375" s="31"/>
      <c r="BE375" s="31"/>
      <c r="BF375" s="31"/>
      <c r="BG375" s="31"/>
      <c r="BH375" s="31"/>
      <c r="BI375" s="31"/>
      <c r="BJ375" s="31"/>
      <c r="BK375" s="31"/>
      <c r="BL375" s="31"/>
      <c r="BM375" s="31"/>
      <c r="BN375" s="31"/>
      <c r="BO375" s="31"/>
      <c r="BP375" s="31"/>
      <c r="BQ375" s="31"/>
      <c r="BR375" s="31"/>
      <c r="BS375" s="31"/>
      <c r="BT375" s="31"/>
      <c r="BU375" s="31"/>
      <c r="BV375" s="31"/>
      <c r="BW375" s="31"/>
      <c r="BX375" s="31"/>
      <c r="BY375" s="31"/>
      <c r="BZ375" s="31"/>
      <c r="CA375" s="31"/>
      <c r="CB375" s="31"/>
      <c r="CC375" s="31"/>
      <c r="CD375" s="31"/>
      <c r="CE375" s="31"/>
      <c r="CF375" s="31"/>
      <c r="CG375" s="31"/>
      <c r="CH375" s="31"/>
      <c r="CI375" s="31"/>
      <c r="CJ375" s="31"/>
      <c r="CK375" s="31"/>
      <c r="CL375" s="31"/>
      <c r="CM375" s="31"/>
      <c r="CN375" s="31"/>
      <c r="CO375" s="31"/>
      <c r="CP375" s="31"/>
      <c r="CQ375" s="31"/>
      <c r="CR375" s="31"/>
      <c r="CS375" s="31"/>
      <c r="CT375" s="31"/>
      <c r="CU375" s="31"/>
      <c r="CV375" s="31"/>
    </row>
    <row r="376" spans="1:100" ht="15" x14ac:dyDescent="0.2">
      <c r="A376" s="31"/>
      <c r="B376" s="31"/>
      <c r="C376" s="29"/>
      <c r="D376" s="29"/>
      <c r="E376" s="31"/>
      <c r="F376" s="31"/>
      <c r="G376" s="59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74"/>
      <c r="AA376" s="74"/>
      <c r="AB376" s="74"/>
      <c r="AC376" s="74"/>
      <c r="AD376" s="74"/>
      <c r="AE376" s="74"/>
      <c r="AF376" s="74"/>
      <c r="AG376" s="74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1"/>
      <c r="AU376" s="31"/>
      <c r="AV376" s="31"/>
      <c r="AW376" s="31"/>
      <c r="AX376" s="31"/>
      <c r="AY376" s="31"/>
      <c r="AZ376" s="31"/>
      <c r="BA376" s="31"/>
      <c r="BB376" s="31"/>
      <c r="BC376" s="31"/>
      <c r="BD376" s="31"/>
      <c r="BE376" s="31"/>
      <c r="BF376" s="31"/>
      <c r="BG376" s="31"/>
      <c r="BH376" s="31"/>
      <c r="BI376" s="31"/>
      <c r="BJ376" s="31"/>
      <c r="BK376" s="31"/>
      <c r="BL376" s="31"/>
      <c r="BM376" s="31"/>
      <c r="BN376" s="31"/>
      <c r="BO376" s="31"/>
      <c r="BP376" s="31"/>
      <c r="BQ376" s="31"/>
      <c r="BR376" s="31"/>
      <c r="BS376" s="31"/>
      <c r="BT376" s="31"/>
      <c r="BU376" s="31"/>
      <c r="BV376" s="31"/>
      <c r="BW376" s="31"/>
      <c r="BX376" s="31"/>
      <c r="BY376" s="31"/>
      <c r="BZ376" s="31"/>
      <c r="CA376" s="31"/>
      <c r="CB376" s="31"/>
      <c r="CC376" s="31"/>
      <c r="CD376" s="31"/>
      <c r="CE376" s="31"/>
      <c r="CF376" s="31"/>
      <c r="CG376" s="31"/>
      <c r="CH376" s="31"/>
      <c r="CI376" s="31"/>
      <c r="CJ376" s="31"/>
      <c r="CK376" s="31"/>
      <c r="CL376" s="31"/>
      <c r="CM376" s="31"/>
      <c r="CN376" s="31"/>
      <c r="CO376" s="31"/>
      <c r="CP376" s="31"/>
      <c r="CQ376" s="31"/>
      <c r="CR376" s="31"/>
      <c r="CS376" s="31"/>
      <c r="CT376" s="31"/>
      <c r="CU376" s="31"/>
      <c r="CV376" s="31"/>
    </row>
    <row r="377" spans="1:100" ht="15" x14ac:dyDescent="0.2">
      <c r="A377" s="31"/>
      <c r="B377" s="31"/>
      <c r="C377" s="29"/>
      <c r="D377" s="29"/>
      <c r="E377" s="31"/>
      <c r="F377" s="31"/>
      <c r="G377" s="59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74"/>
      <c r="AA377" s="74"/>
      <c r="AB377" s="74"/>
      <c r="AC377" s="74"/>
      <c r="AD377" s="74"/>
      <c r="AE377" s="74"/>
      <c r="AF377" s="74"/>
      <c r="AG377" s="74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1"/>
      <c r="AU377" s="31"/>
      <c r="AV377" s="31"/>
      <c r="AW377" s="31"/>
      <c r="AX377" s="31"/>
      <c r="AY377" s="31"/>
      <c r="AZ377" s="31"/>
      <c r="BA377" s="31"/>
      <c r="BB377" s="31"/>
      <c r="BC377" s="31"/>
      <c r="BD377" s="31"/>
      <c r="BE377" s="31"/>
      <c r="BF377" s="31"/>
      <c r="BG377" s="31"/>
      <c r="BH377" s="31"/>
      <c r="BI377" s="31"/>
      <c r="BJ377" s="31"/>
      <c r="BK377" s="31"/>
      <c r="BL377" s="31"/>
      <c r="BM377" s="31"/>
      <c r="BN377" s="31"/>
      <c r="BO377" s="31"/>
      <c r="BP377" s="31"/>
      <c r="BQ377" s="31"/>
      <c r="BR377" s="31"/>
      <c r="BS377" s="31"/>
      <c r="BT377" s="31"/>
      <c r="BU377" s="31"/>
      <c r="BV377" s="31"/>
      <c r="BW377" s="31"/>
      <c r="BX377" s="31"/>
      <c r="BY377" s="31"/>
      <c r="BZ377" s="31"/>
      <c r="CA377" s="31"/>
      <c r="CB377" s="31"/>
      <c r="CC377" s="31"/>
      <c r="CD377" s="31"/>
      <c r="CE377" s="31"/>
      <c r="CF377" s="31"/>
      <c r="CG377" s="31"/>
      <c r="CH377" s="31"/>
      <c r="CI377" s="31"/>
      <c r="CJ377" s="31"/>
      <c r="CK377" s="31"/>
      <c r="CL377" s="31"/>
      <c r="CM377" s="31"/>
      <c r="CN377" s="31"/>
      <c r="CO377" s="31"/>
      <c r="CP377" s="31"/>
      <c r="CQ377" s="31"/>
      <c r="CR377" s="31"/>
      <c r="CS377" s="31"/>
      <c r="CT377" s="31"/>
      <c r="CU377" s="31"/>
      <c r="CV377" s="31"/>
    </row>
    <row r="378" spans="1:100" ht="15" x14ac:dyDescent="0.2">
      <c r="A378" s="31"/>
      <c r="B378" s="31"/>
      <c r="C378" s="29"/>
      <c r="D378" s="29"/>
      <c r="E378" s="31"/>
      <c r="F378" s="31"/>
      <c r="G378" s="59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74"/>
      <c r="AA378" s="74"/>
      <c r="AB378" s="74"/>
      <c r="AC378" s="74"/>
      <c r="AD378" s="74"/>
      <c r="AE378" s="74"/>
      <c r="AF378" s="74"/>
      <c r="AG378" s="74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1"/>
      <c r="AU378" s="31"/>
      <c r="AV378" s="31"/>
      <c r="AW378" s="31"/>
      <c r="AX378" s="31"/>
      <c r="AY378" s="31"/>
      <c r="AZ378" s="31"/>
      <c r="BA378" s="31"/>
      <c r="BB378" s="31"/>
      <c r="BC378" s="31"/>
      <c r="BD378" s="31"/>
      <c r="BE378" s="31"/>
      <c r="BF378" s="31"/>
      <c r="BG378" s="31"/>
      <c r="BH378" s="31"/>
      <c r="BI378" s="31"/>
      <c r="BJ378" s="31"/>
      <c r="BK378" s="31"/>
      <c r="BL378" s="31"/>
      <c r="BM378" s="31"/>
      <c r="BN378" s="31"/>
      <c r="BO378" s="31"/>
      <c r="BP378" s="31"/>
      <c r="BQ378" s="31"/>
      <c r="BR378" s="31"/>
      <c r="BS378" s="31"/>
      <c r="BT378" s="31"/>
      <c r="BU378" s="31"/>
      <c r="BV378" s="31"/>
      <c r="BW378" s="31"/>
      <c r="BX378" s="31"/>
      <c r="BY378" s="31"/>
      <c r="BZ378" s="31"/>
      <c r="CA378" s="31"/>
      <c r="CB378" s="31"/>
      <c r="CC378" s="31"/>
      <c r="CD378" s="31"/>
      <c r="CE378" s="31"/>
      <c r="CF378" s="31"/>
      <c r="CG378" s="31"/>
      <c r="CH378" s="31"/>
      <c r="CI378" s="31"/>
      <c r="CJ378" s="31"/>
      <c r="CK378" s="31"/>
      <c r="CL378" s="31"/>
      <c r="CM378" s="31"/>
      <c r="CN378" s="31"/>
      <c r="CO378" s="31"/>
      <c r="CP378" s="31"/>
      <c r="CQ378" s="31"/>
      <c r="CR378" s="31"/>
      <c r="CS378" s="31"/>
      <c r="CT378" s="31"/>
      <c r="CU378" s="31"/>
      <c r="CV378" s="31"/>
    </row>
    <row r="379" spans="1:100" ht="15" x14ac:dyDescent="0.2">
      <c r="A379" s="31"/>
      <c r="B379" s="31"/>
      <c r="C379" s="29"/>
      <c r="D379" s="29"/>
      <c r="E379" s="31"/>
      <c r="F379" s="31"/>
      <c r="G379" s="59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74"/>
      <c r="AA379" s="74"/>
      <c r="AB379" s="74"/>
      <c r="AC379" s="74"/>
      <c r="AD379" s="74"/>
      <c r="AE379" s="74"/>
      <c r="AF379" s="74"/>
      <c r="AG379" s="74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1"/>
      <c r="AU379" s="31"/>
      <c r="AV379" s="31"/>
      <c r="AW379" s="31"/>
      <c r="AX379" s="31"/>
      <c r="AY379" s="31"/>
      <c r="AZ379" s="31"/>
      <c r="BA379" s="31"/>
      <c r="BB379" s="31"/>
      <c r="BC379" s="31"/>
      <c r="BD379" s="31"/>
      <c r="BE379" s="31"/>
      <c r="BF379" s="31"/>
      <c r="BG379" s="31"/>
      <c r="BH379" s="31"/>
      <c r="BI379" s="31"/>
      <c r="BJ379" s="31"/>
      <c r="BK379" s="31"/>
      <c r="BL379" s="31"/>
      <c r="BM379" s="31"/>
      <c r="BN379" s="31"/>
      <c r="BO379" s="31"/>
      <c r="BP379" s="31"/>
      <c r="BQ379" s="31"/>
      <c r="BR379" s="31"/>
      <c r="BS379" s="31"/>
      <c r="BT379" s="31"/>
      <c r="BU379" s="31"/>
      <c r="BV379" s="31"/>
      <c r="BW379" s="31"/>
      <c r="BX379" s="31"/>
      <c r="BY379" s="31"/>
      <c r="BZ379" s="31"/>
      <c r="CA379" s="31"/>
      <c r="CB379" s="31"/>
      <c r="CC379" s="31"/>
      <c r="CD379" s="31"/>
      <c r="CE379" s="31"/>
      <c r="CF379" s="31"/>
      <c r="CG379" s="31"/>
      <c r="CH379" s="31"/>
      <c r="CI379" s="31"/>
      <c r="CJ379" s="31"/>
      <c r="CK379" s="31"/>
      <c r="CL379" s="31"/>
      <c r="CM379" s="31"/>
      <c r="CN379" s="31"/>
      <c r="CO379" s="31"/>
      <c r="CP379" s="31"/>
      <c r="CQ379" s="31"/>
      <c r="CR379" s="31"/>
      <c r="CS379" s="31"/>
      <c r="CT379" s="31"/>
      <c r="CU379" s="31"/>
      <c r="CV379" s="31"/>
    </row>
    <row r="380" spans="1:100" ht="15" x14ac:dyDescent="0.2">
      <c r="A380" s="31"/>
      <c r="B380" s="31"/>
      <c r="C380" s="29"/>
      <c r="D380" s="29"/>
      <c r="E380" s="31"/>
      <c r="F380" s="31"/>
      <c r="G380" s="59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74"/>
      <c r="AA380" s="74"/>
      <c r="AB380" s="74"/>
      <c r="AC380" s="74"/>
      <c r="AD380" s="74"/>
      <c r="AE380" s="74"/>
      <c r="AF380" s="74"/>
      <c r="AG380" s="74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1"/>
      <c r="AU380" s="31"/>
      <c r="AV380" s="31"/>
      <c r="AW380" s="31"/>
      <c r="AX380" s="31"/>
      <c r="AY380" s="31"/>
      <c r="AZ380" s="31"/>
      <c r="BA380" s="31"/>
      <c r="BB380" s="31"/>
      <c r="BC380" s="31"/>
      <c r="BD380" s="31"/>
      <c r="BE380" s="31"/>
      <c r="BF380" s="31"/>
      <c r="BG380" s="31"/>
      <c r="BH380" s="31"/>
      <c r="BI380" s="31"/>
      <c r="BJ380" s="31"/>
      <c r="BK380" s="31"/>
      <c r="BL380" s="31"/>
      <c r="BM380" s="31"/>
      <c r="BN380" s="31"/>
      <c r="BO380" s="31"/>
      <c r="BP380" s="31"/>
      <c r="BQ380" s="31"/>
      <c r="BR380" s="31"/>
      <c r="BS380" s="31"/>
      <c r="BT380" s="31"/>
      <c r="BU380" s="31"/>
      <c r="BV380" s="31"/>
      <c r="BW380" s="31"/>
      <c r="BX380" s="31"/>
      <c r="BY380" s="31"/>
      <c r="BZ380" s="31"/>
      <c r="CA380" s="31"/>
      <c r="CB380" s="31"/>
      <c r="CC380" s="31"/>
      <c r="CD380" s="31"/>
      <c r="CE380" s="31"/>
      <c r="CF380" s="31"/>
      <c r="CG380" s="31"/>
      <c r="CH380" s="31"/>
      <c r="CI380" s="31"/>
      <c r="CJ380" s="31"/>
      <c r="CK380" s="31"/>
      <c r="CL380" s="31"/>
      <c r="CM380" s="31"/>
      <c r="CN380" s="31"/>
      <c r="CO380" s="31"/>
      <c r="CP380" s="31"/>
      <c r="CQ380" s="31"/>
      <c r="CR380" s="31"/>
      <c r="CS380" s="31"/>
      <c r="CT380" s="31"/>
      <c r="CU380" s="31"/>
      <c r="CV380" s="31"/>
    </row>
    <row r="381" spans="1:100" ht="15" x14ac:dyDescent="0.2">
      <c r="A381" s="31"/>
      <c r="B381" s="31"/>
      <c r="C381" s="29"/>
      <c r="D381" s="29"/>
      <c r="E381" s="31"/>
      <c r="F381" s="31"/>
      <c r="G381" s="59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74"/>
      <c r="AA381" s="74"/>
      <c r="AB381" s="74"/>
      <c r="AC381" s="74"/>
      <c r="AD381" s="74"/>
      <c r="AE381" s="74"/>
      <c r="AF381" s="74"/>
      <c r="AG381" s="74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1"/>
      <c r="AU381" s="31"/>
      <c r="AV381" s="31"/>
      <c r="AW381" s="31"/>
      <c r="AX381" s="31"/>
      <c r="AY381" s="31"/>
      <c r="AZ381" s="31"/>
      <c r="BA381" s="31"/>
      <c r="BB381" s="31"/>
      <c r="BC381" s="31"/>
      <c r="BD381" s="31"/>
      <c r="BE381" s="31"/>
      <c r="BF381" s="31"/>
      <c r="BG381" s="31"/>
      <c r="BH381" s="31"/>
      <c r="BI381" s="31"/>
      <c r="BJ381" s="31"/>
      <c r="BK381" s="31"/>
      <c r="BL381" s="31"/>
      <c r="BM381" s="31"/>
      <c r="BN381" s="31"/>
      <c r="BO381" s="31"/>
      <c r="BP381" s="31"/>
      <c r="BQ381" s="31"/>
      <c r="BR381" s="31"/>
      <c r="BS381" s="31"/>
      <c r="BT381" s="31"/>
      <c r="BU381" s="31"/>
      <c r="BV381" s="31"/>
      <c r="BW381" s="31"/>
      <c r="BX381" s="31"/>
      <c r="BY381" s="31"/>
      <c r="BZ381" s="31"/>
      <c r="CA381" s="31"/>
      <c r="CB381" s="31"/>
      <c r="CC381" s="31"/>
      <c r="CD381" s="31"/>
      <c r="CE381" s="31"/>
      <c r="CF381" s="31"/>
      <c r="CG381" s="31"/>
      <c r="CH381" s="31"/>
      <c r="CI381" s="31"/>
      <c r="CJ381" s="31"/>
      <c r="CK381" s="31"/>
      <c r="CL381" s="31"/>
      <c r="CM381" s="31"/>
      <c r="CN381" s="31"/>
      <c r="CO381" s="31"/>
      <c r="CP381" s="31"/>
      <c r="CQ381" s="31"/>
      <c r="CR381" s="31"/>
      <c r="CS381" s="31"/>
      <c r="CT381" s="31"/>
      <c r="CU381" s="31"/>
      <c r="CV381" s="31"/>
    </row>
    <row r="382" spans="1:100" ht="15" x14ac:dyDescent="0.2">
      <c r="A382" s="31"/>
      <c r="B382" s="31"/>
      <c r="C382" s="29"/>
      <c r="D382" s="29"/>
      <c r="E382" s="31"/>
      <c r="F382" s="31"/>
      <c r="G382" s="59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74"/>
      <c r="AA382" s="74"/>
      <c r="AB382" s="74"/>
      <c r="AC382" s="74"/>
      <c r="AD382" s="74"/>
      <c r="AE382" s="74"/>
      <c r="AF382" s="74"/>
      <c r="AG382" s="74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1"/>
      <c r="AU382" s="31"/>
      <c r="AV382" s="31"/>
      <c r="AW382" s="31"/>
      <c r="AX382" s="31"/>
      <c r="AY382" s="31"/>
      <c r="AZ382" s="31"/>
      <c r="BA382" s="31"/>
      <c r="BB382" s="31"/>
      <c r="BC382" s="31"/>
      <c r="BD382" s="31"/>
      <c r="BE382" s="31"/>
      <c r="BF382" s="31"/>
      <c r="BG382" s="31"/>
      <c r="BH382" s="31"/>
      <c r="BI382" s="31"/>
      <c r="BJ382" s="31"/>
      <c r="BK382" s="31"/>
      <c r="BL382" s="31"/>
      <c r="BM382" s="31"/>
      <c r="BN382" s="31"/>
      <c r="BO382" s="31"/>
      <c r="BP382" s="31"/>
      <c r="BQ382" s="31"/>
      <c r="BR382" s="31"/>
      <c r="BS382" s="31"/>
      <c r="BT382" s="31"/>
      <c r="BU382" s="31"/>
      <c r="BV382" s="31"/>
      <c r="BW382" s="31"/>
      <c r="BX382" s="31"/>
      <c r="BY382" s="31"/>
      <c r="BZ382" s="31"/>
      <c r="CA382" s="31"/>
      <c r="CB382" s="31"/>
      <c r="CC382" s="31"/>
      <c r="CD382" s="31"/>
      <c r="CE382" s="31"/>
      <c r="CF382" s="31"/>
      <c r="CG382" s="31"/>
      <c r="CH382" s="31"/>
      <c r="CI382" s="31"/>
      <c r="CJ382" s="31"/>
      <c r="CK382" s="31"/>
      <c r="CL382" s="31"/>
      <c r="CM382" s="31"/>
      <c r="CN382" s="31"/>
      <c r="CO382" s="31"/>
      <c r="CP382" s="31"/>
      <c r="CQ382" s="31"/>
      <c r="CR382" s="31"/>
      <c r="CS382" s="31"/>
      <c r="CT382" s="31"/>
      <c r="CU382" s="31"/>
      <c r="CV382" s="31"/>
    </row>
    <row r="383" spans="1:100" ht="15" x14ac:dyDescent="0.2">
      <c r="A383" s="31"/>
      <c r="B383" s="31"/>
      <c r="C383" s="29"/>
      <c r="D383" s="29"/>
      <c r="E383" s="31"/>
      <c r="F383" s="31"/>
      <c r="G383" s="59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74"/>
      <c r="AA383" s="74"/>
      <c r="AB383" s="74"/>
      <c r="AC383" s="74"/>
      <c r="AD383" s="74"/>
      <c r="AE383" s="74"/>
      <c r="AF383" s="74"/>
      <c r="AG383" s="74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1"/>
      <c r="AU383" s="31"/>
      <c r="AV383" s="31"/>
      <c r="AW383" s="31"/>
      <c r="AX383" s="31"/>
      <c r="AY383" s="31"/>
      <c r="AZ383" s="31"/>
      <c r="BA383" s="31"/>
      <c r="BB383" s="31"/>
      <c r="BC383" s="31"/>
      <c r="BD383" s="31"/>
      <c r="BE383" s="31"/>
      <c r="BF383" s="31"/>
      <c r="BG383" s="31"/>
      <c r="BH383" s="31"/>
      <c r="BI383" s="31"/>
      <c r="BJ383" s="31"/>
      <c r="BK383" s="31"/>
      <c r="BL383" s="31"/>
      <c r="BM383" s="31"/>
      <c r="BN383" s="31"/>
      <c r="BO383" s="31"/>
      <c r="BP383" s="31"/>
      <c r="BQ383" s="31"/>
      <c r="BR383" s="31"/>
      <c r="BS383" s="31"/>
      <c r="BT383" s="31"/>
      <c r="BU383" s="31"/>
      <c r="BV383" s="31"/>
      <c r="BW383" s="31"/>
      <c r="BX383" s="31"/>
      <c r="BY383" s="31"/>
      <c r="BZ383" s="31"/>
      <c r="CA383" s="31"/>
      <c r="CB383" s="31"/>
      <c r="CC383" s="31"/>
      <c r="CD383" s="31"/>
      <c r="CE383" s="31"/>
      <c r="CF383" s="31"/>
      <c r="CG383" s="31"/>
      <c r="CH383" s="31"/>
      <c r="CI383" s="31"/>
      <c r="CJ383" s="31"/>
      <c r="CK383" s="31"/>
      <c r="CL383" s="31"/>
      <c r="CM383" s="31"/>
      <c r="CN383" s="31"/>
      <c r="CO383" s="31"/>
      <c r="CP383" s="31"/>
      <c r="CQ383" s="31"/>
      <c r="CR383" s="31"/>
      <c r="CS383" s="31"/>
      <c r="CT383" s="31"/>
      <c r="CU383" s="31"/>
      <c r="CV383" s="31"/>
    </row>
    <row r="384" spans="1:100" ht="15" x14ac:dyDescent="0.2">
      <c r="A384" s="31"/>
      <c r="B384" s="31"/>
      <c r="C384" s="29"/>
      <c r="D384" s="29"/>
      <c r="E384" s="31"/>
      <c r="F384" s="31"/>
      <c r="G384" s="59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74"/>
      <c r="AA384" s="74"/>
      <c r="AB384" s="74"/>
      <c r="AC384" s="74"/>
      <c r="AD384" s="74"/>
      <c r="AE384" s="74"/>
      <c r="AF384" s="74"/>
      <c r="AG384" s="74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1"/>
      <c r="AU384" s="31"/>
      <c r="AV384" s="31"/>
      <c r="AW384" s="31"/>
      <c r="AX384" s="31"/>
      <c r="AY384" s="31"/>
      <c r="AZ384" s="31"/>
      <c r="BA384" s="31"/>
      <c r="BB384" s="31"/>
      <c r="BC384" s="31"/>
      <c r="BD384" s="31"/>
      <c r="BE384" s="31"/>
      <c r="BF384" s="31"/>
      <c r="BG384" s="31"/>
      <c r="BH384" s="31"/>
      <c r="BI384" s="31"/>
      <c r="BJ384" s="31"/>
      <c r="BK384" s="31"/>
      <c r="BL384" s="31"/>
      <c r="BM384" s="31"/>
      <c r="BN384" s="31"/>
      <c r="BO384" s="31"/>
      <c r="BP384" s="31"/>
      <c r="BQ384" s="31"/>
      <c r="BR384" s="31"/>
      <c r="BS384" s="31"/>
      <c r="BT384" s="31"/>
      <c r="BU384" s="31"/>
      <c r="BV384" s="31"/>
      <c r="BW384" s="31"/>
      <c r="BX384" s="31"/>
      <c r="BY384" s="31"/>
      <c r="BZ384" s="31"/>
      <c r="CA384" s="31"/>
      <c r="CB384" s="31"/>
      <c r="CC384" s="31"/>
      <c r="CD384" s="31"/>
      <c r="CE384" s="31"/>
      <c r="CF384" s="31"/>
      <c r="CG384" s="31"/>
      <c r="CH384" s="31"/>
      <c r="CI384" s="31"/>
      <c r="CJ384" s="31"/>
      <c r="CK384" s="31"/>
      <c r="CL384" s="31"/>
      <c r="CM384" s="31"/>
      <c r="CN384" s="31"/>
      <c r="CO384" s="31"/>
      <c r="CP384" s="31"/>
      <c r="CQ384" s="31"/>
      <c r="CR384" s="31"/>
      <c r="CS384" s="31"/>
      <c r="CT384" s="31"/>
      <c r="CU384" s="31"/>
      <c r="CV384" s="31"/>
    </row>
    <row r="385" spans="1:100" ht="15" x14ac:dyDescent="0.2">
      <c r="A385" s="31"/>
      <c r="B385" s="31"/>
      <c r="C385" s="29"/>
      <c r="D385" s="29"/>
      <c r="E385" s="31"/>
      <c r="F385" s="31"/>
      <c r="G385" s="59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74"/>
      <c r="AA385" s="74"/>
      <c r="AB385" s="74"/>
      <c r="AC385" s="74"/>
      <c r="AD385" s="74"/>
      <c r="AE385" s="74"/>
      <c r="AF385" s="74"/>
      <c r="AG385" s="74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1"/>
      <c r="AU385" s="31"/>
      <c r="AV385" s="31"/>
      <c r="AW385" s="31"/>
      <c r="AX385" s="31"/>
      <c r="AY385" s="31"/>
      <c r="AZ385" s="31"/>
      <c r="BA385" s="31"/>
      <c r="BB385" s="31"/>
      <c r="BC385" s="31"/>
      <c r="BD385" s="31"/>
      <c r="BE385" s="31"/>
      <c r="BF385" s="31"/>
      <c r="BG385" s="31"/>
      <c r="BH385" s="31"/>
      <c r="BI385" s="31"/>
      <c r="BJ385" s="31"/>
      <c r="BK385" s="31"/>
      <c r="BL385" s="31"/>
      <c r="BM385" s="31"/>
      <c r="BN385" s="31"/>
      <c r="BO385" s="31"/>
      <c r="BP385" s="31"/>
      <c r="BQ385" s="31"/>
      <c r="BR385" s="31"/>
      <c r="BS385" s="31"/>
      <c r="BT385" s="31"/>
      <c r="BU385" s="31"/>
      <c r="BV385" s="31"/>
      <c r="BW385" s="31"/>
      <c r="BX385" s="31"/>
      <c r="BY385" s="31"/>
      <c r="BZ385" s="31"/>
      <c r="CA385" s="31"/>
      <c r="CB385" s="31"/>
      <c r="CC385" s="31"/>
      <c r="CD385" s="31"/>
      <c r="CE385" s="31"/>
      <c r="CF385" s="31"/>
      <c r="CG385" s="31"/>
      <c r="CH385" s="31"/>
      <c r="CI385" s="31"/>
      <c r="CJ385" s="31"/>
      <c r="CK385" s="31"/>
      <c r="CL385" s="31"/>
      <c r="CM385" s="31"/>
      <c r="CN385" s="31"/>
      <c r="CO385" s="31"/>
      <c r="CP385" s="31"/>
      <c r="CQ385" s="31"/>
      <c r="CR385" s="31"/>
      <c r="CS385" s="31"/>
      <c r="CT385" s="31"/>
      <c r="CU385" s="31"/>
      <c r="CV385" s="31"/>
    </row>
    <row r="386" spans="1:100" ht="15" x14ac:dyDescent="0.2">
      <c r="A386" s="31"/>
      <c r="B386" s="31"/>
      <c r="C386" s="29"/>
      <c r="D386" s="29"/>
      <c r="E386" s="31"/>
      <c r="F386" s="31"/>
      <c r="G386" s="59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74"/>
      <c r="AA386" s="74"/>
      <c r="AB386" s="74"/>
      <c r="AC386" s="74"/>
      <c r="AD386" s="74"/>
      <c r="AE386" s="74"/>
      <c r="AF386" s="74"/>
      <c r="AG386" s="74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1"/>
      <c r="AU386" s="31"/>
      <c r="AV386" s="31"/>
      <c r="AW386" s="31"/>
      <c r="AX386" s="31"/>
      <c r="AY386" s="31"/>
      <c r="AZ386" s="31"/>
      <c r="BA386" s="31"/>
      <c r="BB386" s="31"/>
      <c r="BC386" s="31"/>
      <c r="BD386" s="31"/>
      <c r="BE386" s="31"/>
      <c r="BF386" s="31"/>
      <c r="BG386" s="31"/>
      <c r="BH386" s="31"/>
      <c r="BI386" s="31"/>
      <c r="BJ386" s="31"/>
      <c r="BK386" s="31"/>
      <c r="BL386" s="31"/>
      <c r="BM386" s="31"/>
      <c r="BN386" s="31"/>
      <c r="BO386" s="31"/>
      <c r="BP386" s="31"/>
      <c r="BQ386" s="31"/>
      <c r="BR386" s="31"/>
      <c r="BS386" s="31"/>
      <c r="BT386" s="31"/>
      <c r="BU386" s="31"/>
      <c r="BV386" s="31"/>
      <c r="BW386" s="31"/>
      <c r="BX386" s="31"/>
      <c r="BY386" s="31"/>
      <c r="BZ386" s="31"/>
      <c r="CA386" s="31"/>
      <c r="CB386" s="31"/>
      <c r="CC386" s="31"/>
      <c r="CD386" s="31"/>
      <c r="CE386" s="31"/>
      <c r="CF386" s="31"/>
      <c r="CG386" s="31"/>
      <c r="CH386" s="31"/>
      <c r="CI386" s="31"/>
      <c r="CJ386" s="31"/>
      <c r="CK386" s="31"/>
      <c r="CL386" s="31"/>
      <c r="CM386" s="31"/>
      <c r="CN386" s="31"/>
      <c r="CO386" s="31"/>
      <c r="CP386" s="31"/>
      <c r="CQ386" s="31"/>
      <c r="CR386" s="31"/>
      <c r="CS386" s="31"/>
      <c r="CT386" s="31"/>
      <c r="CU386" s="31"/>
      <c r="CV386" s="31"/>
    </row>
    <row r="387" spans="1:100" ht="15" x14ac:dyDescent="0.2">
      <c r="A387" s="31"/>
      <c r="B387" s="31"/>
      <c r="C387" s="29"/>
      <c r="D387" s="29"/>
      <c r="E387" s="31"/>
      <c r="F387" s="31"/>
      <c r="G387" s="59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74"/>
      <c r="AA387" s="74"/>
      <c r="AB387" s="74"/>
      <c r="AC387" s="74"/>
      <c r="AD387" s="74"/>
      <c r="AE387" s="74"/>
      <c r="AF387" s="74"/>
      <c r="AG387" s="74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1"/>
      <c r="AU387" s="31"/>
      <c r="AV387" s="31"/>
      <c r="AW387" s="31"/>
      <c r="AX387" s="31"/>
      <c r="AY387" s="31"/>
      <c r="AZ387" s="31"/>
      <c r="BA387" s="31"/>
      <c r="BB387" s="31"/>
      <c r="BC387" s="31"/>
      <c r="BD387" s="31"/>
      <c r="BE387" s="31"/>
      <c r="BF387" s="31"/>
      <c r="BG387" s="31"/>
      <c r="BH387" s="31"/>
      <c r="BI387" s="31"/>
      <c r="BJ387" s="31"/>
      <c r="BK387" s="31"/>
      <c r="BL387" s="31"/>
      <c r="BM387" s="31"/>
      <c r="BN387" s="31"/>
      <c r="BO387" s="31"/>
      <c r="BP387" s="31"/>
      <c r="BQ387" s="31"/>
      <c r="BR387" s="31"/>
      <c r="BS387" s="31"/>
      <c r="BT387" s="31"/>
      <c r="BU387" s="31"/>
      <c r="BV387" s="31"/>
      <c r="BW387" s="31"/>
      <c r="BX387" s="31"/>
      <c r="BY387" s="31"/>
      <c r="BZ387" s="31"/>
      <c r="CA387" s="31"/>
      <c r="CB387" s="31"/>
      <c r="CC387" s="31"/>
      <c r="CD387" s="31"/>
      <c r="CE387" s="31"/>
      <c r="CF387" s="31"/>
      <c r="CG387" s="31"/>
      <c r="CH387" s="31"/>
      <c r="CI387" s="31"/>
      <c r="CJ387" s="31"/>
      <c r="CK387" s="31"/>
      <c r="CL387" s="31"/>
      <c r="CM387" s="31"/>
      <c r="CN387" s="31"/>
      <c r="CO387" s="31"/>
      <c r="CP387" s="31"/>
      <c r="CQ387" s="31"/>
      <c r="CR387" s="31"/>
      <c r="CS387" s="31"/>
      <c r="CT387" s="31"/>
      <c r="CU387" s="31"/>
      <c r="CV387" s="31"/>
    </row>
    <row r="388" spans="1:100" ht="15" x14ac:dyDescent="0.2">
      <c r="A388" s="31"/>
      <c r="B388" s="31"/>
      <c r="C388" s="29"/>
      <c r="D388" s="29"/>
      <c r="E388" s="31"/>
      <c r="F388" s="31"/>
      <c r="G388" s="59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74"/>
      <c r="AA388" s="74"/>
      <c r="AB388" s="74"/>
      <c r="AC388" s="74"/>
      <c r="AD388" s="74"/>
      <c r="AE388" s="74"/>
      <c r="AF388" s="74"/>
      <c r="AG388" s="74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1"/>
      <c r="AU388" s="31"/>
      <c r="AV388" s="31"/>
      <c r="AW388" s="31"/>
      <c r="AX388" s="31"/>
      <c r="AY388" s="31"/>
      <c r="AZ388" s="31"/>
      <c r="BA388" s="31"/>
      <c r="BB388" s="31"/>
      <c r="BC388" s="31"/>
      <c r="BD388" s="31"/>
      <c r="BE388" s="31"/>
      <c r="BF388" s="31"/>
      <c r="BG388" s="31"/>
      <c r="BH388" s="31"/>
      <c r="BI388" s="31"/>
      <c r="BJ388" s="31"/>
      <c r="BK388" s="31"/>
      <c r="BL388" s="31"/>
      <c r="BM388" s="31"/>
      <c r="BN388" s="31"/>
      <c r="BO388" s="31"/>
      <c r="BP388" s="31"/>
      <c r="BQ388" s="31"/>
      <c r="BR388" s="31"/>
      <c r="BS388" s="31"/>
      <c r="BT388" s="31"/>
      <c r="BU388" s="31"/>
      <c r="BV388" s="31"/>
      <c r="BW388" s="31"/>
      <c r="BX388" s="31"/>
      <c r="BY388" s="31"/>
      <c r="BZ388" s="31"/>
      <c r="CA388" s="31"/>
      <c r="CB388" s="31"/>
      <c r="CC388" s="31"/>
      <c r="CD388" s="31"/>
      <c r="CE388" s="31"/>
      <c r="CF388" s="31"/>
      <c r="CG388" s="31"/>
      <c r="CH388" s="31"/>
      <c r="CI388" s="31"/>
      <c r="CJ388" s="31"/>
      <c r="CK388" s="31"/>
      <c r="CL388" s="31"/>
      <c r="CM388" s="31"/>
      <c r="CN388" s="31"/>
      <c r="CO388" s="31"/>
      <c r="CP388" s="31"/>
      <c r="CQ388" s="31"/>
      <c r="CR388" s="31"/>
      <c r="CS388" s="31"/>
      <c r="CT388" s="31"/>
      <c r="CU388" s="31"/>
      <c r="CV388" s="31"/>
    </row>
    <row r="389" spans="1:100" ht="15" x14ac:dyDescent="0.2">
      <c r="A389" s="31"/>
      <c r="B389" s="31"/>
      <c r="C389" s="29"/>
      <c r="D389" s="29"/>
      <c r="E389" s="31"/>
      <c r="F389" s="31"/>
      <c r="G389" s="59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74"/>
      <c r="AA389" s="74"/>
      <c r="AB389" s="74"/>
      <c r="AC389" s="74"/>
      <c r="AD389" s="74"/>
      <c r="AE389" s="74"/>
      <c r="AF389" s="74"/>
      <c r="AG389" s="74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1"/>
      <c r="AU389" s="31"/>
      <c r="AV389" s="31"/>
      <c r="AW389" s="31"/>
      <c r="AX389" s="31"/>
      <c r="AY389" s="31"/>
      <c r="AZ389" s="31"/>
      <c r="BA389" s="31"/>
      <c r="BB389" s="31"/>
      <c r="BC389" s="31"/>
      <c r="BD389" s="31"/>
      <c r="BE389" s="31"/>
      <c r="BF389" s="31"/>
      <c r="BG389" s="31"/>
      <c r="BH389" s="31"/>
      <c r="BI389" s="31"/>
      <c r="BJ389" s="31"/>
      <c r="BK389" s="31"/>
      <c r="BL389" s="31"/>
      <c r="BM389" s="31"/>
      <c r="BN389" s="31"/>
      <c r="BO389" s="31"/>
      <c r="BP389" s="31"/>
      <c r="BQ389" s="31"/>
      <c r="BR389" s="31"/>
      <c r="BS389" s="31"/>
      <c r="BT389" s="31"/>
      <c r="BU389" s="31"/>
      <c r="BV389" s="31"/>
      <c r="BW389" s="31"/>
      <c r="BX389" s="31"/>
      <c r="BY389" s="31"/>
      <c r="BZ389" s="31"/>
      <c r="CA389" s="31"/>
      <c r="CB389" s="31"/>
      <c r="CC389" s="31"/>
      <c r="CD389" s="31"/>
      <c r="CE389" s="31"/>
      <c r="CF389" s="31"/>
      <c r="CG389" s="31"/>
      <c r="CH389" s="31"/>
      <c r="CI389" s="31"/>
      <c r="CJ389" s="31"/>
      <c r="CK389" s="31"/>
      <c r="CL389" s="31"/>
      <c r="CM389" s="31"/>
      <c r="CN389" s="31"/>
      <c r="CO389" s="31"/>
      <c r="CP389" s="31"/>
      <c r="CQ389" s="31"/>
      <c r="CR389" s="31"/>
      <c r="CS389" s="31"/>
      <c r="CT389" s="31"/>
      <c r="CU389" s="31"/>
      <c r="CV389" s="31"/>
    </row>
    <row r="390" spans="1:100" ht="15" x14ac:dyDescent="0.2">
      <c r="A390" s="31"/>
      <c r="B390" s="31"/>
      <c r="C390" s="29"/>
      <c r="D390" s="29"/>
      <c r="E390" s="31"/>
      <c r="F390" s="31"/>
      <c r="G390" s="59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74"/>
      <c r="AA390" s="74"/>
      <c r="AB390" s="74"/>
      <c r="AC390" s="74"/>
      <c r="AD390" s="74"/>
      <c r="AE390" s="74"/>
      <c r="AF390" s="74"/>
      <c r="AG390" s="74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  <c r="CK390" s="31"/>
      <c r="CL390" s="31"/>
      <c r="CM390" s="31"/>
      <c r="CN390" s="31"/>
      <c r="CO390" s="31"/>
      <c r="CP390" s="31"/>
      <c r="CQ390" s="31"/>
      <c r="CR390" s="31"/>
      <c r="CS390" s="31"/>
      <c r="CT390" s="31"/>
      <c r="CU390" s="31"/>
      <c r="CV390" s="31"/>
    </row>
    <row r="391" spans="1:100" ht="15" x14ac:dyDescent="0.2">
      <c r="AI391" s="33"/>
      <c r="AJ391" s="33"/>
      <c r="AK391" s="33"/>
      <c r="AL391" s="33"/>
    </row>
    <row r="392" spans="1:100" ht="15" x14ac:dyDescent="0.2">
      <c r="AI392" s="33"/>
      <c r="AJ392" s="33"/>
      <c r="AK392" s="33"/>
      <c r="AL392" s="33"/>
    </row>
  </sheetData>
  <sheetProtection algorithmName="SHA-512" hashValue="j8KqH/cPGr/FWKuddae7BqynNa2IjuyymMzv1Aw8Na6bsNqzbFyiiRCBy9ksA20yTadlzoxC+jaQqbhmgcp+kg==" saltValue="V8YobVXVdhTXxDGafEr9GQ==" spinCount="100000" sheet="1" objects="1" scenarios="1" selectLockedCells="1" selectUnlockedCells="1"/>
  <mergeCells count="24">
    <mergeCell ref="AI1:AM1"/>
    <mergeCell ref="Q2:S2"/>
    <mergeCell ref="A1:B1"/>
    <mergeCell ref="J1:K1"/>
    <mergeCell ref="L1:L2"/>
    <mergeCell ref="Q1:S1"/>
    <mergeCell ref="Z1:AG1"/>
    <mergeCell ref="J9:K10"/>
    <mergeCell ref="L9:N9"/>
    <mergeCell ref="Q9:T9"/>
    <mergeCell ref="L10:L12"/>
    <mergeCell ref="N10:N12"/>
    <mergeCell ref="J11:J12"/>
    <mergeCell ref="K11:K12"/>
    <mergeCell ref="D23:E23"/>
    <mergeCell ref="J26:O26"/>
    <mergeCell ref="J27:O27"/>
    <mergeCell ref="AI32:AL32"/>
    <mergeCell ref="AI14:AL14"/>
    <mergeCell ref="J18:N18"/>
    <mergeCell ref="J19:J20"/>
    <mergeCell ref="K19:K20"/>
    <mergeCell ref="L19:M19"/>
    <mergeCell ref="Z20:AD2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3CFD3-9E1E-4661-B415-3F907238C4A5}">
  <sheetPr codeName="Hoja7">
    <tabColor theme="7"/>
  </sheetPr>
  <dimension ref="B1:H51"/>
  <sheetViews>
    <sheetView view="pageBreakPreview" topLeftCell="A26" zoomScale="90" zoomScaleNormal="100" zoomScaleSheetLayoutView="90" workbookViewId="0">
      <selection activeCell="D48" sqref="D48"/>
    </sheetView>
  </sheetViews>
  <sheetFormatPr baseColWidth="10" defaultColWidth="11.5703125" defaultRowHeight="14.25" x14ac:dyDescent="0.2"/>
  <cols>
    <col min="1" max="2" width="11.5703125" style="103"/>
    <col min="3" max="3" width="81.140625" style="103" customWidth="1"/>
    <col min="4" max="5" width="11.5703125" style="103"/>
    <col min="6" max="6" width="15.140625" style="103" bestFit="1" customWidth="1"/>
    <col min="7" max="7" width="12.28515625" style="103" bestFit="1" customWidth="1"/>
    <col min="8" max="8" width="16.28515625" style="103" bestFit="1" customWidth="1"/>
    <col min="9" max="16384" width="11.5703125" style="103"/>
  </cols>
  <sheetData>
    <row r="1" spans="2:8" ht="15" thickBot="1" x14ac:dyDescent="0.25"/>
    <row r="2" spans="2:8" ht="20.25" x14ac:dyDescent="0.2">
      <c r="B2" s="104"/>
      <c r="C2" s="105" t="s">
        <v>228</v>
      </c>
      <c r="D2" s="106"/>
    </row>
    <row r="3" spans="2:8" x14ac:dyDescent="0.2">
      <c r="B3" s="107"/>
      <c r="C3" s="108"/>
      <c r="D3" s="109"/>
    </row>
    <row r="4" spans="2:8" ht="15.75" x14ac:dyDescent="0.2">
      <c r="B4" s="110">
        <v>1</v>
      </c>
      <c r="C4" s="111" t="s">
        <v>229</v>
      </c>
      <c r="D4" s="112"/>
      <c r="F4" s="113"/>
      <c r="G4" s="113"/>
    </row>
    <row r="5" spans="2:8" x14ac:dyDescent="0.2">
      <c r="B5" s="114">
        <v>1.1000000000000001</v>
      </c>
      <c r="C5" s="115" t="s">
        <v>230</v>
      </c>
      <c r="D5" s="116">
        <v>1</v>
      </c>
    </row>
    <row r="6" spans="2:8" ht="15" x14ac:dyDescent="0.2">
      <c r="B6" s="117"/>
      <c r="C6" s="118" t="s">
        <v>231</v>
      </c>
      <c r="D6" s="112">
        <f>ROUND(SUM(D5),4)</f>
        <v>1</v>
      </c>
    </row>
    <row r="7" spans="2:8" ht="15.75" x14ac:dyDescent="0.2">
      <c r="B7" s="110"/>
      <c r="C7" s="111"/>
      <c r="D7" s="112"/>
      <c r="F7" s="113"/>
      <c r="G7" s="113"/>
    </row>
    <row r="8" spans="2:8" ht="15.75" x14ac:dyDescent="0.2">
      <c r="B8" s="110">
        <v>2</v>
      </c>
      <c r="C8" s="111" t="s">
        <v>232</v>
      </c>
      <c r="D8" s="119"/>
      <c r="F8" s="113"/>
      <c r="G8" s="113"/>
    </row>
    <row r="9" spans="2:8" x14ac:dyDescent="0.2">
      <c r="B9" s="114" t="s">
        <v>233</v>
      </c>
      <c r="C9" s="115" t="s">
        <v>234</v>
      </c>
      <c r="D9" s="116">
        <f>ROUND(30/360,4)</f>
        <v>8.3299999999999999E-2</v>
      </c>
      <c r="F9" s="113"/>
      <c r="G9" s="113"/>
    </row>
    <row r="10" spans="2:8" x14ac:dyDescent="0.2">
      <c r="B10" s="114" t="s">
        <v>235</v>
      </c>
      <c r="C10" s="115" t="s">
        <v>236</v>
      </c>
      <c r="D10" s="116">
        <f>D9</f>
        <v>8.3299999999999999E-2</v>
      </c>
      <c r="F10" s="113"/>
      <c r="G10" s="113"/>
    </row>
    <row r="11" spans="2:8" x14ac:dyDescent="0.2">
      <c r="B11" s="114" t="s">
        <v>237</v>
      </c>
      <c r="C11" s="115" t="s">
        <v>238</v>
      </c>
      <c r="D11" s="116">
        <v>0.01</v>
      </c>
      <c r="F11" s="113"/>
      <c r="G11" s="113"/>
      <c r="H11" s="113"/>
    </row>
    <row r="12" spans="2:8" x14ac:dyDescent="0.2">
      <c r="B12" s="114" t="s">
        <v>239</v>
      </c>
      <c r="C12" s="115" t="s">
        <v>240</v>
      </c>
      <c r="D12" s="116">
        <f>ROUND(15/360,4)</f>
        <v>4.1700000000000001E-2</v>
      </c>
    </row>
    <row r="13" spans="2:8" ht="16.5" x14ac:dyDescent="0.2">
      <c r="B13" s="114" t="s">
        <v>241</v>
      </c>
      <c r="C13" s="115" t="s">
        <v>242</v>
      </c>
      <c r="D13" s="116">
        <v>0</v>
      </c>
      <c r="F13" s="113"/>
      <c r="G13" s="113"/>
    </row>
    <row r="14" spans="2:8" x14ac:dyDescent="0.2">
      <c r="B14" s="114" t="s">
        <v>243</v>
      </c>
      <c r="C14" s="115" t="s">
        <v>244</v>
      </c>
      <c r="D14" s="116">
        <v>0.12</v>
      </c>
      <c r="F14" s="113"/>
      <c r="G14" s="120"/>
    </row>
    <row r="15" spans="2:8" x14ac:dyDescent="0.2">
      <c r="B15" s="114" t="s">
        <v>245</v>
      </c>
      <c r="C15" s="115" t="s">
        <v>246</v>
      </c>
      <c r="D15" s="121">
        <f>4%</f>
        <v>0.04</v>
      </c>
    </row>
    <row r="16" spans="2:8" x14ac:dyDescent="0.2">
      <c r="B16" s="114" t="s">
        <v>247</v>
      </c>
      <c r="C16" s="115" t="s">
        <v>248</v>
      </c>
      <c r="D16" s="116">
        <v>6.9599999999999995E-2</v>
      </c>
      <c r="F16" s="113"/>
      <c r="G16" s="120"/>
    </row>
    <row r="17" spans="2:4" x14ac:dyDescent="0.2">
      <c r="B17" s="114" t="s">
        <v>249</v>
      </c>
      <c r="C17" s="115" t="s">
        <v>250</v>
      </c>
      <c r="D17" s="116">
        <v>0.02</v>
      </c>
    </row>
    <row r="18" spans="2:4" x14ac:dyDescent="0.2">
      <c r="B18" s="114" t="s">
        <v>251</v>
      </c>
      <c r="C18" s="115" t="s">
        <v>252</v>
      </c>
      <c r="D18" s="121">
        <v>2.5000000000000001E-2</v>
      </c>
    </row>
    <row r="19" spans="2:4" ht="15" x14ac:dyDescent="0.2">
      <c r="B19" s="122"/>
      <c r="C19" s="118" t="s">
        <v>253</v>
      </c>
      <c r="D19" s="112">
        <f>ROUND((SUM(D9:D18)),4)</f>
        <v>0.4929</v>
      </c>
    </row>
    <row r="20" spans="2:4" ht="15" x14ac:dyDescent="0.2">
      <c r="B20" s="107"/>
      <c r="C20" s="123"/>
      <c r="D20" s="112"/>
    </row>
    <row r="21" spans="2:4" ht="15.75" x14ac:dyDescent="0.2">
      <c r="B21" s="124">
        <v>3</v>
      </c>
      <c r="C21" s="125" t="s">
        <v>254</v>
      </c>
      <c r="D21" s="119"/>
    </row>
    <row r="22" spans="2:4" x14ac:dyDescent="0.2">
      <c r="B22" s="114" t="s">
        <v>255</v>
      </c>
      <c r="C22" s="115" t="s">
        <v>256</v>
      </c>
      <c r="D22" s="116">
        <v>2.5000000000000001E-2</v>
      </c>
    </row>
    <row r="23" spans="2:4" x14ac:dyDescent="0.2">
      <c r="B23" s="114" t="s">
        <v>257</v>
      </c>
      <c r="C23" s="115" t="s">
        <v>258</v>
      </c>
      <c r="D23" s="116">
        <v>0.02</v>
      </c>
    </row>
    <row r="24" spans="2:4" x14ac:dyDescent="0.2">
      <c r="B24" s="114" t="s">
        <v>259</v>
      </c>
      <c r="C24" s="115" t="s">
        <v>260</v>
      </c>
      <c r="D24" s="116">
        <v>4.4999999999999998E-2</v>
      </c>
    </row>
    <row r="25" spans="2:4" x14ac:dyDescent="0.2">
      <c r="B25" s="114" t="s">
        <v>261</v>
      </c>
      <c r="C25" s="115" t="s">
        <v>262</v>
      </c>
      <c r="D25" s="116">
        <v>0.06</v>
      </c>
    </row>
    <row r="26" spans="2:4" x14ac:dyDescent="0.2">
      <c r="B26" s="114" t="s">
        <v>263</v>
      </c>
      <c r="C26" s="115" t="s">
        <v>264</v>
      </c>
      <c r="D26" s="116">
        <v>0.03</v>
      </c>
    </row>
    <row r="27" spans="2:4" x14ac:dyDescent="0.2">
      <c r="B27" s="114" t="s">
        <v>265</v>
      </c>
      <c r="C27" s="115" t="s">
        <v>266</v>
      </c>
      <c r="D27" s="116">
        <v>0.02</v>
      </c>
    </row>
    <row r="28" spans="2:4" ht="15" x14ac:dyDescent="0.2">
      <c r="B28" s="117"/>
      <c r="C28" s="118" t="s">
        <v>267</v>
      </c>
      <c r="D28" s="112">
        <f>ROUND((SUM(D21:D27)),4)</f>
        <v>0.2</v>
      </c>
    </row>
    <row r="29" spans="2:4" ht="15" x14ac:dyDescent="0.2">
      <c r="B29" s="117"/>
      <c r="C29" s="123"/>
      <c r="D29" s="112"/>
    </row>
    <row r="30" spans="2:4" ht="15.75" x14ac:dyDescent="0.2">
      <c r="B30" s="124">
        <v>4</v>
      </c>
      <c r="C30" s="125" t="s">
        <v>268</v>
      </c>
      <c r="D30" s="119"/>
    </row>
    <row r="31" spans="2:4" x14ac:dyDescent="0.2">
      <c r="B31" s="114" t="s">
        <v>269</v>
      </c>
      <c r="C31" s="115" t="s">
        <v>270</v>
      </c>
      <c r="D31" s="116">
        <v>5.0000000000000001E-3</v>
      </c>
    </row>
    <row r="32" spans="2:4" x14ac:dyDescent="0.2">
      <c r="B32" s="114" t="s">
        <v>271</v>
      </c>
      <c r="C32" s="115" t="s">
        <v>272</v>
      </c>
      <c r="D32" s="116">
        <v>0.01</v>
      </c>
    </row>
    <row r="33" spans="2:4" x14ac:dyDescent="0.2">
      <c r="B33" s="114" t="s">
        <v>273</v>
      </c>
      <c r="C33" s="115" t="s">
        <v>274</v>
      </c>
      <c r="D33" s="116">
        <v>2.7E-2</v>
      </c>
    </row>
    <row r="34" spans="2:4" x14ac:dyDescent="0.2">
      <c r="B34" s="114" t="s">
        <v>275</v>
      </c>
      <c r="C34" s="115" t="s">
        <v>276</v>
      </c>
      <c r="D34" s="116">
        <v>0.02</v>
      </c>
    </row>
    <row r="35" spans="2:4" x14ac:dyDescent="0.2">
      <c r="B35" s="114" t="s">
        <v>277</v>
      </c>
      <c r="C35" s="115" t="s">
        <v>278</v>
      </c>
      <c r="D35" s="116">
        <v>2.9000000000000001E-2</v>
      </c>
    </row>
    <row r="36" spans="2:4" x14ac:dyDescent="0.2">
      <c r="B36" s="114" t="s">
        <v>279</v>
      </c>
      <c r="C36" s="115" t="s">
        <v>280</v>
      </c>
      <c r="D36" s="116">
        <v>4.0000000000000001E-3</v>
      </c>
    </row>
    <row r="37" spans="2:4" ht="15" x14ac:dyDescent="0.2">
      <c r="B37" s="117"/>
      <c r="C37" s="118" t="s">
        <v>281</v>
      </c>
      <c r="D37" s="112">
        <f>ROUND((SUM(D30:D36)),4)</f>
        <v>9.5000000000000001E-2</v>
      </c>
    </row>
    <row r="38" spans="2:4" ht="15" x14ac:dyDescent="0.2">
      <c r="B38" s="117"/>
      <c r="C38" s="123"/>
      <c r="D38" s="112"/>
    </row>
    <row r="39" spans="2:4" ht="15.75" x14ac:dyDescent="0.2">
      <c r="B39" s="110">
        <v>5</v>
      </c>
      <c r="C39" s="125" t="s">
        <v>282</v>
      </c>
      <c r="D39" s="126"/>
    </row>
    <row r="40" spans="2:4" x14ac:dyDescent="0.2">
      <c r="B40" s="114" t="s">
        <v>283</v>
      </c>
      <c r="C40" s="127" t="s">
        <v>284</v>
      </c>
      <c r="D40" s="116">
        <v>0.15</v>
      </c>
    </row>
    <row r="41" spans="2:4" ht="15" x14ac:dyDescent="0.2">
      <c r="B41" s="117"/>
      <c r="C41" s="118" t="s">
        <v>285</v>
      </c>
      <c r="D41" s="112">
        <f>ROUND(SUM(D40),4)</f>
        <v>0.15</v>
      </c>
    </row>
    <row r="42" spans="2:4" ht="15" x14ac:dyDescent="0.2">
      <c r="B42" s="117"/>
      <c r="C42" s="123"/>
      <c r="D42" s="112"/>
    </row>
    <row r="43" spans="2:4" ht="15.75" x14ac:dyDescent="0.2">
      <c r="B43" s="110">
        <v>6</v>
      </c>
      <c r="C43" s="125" t="s">
        <v>286</v>
      </c>
      <c r="D43" s="126"/>
    </row>
    <row r="44" spans="2:4" x14ac:dyDescent="0.2">
      <c r="B44" s="114" t="s">
        <v>287</v>
      </c>
      <c r="C44" s="127" t="s">
        <v>288</v>
      </c>
      <c r="D44" s="116">
        <v>0.06</v>
      </c>
    </row>
    <row r="45" spans="2:4" ht="15" x14ac:dyDescent="0.2">
      <c r="B45" s="117"/>
      <c r="C45" s="118" t="s">
        <v>285</v>
      </c>
      <c r="D45" s="112">
        <f>ROUND(SUM(D44),4)</f>
        <v>0.06</v>
      </c>
    </row>
    <row r="46" spans="2:4" x14ac:dyDescent="0.2">
      <c r="B46" s="107"/>
      <c r="C46" s="108"/>
      <c r="D46" s="109"/>
    </row>
    <row r="47" spans="2:4" ht="18" x14ac:dyDescent="0.2">
      <c r="B47" s="128">
        <v>7</v>
      </c>
      <c r="C47" s="129" t="s">
        <v>289</v>
      </c>
      <c r="D47" s="130">
        <f>ROUND((D6+D19+D28+D37+D41+D45),2)</f>
        <v>2</v>
      </c>
    </row>
    <row r="49" spans="2:4" x14ac:dyDescent="0.2">
      <c r="B49" s="103" t="s">
        <v>290</v>
      </c>
      <c r="C49" s="103" t="s">
        <v>291</v>
      </c>
    </row>
    <row r="51" spans="2:4" x14ac:dyDescent="0.2">
      <c r="D51" s="131"/>
    </row>
  </sheetData>
  <pageMargins left="0.7" right="0.7" top="0.75" bottom="0.75" header="0.3" footer="0.3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1C41E-5C79-48FD-9002-B739013B07C5}">
  <sheetPr codeName="Hoja1">
    <tabColor rgb="FF7030A0"/>
  </sheetPr>
  <dimension ref="A1:O67"/>
  <sheetViews>
    <sheetView view="pageBreakPreview" topLeftCell="D3" zoomScale="90" zoomScaleNormal="100" zoomScaleSheetLayoutView="90" workbookViewId="0">
      <selection activeCell="I31" sqref="I31"/>
    </sheetView>
  </sheetViews>
  <sheetFormatPr baseColWidth="10" defaultRowHeight="15" x14ac:dyDescent="0.25"/>
  <cols>
    <col min="6" max="7" width="12.28515625" customWidth="1"/>
    <col min="8" max="8" width="21.28515625" customWidth="1"/>
    <col min="9" max="9" width="16.7109375" customWidth="1"/>
    <col min="10" max="10" width="28.140625" bestFit="1" customWidth="1"/>
    <col min="11" max="11" width="19.28515625" style="134" bestFit="1" customWidth="1"/>
    <col min="12" max="12" width="26.28515625" style="134" customWidth="1"/>
    <col min="13" max="13" width="14" customWidth="1"/>
    <col min="14" max="14" width="20" customWidth="1"/>
  </cols>
  <sheetData>
    <row r="1" spans="1:15" x14ac:dyDescent="0.25">
      <c r="A1" s="132"/>
      <c r="B1" s="133"/>
    </row>
    <row r="2" spans="1:15" x14ac:dyDescent="0.25">
      <c r="A2" s="132"/>
      <c r="B2" s="133"/>
    </row>
    <row r="4" spans="1:15" s="137" customFormat="1" ht="58.9" hidden="1" customHeight="1" x14ac:dyDescent="0.25">
      <c r="A4" s="135" t="s">
        <v>292</v>
      </c>
      <c r="B4" s="135" t="s">
        <v>293</v>
      </c>
      <c r="C4" s="135" t="s">
        <v>294</v>
      </c>
      <c r="D4" s="135" t="s">
        <v>36</v>
      </c>
      <c r="E4" s="135" t="s">
        <v>37</v>
      </c>
      <c r="F4" s="135" t="s">
        <v>295</v>
      </c>
      <c r="G4" s="135" t="s">
        <v>296</v>
      </c>
      <c r="H4" s="135" t="s">
        <v>297</v>
      </c>
      <c r="I4" s="135" t="s">
        <v>298</v>
      </c>
      <c r="J4" s="135" t="s">
        <v>299</v>
      </c>
      <c r="K4" s="135" t="s">
        <v>300</v>
      </c>
      <c r="L4" s="135" t="s">
        <v>301</v>
      </c>
      <c r="M4" s="135" t="s">
        <v>302</v>
      </c>
      <c r="N4" s="135" t="s">
        <v>303</v>
      </c>
      <c r="O4" s="136" t="s">
        <v>304</v>
      </c>
    </row>
    <row r="5" spans="1:15" s="137" customFormat="1" ht="30" hidden="1" x14ac:dyDescent="0.25">
      <c r="A5" s="138">
        <v>1</v>
      </c>
      <c r="B5" s="138">
        <v>17000159</v>
      </c>
      <c r="C5" s="138" t="s">
        <v>305</v>
      </c>
      <c r="D5" s="138" t="s">
        <v>306</v>
      </c>
      <c r="E5" s="138" t="s">
        <v>307</v>
      </c>
      <c r="F5" s="138" t="s">
        <v>308</v>
      </c>
      <c r="G5" s="138">
        <v>189591</v>
      </c>
      <c r="H5" s="138" t="e" cm="1">
        <f t="array" aca="1" ref="H5" ca="1">INDIRECT("'"&amp;PPTO_OBRA!$B5&amp;"'!H49")</f>
        <v>#REF!</v>
      </c>
      <c r="I5" s="138" t="e" cm="1">
        <f t="array" aca="1" ref="I5" ca="1">INDIRECT("'"&amp;PPTO_OBRA!$B5&amp;"'!H48")</f>
        <v>#REF!</v>
      </c>
      <c r="J5" s="139" t="e" cm="1">
        <f t="array" aca="1" ref="J5" ca="1">INDIRECT("'"&amp;PPTO_OBRA!$B5&amp;"'!I91")</f>
        <v>#REF!</v>
      </c>
      <c r="K5" s="138" t="s">
        <v>309</v>
      </c>
      <c r="L5" s="138" t="s">
        <v>310</v>
      </c>
      <c r="M5" s="138" t="e" cm="1">
        <f t="array" aca="1" ref="M5" ca="1">INDIRECT("'"&amp;PPTO_OBRA!$B5&amp;"'!C5")</f>
        <v>#REF!</v>
      </c>
      <c r="N5" s="140"/>
      <c r="O5" s="141"/>
    </row>
    <row r="6" spans="1:15" s="137" customFormat="1" hidden="1" x14ac:dyDescent="0.25">
      <c r="A6" s="142">
        <v>2</v>
      </c>
      <c r="B6" s="142">
        <v>17000176</v>
      </c>
      <c r="C6" s="142" t="s">
        <v>311</v>
      </c>
      <c r="D6" s="142" t="s">
        <v>312</v>
      </c>
      <c r="E6" s="142" t="s">
        <v>313</v>
      </c>
      <c r="F6" s="142" t="s">
        <v>308</v>
      </c>
      <c r="G6" s="142">
        <v>189675</v>
      </c>
      <c r="H6" s="142" t="e" cm="1">
        <f t="array" aca="1" ref="H6" ca="1">INDIRECT("'"&amp;PPTO_OBRA!$B6&amp;"'!H49")</f>
        <v>#REF!</v>
      </c>
      <c r="I6" s="142" t="e" cm="1">
        <f t="array" aca="1" ref="I6" ca="1">INDIRECT("'"&amp;PPTO_OBRA!$B6&amp;"'!H48")</f>
        <v>#REF!</v>
      </c>
      <c r="J6" s="143" t="e" cm="1">
        <f t="array" aca="1" ref="J6" ca="1">INDIRECT("'"&amp;PPTO_OBRA!$B6&amp;"'!I91")</f>
        <v>#REF!</v>
      </c>
      <c r="K6" s="142" t="s">
        <v>309</v>
      </c>
      <c r="L6" s="142" t="s">
        <v>310</v>
      </c>
      <c r="M6" s="142" t="e" cm="1">
        <f t="array" aca="1" ref="M6" ca="1">INDIRECT("'"&amp;PPTO_OBRA!$B6&amp;"'!C5")</f>
        <v>#REF!</v>
      </c>
      <c r="N6" s="144"/>
      <c r="O6" s="145"/>
    </row>
    <row r="7" spans="1:15" s="137" customFormat="1" hidden="1" x14ac:dyDescent="0.25">
      <c r="A7" s="138">
        <v>3</v>
      </c>
      <c r="B7" s="138">
        <v>17000181</v>
      </c>
      <c r="C7" s="138" t="s">
        <v>313</v>
      </c>
      <c r="D7" s="138" t="s">
        <v>314</v>
      </c>
      <c r="E7" s="138" t="s">
        <v>315</v>
      </c>
      <c r="F7" s="138" t="s">
        <v>308</v>
      </c>
      <c r="G7" s="138">
        <v>189747</v>
      </c>
      <c r="H7" s="138" t="e" cm="1">
        <f t="array" aca="1" ref="H7" ca="1">INDIRECT("'"&amp;PPTO_OBRA!$B7&amp;"'!H49")</f>
        <v>#REF!</v>
      </c>
      <c r="I7" s="138" t="e" cm="1">
        <f t="array" aca="1" ref="I7" ca="1">INDIRECT("'"&amp;PPTO_OBRA!$B7&amp;"'!H48")</f>
        <v>#REF!</v>
      </c>
      <c r="J7" s="139" t="e" cm="1">
        <f t="array" aca="1" ref="J7" ca="1">INDIRECT("'"&amp;PPTO_OBRA!$B7&amp;"'!I91")</f>
        <v>#REF!</v>
      </c>
      <c r="K7" s="138" t="s">
        <v>309</v>
      </c>
      <c r="L7" s="138" t="s">
        <v>310</v>
      </c>
      <c r="M7" s="138" t="e" cm="1">
        <f t="array" aca="1" ref="M7" ca="1">INDIRECT("'"&amp;PPTO_OBRA!$B7&amp;"'!C5")</f>
        <v>#REF!</v>
      </c>
      <c r="N7" s="146"/>
      <c r="O7" s="147"/>
    </row>
    <row r="8" spans="1:15" s="137" customFormat="1" hidden="1" x14ac:dyDescent="0.25">
      <c r="A8" s="142">
        <v>4</v>
      </c>
      <c r="B8" s="142">
        <v>17000163</v>
      </c>
      <c r="C8" s="142" t="s">
        <v>313</v>
      </c>
      <c r="D8" s="142" t="s">
        <v>316</v>
      </c>
      <c r="E8" s="142" t="s">
        <v>311</v>
      </c>
      <c r="F8" s="142" t="s">
        <v>308</v>
      </c>
      <c r="G8" s="142">
        <v>189748</v>
      </c>
      <c r="H8" s="142" t="e" cm="1">
        <f t="array" aca="1" ref="H8" ca="1">INDIRECT("'"&amp;PPTO_OBRA!$B8&amp;"'!H49")</f>
        <v>#REF!</v>
      </c>
      <c r="I8" s="142" t="e" cm="1">
        <f t="array" aca="1" ref="I8" ca="1">INDIRECT("'"&amp;PPTO_OBRA!$B8&amp;"'!H48")</f>
        <v>#REF!</v>
      </c>
      <c r="J8" s="143" t="e" cm="1">
        <f t="array" aca="1" ref="J8" ca="1">INDIRECT("'"&amp;PPTO_OBRA!$B8&amp;"'!I91")</f>
        <v>#REF!</v>
      </c>
      <c r="K8" s="142" t="s">
        <v>309</v>
      </c>
      <c r="L8" s="142" t="s">
        <v>310</v>
      </c>
      <c r="M8" s="142" t="e" cm="1">
        <f t="array" aca="1" ref="M8" ca="1">INDIRECT("'"&amp;PPTO_OBRA!$B8&amp;"'!C5")</f>
        <v>#REF!</v>
      </c>
      <c r="N8" s="144"/>
      <c r="O8" s="145"/>
    </row>
    <row r="9" spans="1:15" s="137" customFormat="1" hidden="1" x14ac:dyDescent="0.25">
      <c r="A9" s="138">
        <v>5</v>
      </c>
      <c r="B9" s="138">
        <v>17000146</v>
      </c>
      <c r="C9" s="138" t="s">
        <v>313</v>
      </c>
      <c r="D9" s="138" t="s">
        <v>311</v>
      </c>
      <c r="E9" s="138" t="s">
        <v>317</v>
      </c>
      <c r="F9" s="138" t="s">
        <v>308</v>
      </c>
      <c r="G9" s="138">
        <v>189749</v>
      </c>
      <c r="H9" s="138" t="e" cm="1">
        <f t="array" aca="1" ref="H9" ca="1">INDIRECT("'"&amp;PPTO_OBRA!$B9&amp;"'!H49")</f>
        <v>#REF!</v>
      </c>
      <c r="I9" s="138" t="e" cm="1">
        <f t="array" aca="1" ref="I9" ca="1">INDIRECT("'"&amp;PPTO_OBRA!$B9&amp;"'!H48")</f>
        <v>#REF!</v>
      </c>
      <c r="J9" s="139" t="e" cm="1">
        <f t="array" aca="1" ref="J9" ca="1">INDIRECT("'"&amp;PPTO_OBRA!$B9&amp;"'!I91")</f>
        <v>#REF!</v>
      </c>
      <c r="K9" s="138" t="s">
        <v>309</v>
      </c>
      <c r="L9" s="138" t="s">
        <v>310</v>
      </c>
      <c r="M9" s="138" t="e" cm="1">
        <f t="array" aca="1" ref="M9" ca="1">INDIRECT("'"&amp;PPTO_OBRA!$B9&amp;"'!C5")</f>
        <v>#REF!</v>
      </c>
      <c r="N9" s="146"/>
      <c r="O9" s="147"/>
    </row>
    <row r="10" spans="1:15" s="137" customFormat="1" hidden="1" x14ac:dyDescent="0.25">
      <c r="A10" s="142">
        <v>6</v>
      </c>
      <c r="B10" s="142">
        <v>17000200</v>
      </c>
      <c r="C10" s="142" t="s">
        <v>311</v>
      </c>
      <c r="D10" s="142" t="s">
        <v>318</v>
      </c>
      <c r="E10" s="142" t="s">
        <v>312</v>
      </c>
      <c r="F10" s="142" t="s">
        <v>308</v>
      </c>
      <c r="G10" s="142">
        <v>189674</v>
      </c>
      <c r="H10" s="142" t="e" cm="1">
        <f t="array" aca="1" ref="H10" ca="1">INDIRECT("'"&amp;PPTO_OBRA!$B10&amp;"'!H49")</f>
        <v>#REF!</v>
      </c>
      <c r="I10" s="142" t="e" cm="1">
        <f t="array" aca="1" ref="I10" ca="1">INDIRECT("'"&amp;PPTO_OBRA!$B10&amp;"'!H48")</f>
        <v>#REF!</v>
      </c>
      <c r="J10" s="143" t="e" cm="1">
        <f t="array" aca="1" ref="J10" ca="1">INDIRECT("'"&amp;PPTO_OBRA!$B10&amp;"'!I91")</f>
        <v>#REF!</v>
      </c>
      <c r="K10" s="142" t="s">
        <v>309</v>
      </c>
      <c r="L10" s="142" t="s">
        <v>310</v>
      </c>
      <c r="M10" s="142" t="e" cm="1">
        <f t="array" aca="1" ref="M10" ca="1">INDIRECT("'"&amp;PPTO_OBRA!$B10&amp;"'!C5")</f>
        <v>#REF!</v>
      </c>
      <c r="N10" s="144"/>
      <c r="O10" s="145"/>
    </row>
    <row r="11" spans="1:15" s="137" customFormat="1" hidden="1" x14ac:dyDescent="0.25">
      <c r="A11" s="138">
        <v>7</v>
      </c>
      <c r="B11" s="138">
        <v>17000248</v>
      </c>
      <c r="C11" s="138" t="s">
        <v>319</v>
      </c>
      <c r="D11" s="138" t="s">
        <v>316</v>
      </c>
      <c r="E11" s="138" t="s">
        <v>311</v>
      </c>
      <c r="F11" s="138" t="s">
        <v>308</v>
      </c>
      <c r="G11" s="138">
        <v>189740</v>
      </c>
      <c r="H11" s="138" t="e" cm="1">
        <f t="array" aca="1" ref="H11" ca="1">INDIRECT("'"&amp;PPTO_OBRA!$B11&amp;"'!H49")</f>
        <v>#REF!</v>
      </c>
      <c r="I11" s="138" t="e" cm="1">
        <f t="array" aca="1" ref="I11" ca="1">INDIRECT("'"&amp;PPTO_OBRA!$B11&amp;"'!H48")</f>
        <v>#REF!</v>
      </c>
      <c r="J11" s="139" t="e" cm="1">
        <f t="array" aca="1" ref="J11" ca="1">INDIRECT("'"&amp;PPTO_OBRA!$B11&amp;"'!I91")</f>
        <v>#REF!</v>
      </c>
      <c r="K11" s="138" t="s">
        <v>309</v>
      </c>
      <c r="L11" s="138" t="s">
        <v>310</v>
      </c>
      <c r="M11" s="138" t="e" cm="1">
        <f t="array" aca="1" ref="M11" ca="1">INDIRECT("'"&amp;PPTO_OBRA!$B11&amp;"'!C5")</f>
        <v>#REF!</v>
      </c>
      <c r="N11" s="146"/>
      <c r="O11" s="147"/>
    </row>
    <row r="12" spans="1:15" s="137" customFormat="1" hidden="1" x14ac:dyDescent="0.25">
      <c r="A12" s="142">
        <v>8</v>
      </c>
      <c r="B12" s="142">
        <v>17000330</v>
      </c>
      <c r="C12" s="142" t="s">
        <v>311</v>
      </c>
      <c r="D12" s="142" t="s">
        <v>320</v>
      </c>
      <c r="E12" s="142" t="s">
        <v>321</v>
      </c>
      <c r="F12" s="142" t="s">
        <v>308</v>
      </c>
      <c r="G12" s="142"/>
      <c r="H12" s="142" t="e" cm="1">
        <f t="array" aca="1" ref="H12" ca="1">INDIRECT("'"&amp;PPTO_OBRA!$B12&amp;"'!H49")</f>
        <v>#REF!</v>
      </c>
      <c r="I12" s="142" t="e" cm="1">
        <f t="array" aca="1" ref="I12" ca="1">INDIRECT("'"&amp;PPTO_OBRA!$B12&amp;"'!H48")</f>
        <v>#REF!</v>
      </c>
      <c r="J12" s="143" t="e" cm="1">
        <f t="array" aca="1" ref="J12" ca="1">INDIRECT("'"&amp;PPTO_OBRA!$B12&amp;"'!I91")</f>
        <v>#REF!</v>
      </c>
      <c r="K12" s="142" t="s">
        <v>309</v>
      </c>
      <c r="L12" s="142" t="s">
        <v>310</v>
      </c>
      <c r="M12" s="142" t="e" cm="1">
        <f t="array" aca="1" ref="M12" ca="1">INDIRECT("'"&amp;PPTO_OBRA!$B12&amp;"'!C5")</f>
        <v>#REF!</v>
      </c>
      <c r="N12" s="144"/>
      <c r="O12" s="145"/>
    </row>
    <row r="13" spans="1:15" s="137" customFormat="1" hidden="1" x14ac:dyDescent="0.25">
      <c r="A13" s="138">
        <v>9</v>
      </c>
      <c r="B13" s="138">
        <v>17000102</v>
      </c>
      <c r="C13" s="138" t="s">
        <v>322</v>
      </c>
      <c r="D13" s="138" t="s">
        <v>314</v>
      </c>
      <c r="E13" s="138" t="s">
        <v>316</v>
      </c>
      <c r="F13" s="138" t="s">
        <v>308</v>
      </c>
      <c r="G13" s="138">
        <v>189790</v>
      </c>
      <c r="H13" s="138" t="e" cm="1">
        <f t="array" aca="1" ref="H13" ca="1">INDIRECT("'"&amp;PPTO_OBRA!$B13&amp;"'!H49")</f>
        <v>#REF!</v>
      </c>
      <c r="I13" s="138" t="e" cm="1">
        <f t="array" aca="1" ref="I13" ca="1">INDIRECT("'"&amp;PPTO_OBRA!$B13&amp;"'!H48")</f>
        <v>#REF!</v>
      </c>
      <c r="J13" s="139" t="e" cm="1">
        <f t="array" aca="1" ref="J13" ca="1">INDIRECT("'"&amp;PPTO_OBRA!$B13&amp;"'!I91")</f>
        <v>#REF!</v>
      </c>
      <c r="K13" s="138" t="s">
        <v>309</v>
      </c>
      <c r="L13" s="138" t="s">
        <v>310</v>
      </c>
      <c r="M13" s="138" t="e" cm="1">
        <f t="array" aca="1" ref="M13" ca="1">INDIRECT("'"&amp;PPTO_OBRA!$B13&amp;"'!C5")</f>
        <v>#REF!</v>
      </c>
      <c r="N13" s="146"/>
      <c r="O13" s="147"/>
    </row>
    <row r="14" spans="1:15" s="137" customFormat="1" hidden="1" x14ac:dyDescent="0.25">
      <c r="A14" s="142">
        <v>10</v>
      </c>
      <c r="B14" s="142">
        <v>17000122</v>
      </c>
      <c r="C14" s="142" t="s">
        <v>323</v>
      </c>
      <c r="D14" s="142" t="s">
        <v>312</v>
      </c>
      <c r="E14" s="142" t="s">
        <v>313</v>
      </c>
      <c r="F14" s="142" t="s">
        <v>308</v>
      </c>
      <c r="G14" s="142">
        <v>189705</v>
      </c>
      <c r="H14" s="142" t="e" cm="1">
        <f t="array" aca="1" ref="H14" ca="1">INDIRECT("'"&amp;PPTO_OBRA!$B14&amp;"'!H49")</f>
        <v>#REF!</v>
      </c>
      <c r="I14" s="142" t="e" cm="1">
        <f t="array" aca="1" ref="I14" ca="1">INDIRECT("'"&amp;PPTO_OBRA!$B14&amp;"'!H48")</f>
        <v>#REF!</v>
      </c>
      <c r="J14" s="143" t="e" cm="1">
        <f t="array" aca="1" ref="J14" ca="1">INDIRECT("'"&amp;PPTO_OBRA!$B14&amp;"'!I91")</f>
        <v>#REF!</v>
      </c>
      <c r="K14" s="142" t="s">
        <v>309</v>
      </c>
      <c r="L14" s="142" t="s">
        <v>310</v>
      </c>
      <c r="M14" s="142" t="e" cm="1">
        <f t="array" aca="1" ref="M14" ca="1">INDIRECT("'"&amp;PPTO_OBRA!$B14&amp;"'!C5")</f>
        <v>#REF!</v>
      </c>
      <c r="N14" s="144"/>
      <c r="O14" s="145"/>
    </row>
    <row r="15" spans="1:15" s="137" customFormat="1" hidden="1" x14ac:dyDescent="0.25">
      <c r="A15" s="138">
        <v>11</v>
      </c>
      <c r="B15" s="138">
        <v>17000147</v>
      </c>
      <c r="C15" s="138" t="s">
        <v>324</v>
      </c>
      <c r="D15" s="138" t="s">
        <v>325</v>
      </c>
      <c r="E15" s="138" t="s">
        <v>326</v>
      </c>
      <c r="F15" s="138" t="s">
        <v>308</v>
      </c>
      <c r="G15" s="138">
        <v>189633</v>
      </c>
      <c r="H15" s="138" t="e" cm="1">
        <f t="array" aca="1" ref="H15" ca="1">INDIRECT("'"&amp;PPTO_OBRA!$B15&amp;"'!H49")</f>
        <v>#REF!</v>
      </c>
      <c r="I15" s="138" t="e" cm="1">
        <f t="array" aca="1" ref="I15" ca="1">INDIRECT("'"&amp;PPTO_OBRA!$B15&amp;"'!H48")</f>
        <v>#REF!</v>
      </c>
      <c r="J15" s="139" t="e" cm="1">
        <f t="array" aca="1" ref="J15" ca="1">INDIRECT("'"&amp;PPTO_OBRA!$B15&amp;"'!I91")</f>
        <v>#REF!</v>
      </c>
      <c r="K15" s="138" t="s">
        <v>309</v>
      </c>
      <c r="L15" s="138" t="s">
        <v>310</v>
      </c>
      <c r="M15" s="138" t="e" cm="1">
        <f t="array" aca="1" ref="M15" ca="1">INDIRECT("'"&amp;PPTO_OBRA!$B15&amp;"'!C5")</f>
        <v>#REF!</v>
      </c>
      <c r="N15" s="146"/>
      <c r="O15" s="147"/>
    </row>
    <row r="16" spans="1:15" s="137" customFormat="1" hidden="1" x14ac:dyDescent="0.25">
      <c r="A16" s="142">
        <v>12</v>
      </c>
      <c r="B16" s="142">
        <v>17000119</v>
      </c>
      <c r="C16" s="142" t="s">
        <v>324</v>
      </c>
      <c r="D16" s="142" t="s">
        <v>322</v>
      </c>
      <c r="E16" s="142" t="s">
        <v>327</v>
      </c>
      <c r="F16" s="142" t="s">
        <v>308</v>
      </c>
      <c r="G16" s="142">
        <v>189633</v>
      </c>
      <c r="H16" s="142" t="e" cm="1">
        <f t="array" aca="1" ref="H16" ca="1">INDIRECT("'"&amp;PPTO_OBRA!$B16&amp;"'!H49")</f>
        <v>#REF!</v>
      </c>
      <c r="I16" s="142" t="e" cm="1">
        <f t="array" aca="1" ref="I16" ca="1">INDIRECT("'"&amp;PPTO_OBRA!$B16&amp;"'!H48")</f>
        <v>#REF!</v>
      </c>
      <c r="J16" s="143" t="e" cm="1">
        <f t="array" aca="1" ref="J16" ca="1">INDIRECT("'"&amp;PPTO_OBRA!$B16&amp;"'!I91")</f>
        <v>#REF!</v>
      </c>
      <c r="K16" s="142" t="s">
        <v>309</v>
      </c>
      <c r="L16" s="142" t="s">
        <v>310</v>
      </c>
      <c r="M16" s="142" t="e" cm="1">
        <f t="array" aca="1" ref="M16" ca="1">INDIRECT("'"&amp;PPTO_OBRA!$B16&amp;"'!C5")</f>
        <v>#REF!</v>
      </c>
      <c r="N16" s="144"/>
      <c r="O16" s="145"/>
    </row>
    <row r="17" spans="1:15" s="137" customFormat="1" hidden="1" x14ac:dyDescent="0.25">
      <c r="A17" s="138">
        <v>13</v>
      </c>
      <c r="B17" s="138">
        <v>17000229</v>
      </c>
      <c r="C17" s="138" t="s">
        <v>311</v>
      </c>
      <c r="D17" s="138" t="s">
        <v>318</v>
      </c>
      <c r="E17" s="138" t="s">
        <v>319</v>
      </c>
      <c r="F17" s="138" t="s">
        <v>308</v>
      </c>
      <c r="G17" s="138">
        <v>189673</v>
      </c>
      <c r="H17" s="138" t="e" cm="1">
        <f t="array" aca="1" ref="H17" ca="1">INDIRECT("'"&amp;PPTO_OBRA!$B17&amp;"'!H49")</f>
        <v>#REF!</v>
      </c>
      <c r="I17" s="138" t="e" cm="1">
        <f t="array" aca="1" ref="I17" ca="1">INDIRECT("'"&amp;PPTO_OBRA!$B17&amp;"'!H48")</f>
        <v>#REF!</v>
      </c>
      <c r="J17" s="139" t="e" cm="1">
        <f t="array" aca="1" ref="J17" ca="1">INDIRECT("'"&amp;PPTO_OBRA!$B17&amp;"'!I91")</f>
        <v>#REF!</v>
      </c>
      <c r="K17" s="138" t="s">
        <v>309</v>
      </c>
      <c r="L17" s="138" t="s">
        <v>310</v>
      </c>
      <c r="M17" s="138" t="e" cm="1">
        <f t="array" aca="1" ref="M17" ca="1">INDIRECT("'"&amp;PPTO_OBRA!$B17&amp;"'!C5")</f>
        <v>#REF!</v>
      </c>
      <c r="N17" s="146"/>
      <c r="O17" s="147"/>
    </row>
    <row r="18" spans="1:15" s="137" customFormat="1" hidden="1" x14ac:dyDescent="0.25">
      <c r="A18" s="142">
        <v>14</v>
      </c>
      <c r="B18" s="142">
        <v>17000066</v>
      </c>
      <c r="C18" s="142" t="s">
        <v>328</v>
      </c>
      <c r="D18" s="142" t="s">
        <v>329</v>
      </c>
      <c r="E18" s="142" t="s">
        <v>330</v>
      </c>
      <c r="F18" s="142" t="s">
        <v>308</v>
      </c>
      <c r="G18" s="142">
        <v>529183</v>
      </c>
      <c r="H18" s="142" t="e" cm="1">
        <f t="array" aca="1" ref="H18" ca="1">INDIRECT("'"&amp;PPTO_OBRA!$B18&amp;"'!H49")</f>
        <v>#REF!</v>
      </c>
      <c r="I18" s="142" t="e" cm="1">
        <f t="array" aca="1" ref="I18" ca="1">INDIRECT("'"&amp;PPTO_OBRA!$B18&amp;"'!H48")</f>
        <v>#REF!</v>
      </c>
      <c r="J18" s="143" t="e" cm="1">
        <f t="array" aca="1" ref="J18" ca="1">INDIRECT("'"&amp;PPTO_OBRA!$B18&amp;"'!I91")</f>
        <v>#REF!</v>
      </c>
      <c r="K18" s="142" t="s">
        <v>309</v>
      </c>
      <c r="L18" s="142" t="s">
        <v>310</v>
      </c>
      <c r="M18" s="142" t="e" cm="1">
        <f t="array" aca="1" ref="M18" ca="1">INDIRECT("'"&amp;PPTO_OBRA!$B18&amp;"'!C5")</f>
        <v>#REF!</v>
      </c>
      <c r="N18" s="144"/>
      <c r="O18" s="145"/>
    </row>
    <row r="19" spans="1:15" s="137" customFormat="1" hidden="1" x14ac:dyDescent="0.25">
      <c r="A19" s="138">
        <v>15</v>
      </c>
      <c r="B19" s="138">
        <v>17000225</v>
      </c>
      <c r="C19" s="138" t="s">
        <v>324</v>
      </c>
      <c r="D19" s="138" t="s">
        <v>312</v>
      </c>
      <c r="E19" s="138" t="s">
        <v>313</v>
      </c>
      <c r="F19" s="138" t="s">
        <v>308</v>
      </c>
      <c r="G19" s="138">
        <v>89629</v>
      </c>
      <c r="H19" s="138" t="e" cm="1">
        <f t="array" aca="1" ref="H19" ca="1">INDIRECT("'"&amp;PPTO_OBRA!$B19&amp;"'!H49")</f>
        <v>#REF!</v>
      </c>
      <c r="I19" s="138" t="e" cm="1">
        <f t="array" aca="1" ref="I19" ca="1">INDIRECT("'"&amp;PPTO_OBRA!$B19&amp;"'!H48")</f>
        <v>#REF!</v>
      </c>
      <c r="J19" s="139" t="e" cm="1">
        <f t="array" aca="1" ref="J19" ca="1">INDIRECT("'"&amp;PPTO_OBRA!$B19&amp;"'!I91")</f>
        <v>#REF!</v>
      </c>
      <c r="K19" s="138" t="s">
        <v>309</v>
      </c>
      <c r="L19" s="138" t="s">
        <v>310</v>
      </c>
      <c r="M19" s="138" t="e" cm="1">
        <f t="array" aca="1" ref="M19" ca="1">INDIRECT("'"&amp;PPTO_OBRA!$B19&amp;"'!C5")</f>
        <v>#REF!</v>
      </c>
      <c r="N19" s="146"/>
      <c r="O19" s="147"/>
    </row>
    <row r="20" spans="1:15" s="137" customFormat="1" hidden="1" x14ac:dyDescent="0.25">
      <c r="A20" s="142">
        <v>16</v>
      </c>
      <c r="B20" s="142">
        <v>17000299</v>
      </c>
      <c r="C20" s="142" t="s">
        <v>331</v>
      </c>
      <c r="D20" s="142" t="s">
        <v>311</v>
      </c>
      <c r="E20" s="142" t="s">
        <v>317</v>
      </c>
      <c r="F20" s="142" t="s">
        <v>308</v>
      </c>
      <c r="G20" s="142">
        <v>189727</v>
      </c>
      <c r="H20" s="142" t="e" cm="1">
        <f t="array" aca="1" ref="H20" ca="1">INDIRECT("'"&amp;PPTO_OBRA!$B20&amp;"'!H49")</f>
        <v>#REF!</v>
      </c>
      <c r="I20" s="142" t="e" cm="1">
        <f t="array" aca="1" ref="I20" ca="1">INDIRECT("'"&amp;PPTO_OBRA!$B20&amp;"'!H48")</f>
        <v>#REF!</v>
      </c>
      <c r="J20" s="143" t="e" cm="1">
        <f t="array" aca="1" ref="J20" ca="1">INDIRECT("'"&amp;PPTO_OBRA!$B20&amp;"'!I91")</f>
        <v>#REF!</v>
      </c>
      <c r="K20" s="142" t="s">
        <v>309</v>
      </c>
      <c r="L20" s="142" t="s">
        <v>310</v>
      </c>
      <c r="M20" s="142" t="e" cm="1">
        <f t="array" aca="1" ref="M20" ca="1">INDIRECT("'"&amp;PPTO_OBRA!$B20&amp;"'!C5")</f>
        <v>#REF!</v>
      </c>
      <c r="N20" s="144"/>
      <c r="O20" s="145"/>
    </row>
    <row r="21" spans="1:15" s="137" customFormat="1" hidden="1" x14ac:dyDescent="0.25">
      <c r="A21" s="138">
        <v>17</v>
      </c>
      <c r="B21" s="138">
        <v>17000303</v>
      </c>
      <c r="C21" s="138" t="s">
        <v>318</v>
      </c>
      <c r="D21" s="138" t="s">
        <v>332</v>
      </c>
      <c r="E21" s="138" t="s">
        <v>328</v>
      </c>
      <c r="F21" s="138" t="s">
        <v>308</v>
      </c>
      <c r="G21" s="138">
        <v>189898</v>
      </c>
      <c r="H21" s="138" t="e" cm="1">
        <f t="array" aca="1" ref="H21" ca="1">INDIRECT("'"&amp;PPTO_OBRA!$B21&amp;"'!H49")</f>
        <v>#REF!</v>
      </c>
      <c r="I21" s="138" t="e" cm="1">
        <f t="array" aca="1" ref="I21" ca="1">INDIRECT("'"&amp;PPTO_OBRA!$B21&amp;"'!H48")</f>
        <v>#REF!</v>
      </c>
      <c r="J21" s="139" t="e" cm="1">
        <f t="array" aca="1" ref="J21" ca="1">INDIRECT("'"&amp;PPTO_OBRA!$B21&amp;"'!I91")</f>
        <v>#REF!</v>
      </c>
      <c r="K21" s="138" t="s">
        <v>309</v>
      </c>
      <c r="L21" s="138" t="s">
        <v>310</v>
      </c>
      <c r="M21" s="138" t="e" cm="1">
        <f t="array" aca="1" ref="M21" ca="1">INDIRECT("'"&amp;PPTO_OBRA!$B21&amp;"'!C5")</f>
        <v>#REF!</v>
      </c>
      <c r="N21" s="146"/>
      <c r="O21" s="147"/>
    </row>
    <row r="22" spans="1:15" s="137" customFormat="1" hidden="1" x14ac:dyDescent="0.25">
      <c r="A22" s="142">
        <v>18</v>
      </c>
      <c r="B22" s="142">
        <v>17000360</v>
      </c>
      <c r="C22" s="142" t="s">
        <v>332</v>
      </c>
      <c r="D22" s="142" t="s">
        <v>333</v>
      </c>
      <c r="E22" s="142" t="s">
        <v>334</v>
      </c>
      <c r="F22" s="142" t="s">
        <v>308</v>
      </c>
      <c r="G22" s="142">
        <v>189583</v>
      </c>
      <c r="H22" s="142" t="e" cm="1">
        <f t="array" aca="1" ref="H22" ca="1">INDIRECT("'"&amp;PPTO_OBRA!$B22&amp;"'!H49")</f>
        <v>#REF!</v>
      </c>
      <c r="I22" s="142" t="e" cm="1">
        <f t="array" aca="1" ref="I22" ca="1">INDIRECT("'"&amp;PPTO_OBRA!$B22&amp;"'!H48")</f>
        <v>#REF!</v>
      </c>
      <c r="J22" s="143" t="e" cm="1">
        <f t="array" aca="1" ref="J22" ca="1">INDIRECT("'"&amp;PPTO_OBRA!$B22&amp;"'!I91")</f>
        <v>#REF!</v>
      </c>
      <c r="K22" s="142" t="s">
        <v>309</v>
      </c>
      <c r="L22" s="142" t="s">
        <v>310</v>
      </c>
      <c r="M22" s="142" t="e" cm="1">
        <f t="array" aca="1" ref="M22" ca="1">INDIRECT("'"&amp;PPTO_OBRA!$B22&amp;"'!C5")</f>
        <v>#REF!</v>
      </c>
      <c r="N22" s="144"/>
      <c r="O22" s="145"/>
    </row>
    <row r="23" spans="1:15" s="137" customFormat="1" hidden="1" x14ac:dyDescent="0.25">
      <c r="A23" s="148" t="s">
        <v>335</v>
      </c>
      <c r="B23" s="148"/>
      <c r="C23" s="148"/>
      <c r="D23" s="148"/>
      <c r="E23" s="148"/>
      <c r="F23" s="148"/>
      <c r="G23" s="148"/>
      <c r="H23" s="148"/>
      <c r="I23" s="148"/>
      <c r="J23" s="149">
        <f>SUBTOTAL(109,PPTO_OBRA!$J$5:$J$22)</f>
        <v>0</v>
      </c>
      <c r="K23" s="148"/>
      <c r="L23" s="148"/>
      <c r="M23" s="148">
        <f>SUBTOTAL(109,PPTO_OBRA!$M$5:$M$22)</f>
        <v>0</v>
      </c>
      <c r="N23" s="148"/>
      <c r="O23" s="150"/>
    </row>
    <row r="24" spans="1:15" x14ac:dyDescent="0.25">
      <c r="K24" s="151">
        <v>1301489315</v>
      </c>
    </row>
    <row r="25" spans="1:15" x14ac:dyDescent="0.25">
      <c r="D25" s="555" t="s">
        <v>336</v>
      </c>
      <c r="E25" s="555"/>
      <c r="F25" s="555"/>
      <c r="G25" s="555"/>
      <c r="H25" s="555"/>
      <c r="I25" s="555"/>
      <c r="J25" s="152">
        <v>1358073569</v>
      </c>
      <c r="K25" s="153" t="e">
        <f>J25+J59</f>
        <v>#REF!</v>
      </c>
      <c r="L25" s="153" t="e">
        <f>ROUND(J59,0)</f>
        <v>#REF!</v>
      </c>
    </row>
    <row r="27" spans="1:15" ht="33" customHeight="1" x14ac:dyDescent="0.25">
      <c r="D27" s="555" t="s">
        <v>337</v>
      </c>
      <c r="E27" s="555"/>
      <c r="F27" s="555"/>
      <c r="G27" s="555"/>
      <c r="H27" s="555"/>
      <c r="I27" s="555"/>
      <c r="J27" s="154" t="e">
        <f>K27</f>
        <v>#REF!</v>
      </c>
      <c r="K27" s="155" t="e">
        <f>ROUND(J25*O34,0)</f>
        <v>#REF!</v>
      </c>
    </row>
    <row r="29" spans="1:15" x14ac:dyDescent="0.25">
      <c r="D29" s="551" t="s">
        <v>338</v>
      </c>
      <c r="E29" s="551"/>
      <c r="F29" s="551"/>
      <c r="G29" s="551"/>
      <c r="H29" s="551"/>
      <c r="I29" s="551"/>
      <c r="J29" s="156" t="e">
        <f>J25+J27</f>
        <v>#REF!</v>
      </c>
      <c r="L29" s="546" t="s">
        <v>339</v>
      </c>
      <c r="M29" s="546"/>
      <c r="N29" s="158">
        <v>1610407278</v>
      </c>
    </row>
    <row r="30" spans="1:15" x14ac:dyDescent="0.25">
      <c r="D30" s="552"/>
      <c r="E30" s="554"/>
      <c r="F30" s="554"/>
      <c r="G30" s="554"/>
      <c r="H30" s="554"/>
      <c r="I30" s="554"/>
      <c r="J30" s="553"/>
      <c r="L30" s="153" t="s">
        <v>340</v>
      </c>
      <c r="M30" s="159">
        <v>0.13800000000000001</v>
      </c>
      <c r="N30" s="158">
        <f>ROUND(N29*M30,0)</f>
        <v>222236204</v>
      </c>
    </row>
    <row r="31" spans="1:15" x14ac:dyDescent="0.25">
      <c r="D31" s="551" t="s">
        <v>341</v>
      </c>
      <c r="E31" s="551"/>
      <c r="F31" s="551"/>
      <c r="G31" s="551"/>
      <c r="H31" s="551"/>
      <c r="I31" s="160">
        <f>AIU!L49</f>
        <v>0.16189999999999999</v>
      </c>
      <c r="J31" s="156"/>
      <c r="L31" s="552" t="s">
        <v>342</v>
      </c>
      <c r="M31" s="553"/>
      <c r="N31" s="158">
        <f>N29-N30</f>
        <v>1388171074</v>
      </c>
    </row>
    <row r="32" spans="1:15" x14ac:dyDescent="0.25">
      <c r="D32" s="551" t="s">
        <v>343</v>
      </c>
      <c r="E32" s="551"/>
      <c r="F32" s="551"/>
      <c r="G32" s="551"/>
      <c r="H32" s="551"/>
      <c r="I32" s="160">
        <f>AIU!L50</f>
        <v>1.2500000000000001E-2</v>
      </c>
      <c r="J32" s="156"/>
      <c r="L32" s="161" t="s">
        <v>344</v>
      </c>
      <c r="M32" s="162" t="e">
        <f>#REF!</f>
        <v>#REF!</v>
      </c>
      <c r="N32" s="158" t="e">
        <f>ROUND(N31/M32,0)</f>
        <v>#REF!</v>
      </c>
    </row>
    <row r="33" spans="4:15" x14ac:dyDescent="0.25">
      <c r="D33" s="551" t="s">
        <v>345</v>
      </c>
      <c r="E33" s="551"/>
      <c r="F33" s="551"/>
      <c r="G33" s="551"/>
      <c r="H33" s="551"/>
      <c r="I33" s="160">
        <f>AIU!L51</f>
        <v>0.04</v>
      </c>
      <c r="J33" s="156"/>
      <c r="L33" s="157" t="s">
        <v>346</v>
      </c>
      <c r="M33" s="163">
        <v>0.13</v>
      </c>
      <c r="N33" s="158" t="e">
        <f>ROUND(M33*N32,0)</f>
        <v>#REF!</v>
      </c>
    </row>
    <row r="34" spans="4:15" x14ac:dyDescent="0.25">
      <c r="D34" s="551" t="s">
        <v>347</v>
      </c>
      <c r="E34" s="551"/>
      <c r="F34" s="551"/>
      <c r="G34" s="551"/>
      <c r="H34" s="551"/>
      <c r="I34" s="160">
        <f>SUM(I31:I33)</f>
        <v>0.21440000000000001</v>
      </c>
      <c r="J34" s="158" t="e">
        <f>ROUND($J$29*I34,0)</f>
        <v>#REF!</v>
      </c>
      <c r="L34" s="552" t="s">
        <v>348</v>
      </c>
      <c r="M34" s="553"/>
      <c r="N34" s="158" t="e">
        <f>N33+N30</f>
        <v>#REF!</v>
      </c>
      <c r="O34" s="164" t="e">
        <f>N34/N35</f>
        <v>#REF!</v>
      </c>
    </row>
    <row r="35" spans="4:15" x14ac:dyDescent="0.25">
      <c r="D35" s="552"/>
      <c r="E35" s="554"/>
      <c r="F35" s="554"/>
      <c r="G35" s="554"/>
      <c r="H35" s="554"/>
      <c r="I35" s="554"/>
      <c r="J35" s="553"/>
      <c r="L35" s="552" t="s">
        <v>349</v>
      </c>
      <c r="M35" s="553"/>
      <c r="N35" s="158" t="e">
        <f>N29-N34</f>
        <v>#REF!</v>
      </c>
    </row>
    <row r="36" spans="4:15" x14ac:dyDescent="0.25">
      <c r="D36" s="548" t="s">
        <v>350</v>
      </c>
      <c r="E36" s="548"/>
      <c r="F36" s="548"/>
      <c r="G36" s="548"/>
      <c r="H36" s="548"/>
      <c r="I36" s="548"/>
      <c r="J36" s="165" t="e">
        <f>J29+J34</f>
        <v>#REF!</v>
      </c>
    </row>
    <row r="37" spans="4:15" x14ac:dyDescent="0.25">
      <c r="D37" s="552"/>
      <c r="E37" s="554"/>
      <c r="F37" s="554"/>
      <c r="G37" s="554"/>
      <c r="H37" s="554"/>
      <c r="I37" s="554"/>
      <c r="J37" s="553"/>
    </row>
    <row r="38" spans="4:15" x14ac:dyDescent="0.25">
      <c r="D38" s="551" t="e">
        <f>"COSTO TOTAL COMPONENTE AMBIENTAL ("&amp;ROUND(ROUND(J38/$J$29,4)*100,2)&amp;"% COSTO DIRECTO OBRA)"</f>
        <v>#REF!</v>
      </c>
      <c r="E38" s="551"/>
      <c r="F38" s="551"/>
      <c r="G38" s="551"/>
      <c r="H38" s="551"/>
      <c r="I38" s="551"/>
      <c r="J38" s="158" t="e">
        <f>#REF!</f>
        <v>#REF!</v>
      </c>
      <c r="L38" s="166"/>
    </row>
    <row r="39" spans="4:15" x14ac:dyDescent="0.25">
      <c r="D39" s="551" t="e">
        <f>"COSTO TOTAL COMPONENTE SOCIAL ("&amp;ROUND(ROUND(J39/$J$29,4)*100,2)&amp;"% COSTO DIRECTO OBRA)"</f>
        <v>#REF!</v>
      </c>
      <c r="E39" s="551"/>
      <c r="F39" s="551"/>
      <c r="G39" s="551"/>
      <c r="H39" s="551"/>
      <c r="I39" s="551"/>
      <c r="J39" s="158" t="e">
        <f>#REF!</f>
        <v>#REF!</v>
      </c>
      <c r="L39" s="166"/>
    </row>
    <row r="40" spans="4:15" x14ac:dyDescent="0.25">
      <c r="D40" s="551" t="e">
        <f>"COSTO TOTAL COMPONENTE PMT ("&amp;ROUND(ROUND(J40/$J$29,4)*100,2)&amp;"% COSTO DIRECTO OBRA)"</f>
        <v>#REF!</v>
      </c>
      <c r="E40" s="551"/>
      <c r="F40" s="551"/>
      <c r="G40" s="551"/>
      <c r="H40" s="551"/>
      <c r="I40" s="551"/>
      <c r="J40" s="158">
        <f>PPTO_PMT!M47</f>
        <v>7370068</v>
      </c>
      <c r="K40" s="167"/>
      <c r="M40" s="168"/>
    </row>
    <row r="41" spans="4:15" x14ac:dyDescent="0.25">
      <c r="D41" s="548" t="s">
        <v>351</v>
      </c>
      <c r="E41" s="548"/>
      <c r="F41" s="548"/>
      <c r="G41" s="548"/>
      <c r="H41" s="548"/>
      <c r="I41" s="548"/>
      <c r="J41" s="165" t="e">
        <f>SUM(J38:J40)</f>
        <v>#REF!</v>
      </c>
    </row>
    <row r="42" spans="4:15" x14ac:dyDescent="0.25">
      <c r="D42" s="169"/>
      <c r="E42" s="170"/>
      <c r="F42" s="170"/>
      <c r="G42" s="170"/>
      <c r="H42" s="170"/>
      <c r="I42" s="170"/>
      <c r="J42" s="171"/>
    </row>
    <row r="43" spans="4:15" x14ac:dyDescent="0.25">
      <c r="D43" s="548" t="s">
        <v>352</v>
      </c>
      <c r="E43" s="548"/>
      <c r="F43" s="548"/>
      <c r="G43" s="548"/>
      <c r="H43" s="548"/>
      <c r="I43" s="548"/>
      <c r="J43" s="165">
        <f>PPTO_PRELIM!K29</f>
        <v>6153603.0499999998</v>
      </c>
    </row>
    <row r="44" spans="4:15" x14ac:dyDescent="0.25">
      <c r="D44" s="169"/>
      <c r="E44" s="170"/>
      <c r="F44" s="170"/>
      <c r="G44" s="170"/>
      <c r="H44" s="170"/>
      <c r="I44" s="170"/>
      <c r="J44" s="171"/>
    </row>
    <row r="45" spans="4:15" ht="21" x14ac:dyDescent="0.35">
      <c r="D45" s="549" t="s">
        <v>353</v>
      </c>
      <c r="E45" s="549"/>
      <c r="F45" s="549"/>
      <c r="G45" s="549"/>
      <c r="H45" s="549"/>
      <c r="I45" s="549"/>
      <c r="J45" s="172" t="e">
        <f>J36+J41+J43</f>
        <v>#REF!</v>
      </c>
    </row>
    <row r="46" spans="4:15" x14ac:dyDescent="0.25">
      <c r="I46" s="164"/>
      <c r="J46" s="173"/>
    </row>
    <row r="47" spans="4:15" x14ac:dyDescent="0.25">
      <c r="F47" s="174" t="s">
        <v>354</v>
      </c>
      <c r="G47" s="546" t="s">
        <v>355</v>
      </c>
      <c r="H47" s="546"/>
      <c r="I47" s="546"/>
      <c r="J47" s="158" t="e">
        <f>J45</f>
        <v>#REF!</v>
      </c>
      <c r="K47" s="175"/>
      <c r="L47" s="151"/>
    </row>
    <row r="48" spans="4:15" x14ac:dyDescent="0.25">
      <c r="F48" s="174"/>
      <c r="I48" s="164"/>
      <c r="J48" s="173"/>
    </row>
    <row r="49" spans="6:12" x14ac:dyDescent="0.25">
      <c r="F49" s="174" t="s">
        <v>356</v>
      </c>
      <c r="G49" s="546" t="s">
        <v>357</v>
      </c>
      <c r="H49" s="546"/>
      <c r="I49" s="176">
        <v>0.13500000000000001</v>
      </c>
      <c r="J49" s="153">
        <v>350000000</v>
      </c>
    </row>
    <row r="50" spans="6:12" x14ac:dyDescent="0.25">
      <c r="F50" s="174"/>
    </row>
    <row r="51" spans="6:12" x14ac:dyDescent="0.25">
      <c r="F51" s="174"/>
      <c r="G51" s="550" t="s">
        <v>358</v>
      </c>
      <c r="H51" s="550"/>
      <c r="I51" s="550"/>
      <c r="J51" s="153">
        <v>0</v>
      </c>
    </row>
    <row r="52" spans="6:12" x14ac:dyDescent="0.25">
      <c r="F52" s="174"/>
    </row>
    <row r="53" spans="6:12" x14ac:dyDescent="0.25">
      <c r="F53" s="174"/>
    </row>
    <row r="54" spans="6:12" x14ac:dyDescent="0.25">
      <c r="F54" s="174" t="s">
        <v>359</v>
      </c>
      <c r="G54" s="546" t="s">
        <v>360</v>
      </c>
      <c r="H54" s="546"/>
      <c r="I54" s="546"/>
      <c r="J54" s="156" t="e">
        <f>J45+J49+J51</f>
        <v>#REF!</v>
      </c>
    </row>
    <row r="55" spans="6:12" x14ac:dyDescent="0.25">
      <c r="F55" s="174"/>
      <c r="G55" s="546" t="s">
        <v>361</v>
      </c>
      <c r="H55" s="546"/>
      <c r="I55" s="546"/>
      <c r="J55" s="156">
        <v>2950000000</v>
      </c>
    </row>
    <row r="56" spans="6:12" x14ac:dyDescent="0.25">
      <c r="F56" s="174"/>
      <c r="K56" s="151"/>
      <c r="L56" s="151"/>
    </row>
    <row r="57" spans="6:12" x14ac:dyDescent="0.25">
      <c r="F57" s="174" t="s">
        <v>362</v>
      </c>
      <c r="G57" s="547" t="s">
        <v>363</v>
      </c>
      <c r="H57" s="547"/>
      <c r="I57" s="547"/>
      <c r="J57" s="156">
        <f>J55-J49-J51</f>
        <v>2600000000</v>
      </c>
      <c r="L57" s="151"/>
    </row>
    <row r="58" spans="6:12" x14ac:dyDescent="0.25">
      <c r="F58" s="174"/>
    </row>
    <row r="59" spans="6:12" x14ac:dyDescent="0.25">
      <c r="F59" s="174" t="s">
        <v>364</v>
      </c>
      <c r="G59" s="546" t="s">
        <v>365</v>
      </c>
      <c r="H59" s="546"/>
      <c r="I59" s="546"/>
      <c r="J59" s="156" t="e">
        <f>J57-J45</f>
        <v>#REF!</v>
      </c>
    </row>
    <row r="61" spans="6:12" x14ac:dyDescent="0.25">
      <c r="G61" s="546" t="s">
        <v>366</v>
      </c>
      <c r="H61" s="546"/>
      <c r="I61" s="546"/>
      <c r="J61" s="156"/>
    </row>
    <row r="67" spans="11:12" x14ac:dyDescent="0.25">
      <c r="K67" s="151"/>
      <c r="L67" s="151"/>
    </row>
  </sheetData>
  <mergeCells count="29">
    <mergeCell ref="D31:H31"/>
    <mergeCell ref="L31:M31"/>
    <mergeCell ref="D25:I25"/>
    <mergeCell ref="D27:I27"/>
    <mergeCell ref="D29:I29"/>
    <mergeCell ref="L29:M29"/>
    <mergeCell ref="D30:J30"/>
    <mergeCell ref="D41:I41"/>
    <mergeCell ref="D32:H32"/>
    <mergeCell ref="D33:H33"/>
    <mergeCell ref="D34:H34"/>
    <mergeCell ref="L34:M34"/>
    <mergeCell ref="D35:J35"/>
    <mergeCell ref="L35:M35"/>
    <mergeCell ref="D36:I36"/>
    <mergeCell ref="D37:J37"/>
    <mergeCell ref="D38:I38"/>
    <mergeCell ref="D39:I39"/>
    <mergeCell ref="D40:I40"/>
    <mergeCell ref="G55:I55"/>
    <mergeCell ref="G57:I57"/>
    <mergeCell ref="G59:I59"/>
    <mergeCell ref="G61:I61"/>
    <mergeCell ref="D43:I43"/>
    <mergeCell ref="D45:I45"/>
    <mergeCell ref="G47:I47"/>
    <mergeCell ref="G49:H49"/>
    <mergeCell ref="G51:I51"/>
    <mergeCell ref="G54:I54"/>
  </mergeCells>
  <pageMargins left="0.7" right="0.7" top="0.75" bottom="0.75" header="0.3" footer="0.3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7E44-47C5-427D-92E9-D3AC69938C3C}">
  <sheetPr codeName="Hoja8">
    <pageSetUpPr fitToPage="1"/>
  </sheetPr>
  <dimension ref="A1:N49"/>
  <sheetViews>
    <sheetView showGridLines="0" tabSelected="1" view="pageBreakPreview" topLeftCell="B19" zoomScale="60" zoomScaleNormal="80" workbookViewId="0">
      <selection activeCell="G22" sqref="G22"/>
    </sheetView>
  </sheetViews>
  <sheetFormatPr baseColWidth="10" defaultRowHeight="15" x14ac:dyDescent="0.25"/>
  <cols>
    <col min="2" max="2" width="2.42578125" customWidth="1"/>
    <col min="4" max="4" width="14.28515625" customWidth="1"/>
    <col min="5" max="5" width="12.28515625" customWidth="1"/>
    <col min="6" max="6" width="15.7109375" hidden="1" customWidth="1"/>
    <col min="7" max="7" width="101.85546875" customWidth="1"/>
    <col min="9" max="9" width="16.7109375" customWidth="1"/>
    <col min="10" max="11" width="17.42578125" customWidth="1"/>
    <col min="12" max="12" width="26.140625" bestFit="1" customWidth="1"/>
    <col min="13" max="13" width="2.42578125" customWidth="1"/>
    <col min="14" max="14" width="19" bestFit="1" customWidth="1"/>
  </cols>
  <sheetData>
    <row r="1" spans="1:14" ht="16.5" thickTop="1" x14ac:dyDescent="0.25">
      <c r="A1" s="178"/>
      <c r="B1" s="179"/>
      <c r="C1" s="180"/>
      <c r="D1" s="180"/>
      <c r="E1" s="181"/>
      <c r="F1" s="180"/>
      <c r="G1" s="180"/>
      <c r="H1" s="180"/>
      <c r="I1" s="180"/>
      <c r="J1" s="180"/>
      <c r="K1" s="180"/>
      <c r="L1" s="180"/>
      <c r="M1" s="182"/>
      <c r="N1" s="178"/>
    </row>
    <row r="2" spans="1:14" ht="27.95" customHeight="1" x14ac:dyDescent="0.25">
      <c r="A2" s="178"/>
      <c r="B2" s="183"/>
      <c r="C2" s="586" t="s">
        <v>367</v>
      </c>
      <c r="D2" s="586"/>
      <c r="E2" s="586"/>
      <c r="F2" s="586"/>
      <c r="G2" s="178"/>
      <c r="H2" s="178"/>
      <c r="I2" s="178"/>
      <c r="J2" s="178"/>
      <c r="K2" s="178"/>
      <c r="L2" s="178"/>
      <c r="M2" s="184"/>
      <c r="N2" s="178"/>
    </row>
    <row r="3" spans="1:14" ht="15.75" x14ac:dyDescent="0.25">
      <c r="A3" s="178"/>
      <c r="B3" s="183"/>
      <c r="C3" s="185" t="s">
        <v>368</v>
      </c>
      <c r="D3" s="186" t="s">
        <v>369</v>
      </c>
      <c r="E3" s="185" t="s">
        <v>15</v>
      </c>
      <c r="F3" s="186">
        <v>3</v>
      </c>
      <c r="G3" s="178"/>
      <c r="H3" s="178"/>
      <c r="I3" s="178"/>
      <c r="J3" s="178"/>
      <c r="K3" s="178"/>
      <c r="L3" s="178"/>
      <c r="M3" s="184"/>
      <c r="N3" s="178"/>
    </row>
    <row r="4" spans="1:14" ht="15.75" x14ac:dyDescent="0.25">
      <c r="A4" s="178"/>
      <c r="B4" s="183"/>
      <c r="C4" s="587" t="s">
        <v>370</v>
      </c>
      <c r="D4" s="587"/>
      <c r="E4" s="587"/>
      <c r="F4" s="587"/>
      <c r="G4" s="587"/>
      <c r="H4" s="587"/>
      <c r="I4" s="587"/>
      <c r="J4" s="587"/>
      <c r="K4" s="587"/>
      <c r="L4" s="587"/>
      <c r="M4" s="184"/>
      <c r="N4" s="178"/>
    </row>
    <row r="5" spans="1:14" ht="16.5" thickBot="1" x14ac:dyDescent="0.3">
      <c r="A5" s="178"/>
      <c r="B5" s="183"/>
      <c r="C5" s="588" t="s">
        <v>371</v>
      </c>
      <c r="D5" s="588"/>
      <c r="E5" s="588"/>
      <c r="F5" s="588"/>
      <c r="G5" s="588"/>
      <c r="H5" s="588"/>
      <c r="I5" s="588"/>
      <c r="J5" s="588"/>
      <c r="K5" s="588"/>
      <c r="L5" s="588"/>
      <c r="M5" s="184"/>
      <c r="N5" s="178"/>
    </row>
    <row r="6" spans="1:14" ht="30.2" customHeight="1" x14ac:dyDescent="0.25">
      <c r="A6" s="187"/>
      <c r="B6" s="188"/>
      <c r="C6" s="589" t="s">
        <v>372</v>
      </c>
      <c r="D6" s="590"/>
      <c r="E6" s="590"/>
      <c r="F6" s="590"/>
      <c r="G6" s="590"/>
      <c r="H6" s="590"/>
      <c r="I6" s="590"/>
      <c r="J6" s="590"/>
      <c r="K6" s="591"/>
      <c r="L6" s="592"/>
      <c r="M6" s="189"/>
      <c r="N6" s="187"/>
    </row>
    <row r="7" spans="1:14" ht="30.2" customHeight="1" x14ac:dyDescent="0.25">
      <c r="A7" s="178"/>
      <c r="B7" s="190"/>
      <c r="C7" s="593"/>
      <c r="D7" s="594"/>
      <c r="E7" s="594"/>
      <c r="F7" s="594"/>
      <c r="G7" s="594"/>
      <c r="H7" s="594"/>
      <c r="I7" s="594"/>
      <c r="J7" s="594"/>
      <c r="K7" s="595"/>
      <c r="L7" s="596"/>
      <c r="M7" s="184"/>
      <c r="N7" s="178"/>
    </row>
    <row r="8" spans="1:14" ht="49.15" customHeight="1" x14ac:dyDescent="0.25">
      <c r="A8" s="178"/>
      <c r="B8" s="190"/>
      <c r="C8" s="597" t="s">
        <v>373</v>
      </c>
      <c r="D8" s="598"/>
      <c r="E8" s="598"/>
      <c r="F8" s="598"/>
      <c r="G8" s="598"/>
      <c r="H8" s="598"/>
      <c r="I8" s="598"/>
      <c r="J8" s="598"/>
      <c r="K8" s="598"/>
      <c r="L8" s="599"/>
      <c r="M8" s="184"/>
      <c r="N8" s="178"/>
    </row>
    <row r="9" spans="1:14" ht="16.5" thickBot="1" x14ac:dyDescent="0.3">
      <c r="A9" s="178"/>
      <c r="B9" s="183"/>
      <c r="C9" s="583"/>
      <c r="D9" s="584"/>
      <c r="E9" s="584"/>
      <c r="F9" s="584"/>
      <c r="G9" s="584"/>
      <c r="H9" s="584"/>
      <c r="I9" s="584"/>
      <c r="J9" s="584"/>
      <c r="K9" s="584"/>
      <c r="L9" s="585"/>
      <c r="M9" s="184"/>
      <c r="N9" s="178"/>
    </row>
    <row r="10" spans="1:14" ht="15.75" x14ac:dyDescent="0.25">
      <c r="A10" s="178"/>
      <c r="B10" s="183"/>
      <c r="C10" s="603" t="s">
        <v>374</v>
      </c>
      <c r="D10" s="600" t="s">
        <v>375</v>
      </c>
      <c r="E10" s="602" t="s">
        <v>376</v>
      </c>
      <c r="F10" s="602"/>
      <c r="G10" s="603" t="s">
        <v>377</v>
      </c>
      <c r="H10" s="600" t="s">
        <v>378</v>
      </c>
      <c r="I10" s="600" t="s">
        <v>379</v>
      </c>
      <c r="J10" s="605" t="s">
        <v>380</v>
      </c>
      <c r="K10" s="605" t="s">
        <v>624</v>
      </c>
      <c r="L10" s="607" t="s">
        <v>381</v>
      </c>
      <c r="M10" s="184"/>
      <c r="N10" s="178"/>
    </row>
    <row r="11" spans="1:14" ht="33.75" customHeight="1" thickBot="1" x14ac:dyDescent="0.3">
      <c r="A11" s="178"/>
      <c r="B11" s="183"/>
      <c r="C11" s="604"/>
      <c r="D11" s="601"/>
      <c r="E11" s="191" t="s">
        <v>382</v>
      </c>
      <c r="F11" s="191" t="s">
        <v>383</v>
      </c>
      <c r="G11" s="604"/>
      <c r="H11" s="601"/>
      <c r="I11" s="601"/>
      <c r="J11" s="606"/>
      <c r="K11" s="606"/>
      <c r="L11" s="608"/>
      <c r="M11" s="184"/>
      <c r="N11" s="178"/>
    </row>
    <row r="12" spans="1:14" ht="16.5" thickBot="1" x14ac:dyDescent="0.3">
      <c r="A12" s="178"/>
      <c r="B12" s="183"/>
      <c r="C12" s="387" t="s">
        <v>628</v>
      </c>
      <c r="D12" s="381"/>
      <c r="E12" s="385"/>
      <c r="F12" s="385"/>
      <c r="G12" s="386"/>
      <c r="H12" s="381"/>
      <c r="I12" s="381"/>
      <c r="J12" s="381"/>
      <c r="K12" s="381"/>
      <c r="L12" s="382"/>
      <c r="M12" s="184"/>
      <c r="N12" s="178"/>
    </row>
    <row r="13" spans="1:14" ht="50.25" customHeight="1" x14ac:dyDescent="0.25">
      <c r="A13" s="178"/>
      <c r="B13" s="183"/>
      <c r="C13" s="192" t="s">
        <v>636</v>
      </c>
      <c r="D13" s="193">
        <v>4595</v>
      </c>
      <c r="E13" s="375" t="s">
        <v>384</v>
      </c>
      <c r="F13" s="375"/>
      <c r="G13" s="409" t="s">
        <v>625</v>
      </c>
      <c r="H13" s="193" t="s">
        <v>138</v>
      </c>
      <c r="I13" s="405">
        <f>I14</f>
        <v>343.49</v>
      </c>
      <c r="J13" s="383">
        <v>108321</v>
      </c>
      <c r="K13" s="472">
        <f>(J13*$L$46)+J13</f>
        <v>131545.02240000002</v>
      </c>
      <c r="L13" s="384">
        <f>K13*I13</f>
        <v>45184399.744176008</v>
      </c>
      <c r="M13" s="184"/>
      <c r="N13" s="178"/>
    </row>
    <row r="14" spans="1:14" ht="34.5" customHeight="1" x14ac:dyDescent="0.25">
      <c r="A14" s="178"/>
      <c r="B14" s="183"/>
      <c r="C14" s="192" t="s">
        <v>637</v>
      </c>
      <c r="D14" s="193">
        <v>4702</v>
      </c>
      <c r="E14" s="375" t="s">
        <v>384</v>
      </c>
      <c r="F14" s="375"/>
      <c r="G14" s="380" t="s">
        <v>627</v>
      </c>
      <c r="H14" s="193" t="s">
        <v>138</v>
      </c>
      <c r="I14" s="405">
        <v>343.49</v>
      </c>
      <c r="J14" s="383">
        <v>3214</v>
      </c>
      <c r="K14" s="472">
        <f>(J14*$L$46)+J14</f>
        <v>3903.0816</v>
      </c>
      <c r="L14" s="384">
        <f>K14*I14</f>
        <v>1340669.4987840001</v>
      </c>
      <c r="M14" s="184"/>
      <c r="N14" s="178"/>
    </row>
    <row r="15" spans="1:14" ht="34.5" customHeight="1" thickBot="1" x14ac:dyDescent="0.3">
      <c r="A15" s="178"/>
      <c r="B15" s="183"/>
      <c r="C15" s="192" t="s">
        <v>507</v>
      </c>
      <c r="D15" s="193">
        <v>5197</v>
      </c>
      <c r="E15" s="408" t="s">
        <v>384</v>
      </c>
      <c r="F15" s="408"/>
      <c r="G15" s="380" t="s">
        <v>683</v>
      </c>
      <c r="H15" s="193" t="s">
        <v>145</v>
      </c>
      <c r="I15" s="405">
        <v>5</v>
      </c>
      <c r="J15" s="383">
        <v>106959</v>
      </c>
      <c r="K15" s="472">
        <f>(J15*$L$46)+J15</f>
        <v>129891.0096</v>
      </c>
      <c r="L15" s="384">
        <f>I15*K15</f>
        <v>649455.04800000007</v>
      </c>
      <c r="M15" s="184"/>
      <c r="N15" s="178"/>
    </row>
    <row r="16" spans="1:14" ht="16.5" thickBot="1" x14ac:dyDescent="0.3">
      <c r="A16" s="178"/>
      <c r="B16" s="183"/>
      <c r="C16" s="387" t="s">
        <v>629</v>
      </c>
      <c r="D16" s="381"/>
      <c r="E16" s="385"/>
      <c r="F16" s="385"/>
      <c r="G16" s="386"/>
      <c r="H16" s="381"/>
      <c r="I16" s="381"/>
      <c r="J16" s="381"/>
      <c r="K16" s="381"/>
      <c r="L16" s="382"/>
      <c r="M16" s="184"/>
      <c r="N16" s="178"/>
    </row>
    <row r="17" spans="1:14" ht="47.25" customHeight="1" x14ac:dyDescent="0.25">
      <c r="A17" s="178"/>
      <c r="B17" s="183"/>
      <c r="C17" s="192" t="s">
        <v>233</v>
      </c>
      <c r="D17" s="193">
        <v>10250</v>
      </c>
      <c r="E17" s="375" t="s">
        <v>384</v>
      </c>
      <c r="F17" s="375"/>
      <c r="G17" s="410" t="s">
        <v>626</v>
      </c>
      <c r="H17" s="193" t="s">
        <v>138</v>
      </c>
      <c r="I17" s="405">
        <v>10</v>
      </c>
      <c r="J17" s="383">
        <v>101085</v>
      </c>
      <c r="K17" s="472">
        <f>(J17*$L$46)+J17</f>
        <v>122757.624</v>
      </c>
      <c r="L17" s="384">
        <f>K17*I17</f>
        <v>1227576.24</v>
      </c>
      <c r="M17" s="184"/>
      <c r="N17" s="178"/>
    </row>
    <row r="18" spans="1:14" ht="16.5" thickBot="1" x14ac:dyDescent="0.3">
      <c r="A18" s="178"/>
      <c r="B18" s="183"/>
      <c r="C18" s="192" t="s">
        <v>235</v>
      </c>
      <c r="D18" s="192" t="s">
        <v>635</v>
      </c>
      <c r="E18" s="375"/>
      <c r="F18" s="375"/>
      <c r="G18" s="380" t="s">
        <v>632</v>
      </c>
      <c r="H18" s="193" t="s">
        <v>192</v>
      </c>
      <c r="I18" s="405">
        <v>6</v>
      </c>
      <c r="J18" s="383">
        <v>240739</v>
      </c>
      <c r="K18" s="472">
        <f>(J18*$L$46)+J18</f>
        <v>292353.44160000002</v>
      </c>
      <c r="L18" s="384">
        <f>K18*I18</f>
        <v>1754120.6496000001</v>
      </c>
      <c r="M18" s="184"/>
      <c r="N18" s="178"/>
    </row>
    <row r="19" spans="1:14" ht="16.5" thickBot="1" x14ac:dyDescent="0.3">
      <c r="A19" s="178"/>
      <c r="B19" s="183"/>
      <c r="C19" s="387" t="s">
        <v>630</v>
      </c>
      <c r="D19" s="381"/>
      <c r="E19" s="385"/>
      <c r="F19" s="385"/>
      <c r="G19" s="386"/>
      <c r="H19" s="381"/>
      <c r="I19" s="381"/>
      <c r="J19" s="381"/>
      <c r="K19" s="381"/>
      <c r="L19" s="382"/>
      <c r="M19" s="184"/>
      <c r="N19" s="178"/>
    </row>
    <row r="20" spans="1:14" ht="15.75" x14ac:dyDescent="0.25">
      <c r="A20" s="178"/>
      <c r="B20" s="183"/>
      <c r="C20" s="192" t="s">
        <v>255</v>
      </c>
      <c r="D20" s="193" t="s">
        <v>680</v>
      </c>
      <c r="E20" s="406"/>
      <c r="F20" s="406"/>
      <c r="G20" s="195" t="s">
        <v>690</v>
      </c>
      <c r="H20" s="193" t="s">
        <v>73</v>
      </c>
      <c r="I20" s="405">
        <v>1</v>
      </c>
      <c r="J20" s="383">
        <f>COTIZACIONES!I4</f>
        <v>33048487.666666668</v>
      </c>
      <c r="K20" s="472">
        <f>(J20*$L$46)+J20</f>
        <v>40134083.422399998</v>
      </c>
      <c r="L20" s="384">
        <f>K20*I20</f>
        <v>40134083.422399998</v>
      </c>
      <c r="M20" s="184"/>
      <c r="N20" s="178"/>
    </row>
    <row r="21" spans="1:14" ht="15.75" x14ac:dyDescent="0.25">
      <c r="A21" s="178"/>
      <c r="B21" s="183"/>
      <c r="C21" s="192" t="s">
        <v>257</v>
      </c>
      <c r="D21" s="193">
        <v>10225</v>
      </c>
      <c r="E21" s="400"/>
      <c r="F21" s="400"/>
      <c r="G21" s="195" t="s">
        <v>638</v>
      </c>
      <c r="H21" s="193" t="s">
        <v>138</v>
      </c>
      <c r="I21" s="405">
        <v>198.54</v>
      </c>
      <c r="J21" s="383">
        <v>20977.97</v>
      </c>
      <c r="K21" s="472">
        <f>(J21*$L$46)+J21</f>
        <v>25475.646768000002</v>
      </c>
      <c r="L21" s="384">
        <f>K21*I21</f>
        <v>5057934.90931872</v>
      </c>
      <c r="M21" s="184"/>
      <c r="N21" s="178"/>
    </row>
    <row r="22" spans="1:14" ht="41.45" customHeight="1" thickBot="1" x14ac:dyDescent="0.3">
      <c r="A22" s="178"/>
      <c r="B22" s="183"/>
      <c r="C22" s="192" t="s">
        <v>259</v>
      </c>
      <c r="D22" s="193">
        <v>10141</v>
      </c>
      <c r="E22" s="375"/>
      <c r="F22" s="375"/>
      <c r="G22" s="195" t="s">
        <v>640</v>
      </c>
      <c r="H22" s="193" t="s">
        <v>138</v>
      </c>
      <c r="I22" s="405">
        <v>198.54</v>
      </c>
      <c r="J22" s="383">
        <v>18020.54</v>
      </c>
      <c r="K22" s="472">
        <f>(J22*$L$46)+J22</f>
        <v>21884.143776000001</v>
      </c>
      <c r="L22" s="384">
        <f>K22*I22</f>
        <v>4344877.9052870404</v>
      </c>
      <c r="M22" s="184"/>
      <c r="N22" s="178"/>
    </row>
    <row r="23" spans="1:14" ht="16.5" thickBot="1" x14ac:dyDescent="0.3">
      <c r="A23" s="178"/>
      <c r="B23" s="183"/>
      <c r="C23" s="387" t="s">
        <v>631</v>
      </c>
      <c r="D23" s="381"/>
      <c r="E23" s="385"/>
      <c r="F23" s="385"/>
      <c r="G23" s="386"/>
      <c r="H23" s="381"/>
      <c r="I23" s="381"/>
      <c r="J23" s="381"/>
      <c r="K23" s="381"/>
      <c r="L23" s="382"/>
      <c r="M23" s="184"/>
      <c r="N23" s="178"/>
    </row>
    <row r="24" spans="1:14" ht="15.75" x14ac:dyDescent="0.25">
      <c r="A24" s="178"/>
      <c r="B24" s="183"/>
      <c r="C24" s="192" t="s">
        <v>269</v>
      </c>
      <c r="D24" s="193">
        <v>15380</v>
      </c>
      <c r="E24" s="375"/>
      <c r="F24" s="375"/>
      <c r="G24" s="195" t="s">
        <v>639</v>
      </c>
      <c r="H24" s="193" t="s">
        <v>135</v>
      </c>
      <c r="I24" s="405">
        <v>40</v>
      </c>
      <c r="J24" s="383">
        <v>23473.68</v>
      </c>
      <c r="K24" s="472">
        <f>(J24*$L$46)+J24</f>
        <v>28506.436992000003</v>
      </c>
      <c r="L24" s="384">
        <f>K24*I24</f>
        <v>1140257.4796800001</v>
      </c>
      <c r="M24" s="184"/>
      <c r="N24" s="178"/>
    </row>
    <row r="25" spans="1:14" ht="15.75" x14ac:dyDescent="0.25">
      <c r="A25" s="178"/>
      <c r="B25" s="183"/>
      <c r="C25" s="473" t="s">
        <v>271</v>
      </c>
      <c r="D25" s="474" t="s">
        <v>635</v>
      </c>
      <c r="E25" s="475"/>
      <c r="F25" s="475"/>
      <c r="G25" s="476" t="s">
        <v>681</v>
      </c>
      <c r="H25" s="477" t="s">
        <v>73</v>
      </c>
      <c r="I25" s="478">
        <v>1</v>
      </c>
      <c r="J25" s="479">
        <v>6000000</v>
      </c>
      <c r="K25" s="480">
        <f>(J25*$L$46)+J25</f>
        <v>7286400</v>
      </c>
      <c r="L25" s="481">
        <f>K25*I25</f>
        <v>7286400</v>
      </c>
      <c r="M25" s="184"/>
      <c r="N25" s="178"/>
    </row>
    <row r="26" spans="1:14" ht="16.5" thickBot="1" x14ac:dyDescent="0.3">
      <c r="A26" s="178"/>
      <c r="B26" s="183"/>
      <c r="C26" s="192" t="s">
        <v>273</v>
      </c>
      <c r="D26" s="192" t="s">
        <v>635</v>
      </c>
      <c r="E26" s="375"/>
      <c r="F26" s="375"/>
      <c r="G26" s="195" t="s">
        <v>633</v>
      </c>
      <c r="H26" s="193" t="s">
        <v>192</v>
      </c>
      <c r="I26" s="405">
        <v>10</v>
      </c>
      <c r="J26" s="383">
        <v>124318</v>
      </c>
      <c r="K26" s="472">
        <f>(J26*$L$46)+J26</f>
        <v>150971.77919999999</v>
      </c>
      <c r="L26" s="384">
        <f>K26*I26</f>
        <v>1509717.7919999999</v>
      </c>
      <c r="M26" s="184"/>
      <c r="N26" s="178"/>
    </row>
    <row r="27" spans="1:14" ht="16.5" thickBot="1" x14ac:dyDescent="0.3">
      <c r="A27" s="196"/>
      <c r="B27" s="197"/>
      <c r="C27" s="579" t="s">
        <v>385</v>
      </c>
      <c r="D27" s="579"/>
      <c r="E27" s="579"/>
      <c r="F27" s="579"/>
      <c r="G27" s="579"/>
      <c r="H27" s="579"/>
      <c r="I27" s="579"/>
      <c r="J27" s="579"/>
      <c r="K27" s="579"/>
      <c r="L27" s="198">
        <f>SUM(L13:L26)</f>
        <v>109629492.68924576</v>
      </c>
      <c r="M27" s="199"/>
      <c r="N27" s="196"/>
    </row>
    <row r="28" spans="1:14" ht="16.5" thickBot="1" x14ac:dyDescent="0.3">
      <c r="A28" s="196"/>
      <c r="B28" s="197"/>
      <c r="C28" s="200"/>
      <c r="D28" s="200"/>
      <c r="E28" s="200"/>
      <c r="F28" s="200"/>
      <c r="G28" s="200"/>
      <c r="H28" s="200"/>
      <c r="I28" s="200"/>
      <c r="J28" s="200"/>
      <c r="K28" s="200"/>
      <c r="L28" s="201"/>
      <c r="M28" s="199"/>
      <c r="N28" s="196"/>
    </row>
    <row r="29" spans="1:14" ht="15.75" x14ac:dyDescent="0.25">
      <c r="A29" s="196"/>
      <c r="B29" s="197"/>
      <c r="C29" s="202"/>
      <c r="D29" s="203"/>
      <c r="E29" s="202"/>
      <c r="F29" s="202"/>
      <c r="G29" s="609" t="s">
        <v>645</v>
      </c>
      <c r="H29" s="610"/>
      <c r="I29" s="610"/>
      <c r="J29" s="611"/>
      <c r="K29" s="378"/>
      <c r="L29" s="204">
        <f>L27</f>
        <v>109629492.68924576</v>
      </c>
      <c r="M29" s="199"/>
      <c r="N29" s="196"/>
    </row>
    <row r="30" spans="1:14" ht="15.75" x14ac:dyDescent="0.25">
      <c r="A30" s="196"/>
      <c r="B30" s="197"/>
      <c r="C30" s="202"/>
      <c r="D30" s="203"/>
      <c r="E30" s="202"/>
      <c r="F30" s="202"/>
      <c r="G30" s="205"/>
      <c r="H30" s="206"/>
      <c r="I30" s="206"/>
      <c r="J30" s="207"/>
      <c r="K30" s="401"/>
      <c r="L30" s="208"/>
      <c r="M30" s="199"/>
      <c r="N30" s="196"/>
    </row>
    <row r="31" spans="1:14" ht="15.75" x14ac:dyDescent="0.25">
      <c r="A31" s="196"/>
      <c r="B31" s="197"/>
      <c r="C31" s="202"/>
      <c r="D31" s="203"/>
      <c r="E31" s="202"/>
      <c r="F31" s="202"/>
      <c r="G31" s="612" t="str">
        <f>"SUBTOTAL COSTO INDIRECTO OBRA A.I.U"</f>
        <v>SUBTOTAL COSTO INDIRECTO OBRA A.I.U</v>
      </c>
      <c r="H31" s="613"/>
      <c r="I31" s="613"/>
      <c r="J31" s="614"/>
      <c r="K31" s="401"/>
      <c r="L31" s="208">
        <f>L46*L29</f>
        <v>23504563.232574292</v>
      </c>
      <c r="M31" s="199"/>
      <c r="N31" s="196"/>
    </row>
    <row r="32" spans="1:14" ht="15.75" x14ac:dyDescent="0.25">
      <c r="A32" s="196"/>
      <c r="B32" s="197"/>
      <c r="C32" s="202"/>
      <c r="D32" s="203"/>
      <c r="E32" s="202"/>
      <c r="F32" s="202"/>
      <c r="G32" s="205"/>
      <c r="H32" s="206"/>
      <c r="I32" s="206"/>
      <c r="J32" s="207"/>
      <c r="K32" s="401"/>
      <c r="L32" s="208"/>
      <c r="M32" s="199"/>
      <c r="N32" s="196"/>
    </row>
    <row r="33" spans="1:14" ht="15.75" x14ac:dyDescent="0.25">
      <c r="A33" s="196"/>
      <c r="B33" s="197"/>
      <c r="C33" s="202"/>
      <c r="D33" s="203"/>
      <c r="E33" s="202"/>
      <c r="F33" s="202"/>
      <c r="G33" s="612" t="s">
        <v>386</v>
      </c>
      <c r="H33" s="613"/>
      <c r="I33" s="613"/>
      <c r="J33" s="614"/>
      <c r="K33" s="401"/>
      <c r="L33" s="208">
        <f>L31+L29</f>
        <v>133134055.92182004</v>
      </c>
      <c r="M33" s="199"/>
      <c r="N33" s="196"/>
    </row>
    <row r="34" spans="1:14" ht="15.75" x14ac:dyDescent="0.25">
      <c r="A34" s="196"/>
      <c r="B34" s="197"/>
      <c r="C34" s="202"/>
      <c r="D34" s="203"/>
      <c r="E34" s="202"/>
      <c r="F34" s="202"/>
      <c r="G34" s="580"/>
      <c r="H34" s="581"/>
      <c r="I34" s="581"/>
      <c r="J34" s="582"/>
      <c r="K34" s="379"/>
      <c r="L34" s="209"/>
      <c r="M34" s="199"/>
      <c r="N34" s="196"/>
    </row>
    <row r="35" spans="1:14" ht="15.75" x14ac:dyDescent="0.25">
      <c r="A35" s="196"/>
      <c r="B35" s="197"/>
      <c r="C35" s="202"/>
      <c r="D35" s="203"/>
      <c r="E35" s="202"/>
      <c r="F35" s="202"/>
      <c r="G35" s="571" t="s">
        <v>387</v>
      </c>
      <c r="H35" s="572"/>
      <c r="I35" s="572"/>
      <c r="J35" s="573"/>
      <c r="K35" s="376"/>
      <c r="L35" s="209">
        <f>PPTO_PMT!M47</f>
        <v>7370068</v>
      </c>
      <c r="M35" s="199"/>
      <c r="N35" s="196"/>
    </row>
    <row r="36" spans="1:14" ht="15.75" x14ac:dyDescent="0.25">
      <c r="A36" s="196"/>
      <c r="B36" s="197"/>
      <c r="C36" s="202"/>
      <c r="D36" s="203"/>
      <c r="E36" s="202"/>
      <c r="F36" s="202"/>
      <c r="G36" s="571" t="s">
        <v>641</v>
      </c>
      <c r="H36" s="572"/>
      <c r="I36" s="572"/>
      <c r="J36" s="573"/>
      <c r="K36" s="376"/>
      <c r="L36" s="209">
        <f>PPTO_PRELIM!K29</f>
        <v>6153603.0499999998</v>
      </c>
      <c r="M36" s="199"/>
      <c r="N36" s="196"/>
    </row>
    <row r="37" spans="1:14" ht="18.75" x14ac:dyDescent="0.3">
      <c r="A37" s="196"/>
      <c r="B37" s="197"/>
      <c r="C37" s="202"/>
      <c r="D37" s="203"/>
      <c r="E37" s="202"/>
      <c r="F37" s="202"/>
      <c r="G37" s="413"/>
      <c r="H37" s="414"/>
      <c r="I37" s="414"/>
      <c r="J37" s="415"/>
      <c r="K37" s="414"/>
      <c r="L37" s="416"/>
      <c r="M37" s="199"/>
      <c r="N37" s="471"/>
    </row>
    <row r="38" spans="1:14" ht="15.75" x14ac:dyDescent="0.25">
      <c r="A38" s="196"/>
      <c r="B38" s="197"/>
      <c r="C38" s="202"/>
      <c r="D38" s="203"/>
      <c r="E38" s="202"/>
      <c r="F38" s="210"/>
      <c r="G38" s="574" t="s">
        <v>619</v>
      </c>
      <c r="H38" s="575"/>
      <c r="I38" s="575"/>
      <c r="J38" s="576"/>
      <c r="K38" s="377"/>
      <c r="L38" s="211"/>
      <c r="M38" s="199"/>
      <c r="N38" s="196"/>
    </row>
    <row r="39" spans="1:14" ht="16.5" thickBot="1" x14ac:dyDescent="0.3">
      <c r="A39" s="196"/>
      <c r="B39" s="197"/>
      <c r="C39" s="202"/>
      <c r="D39" s="203"/>
      <c r="E39" s="202"/>
      <c r="F39" s="202"/>
      <c r="G39" s="577" t="s">
        <v>388</v>
      </c>
      <c r="H39" s="578"/>
      <c r="I39" s="578"/>
      <c r="J39" s="578"/>
      <c r="K39" s="402"/>
      <c r="L39" s="212">
        <f>ROUND(L33+L35+L36,0)</f>
        <v>146657727</v>
      </c>
      <c r="M39" s="199"/>
      <c r="N39" s="196"/>
    </row>
    <row r="40" spans="1:14" ht="16.5" thickBot="1" x14ac:dyDescent="0.3">
      <c r="A40" s="196"/>
      <c r="B40" s="197"/>
      <c r="C40" s="202"/>
      <c r="D40" s="203"/>
      <c r="E40" s="203"/>
      <c r="F40" s="203"/>
      <c r="G40" s="202"/>
      <c r="H40" s="202"/>
      <c r="I40" s="213"/>
      <c r="J40" s="214"/>
      <c r="K40" s="214"/>
      <c r="L40" s="215"/>
      <c r="M40" s="199"/>
      <c r="N40" s="196"/>
    </row>
    <row r="41" spans="1:14" ht="15.75" x14ac:dyDescent="0.25">
      <c r="A41" s="196"/>
      <c r="B41" s="197"/>
      <c r="C41" s="216"/>
      <c r="D41" s="556"/>
      <c r="E41" s="556"/>
      <c r="F41" s="556"/>
      <c r="G41" s="556"/>
      <c r="H41" s="556"/>
      <c r="I41" s="556"/>
      <c r="J41" s="556"/>
      <c r="K41" s="556"/>
      <c r="L41" s="557"/>
      <c r="M41" s="217"/>
      <c r="N41" s="196"/>
    </row>
    <row r="42" spans="1:14" ht="36" customHeight="1" x14ac:dyDescent="0.25">
      <c r="A42" s="196"/>
      <c r="B42" s="197"/>
      <c r="C42" s="558" t="s">
        <v>389</v>
      </c>
      <c r="D42" s="559"/>
      <c r="E42" s="559"/>
      <c r="F42" s="559"/>
      <c r="G42" s="560"/>
      <c r="H42" s="561" t="s">
        <v>390</v>
      </c>
      <c r="I42" s="562"/>
      <c r="J42" s="563"/>
      <c r="K42" s="403"/>
      <c r="L42" s="218" t="s">
        <v>391</v>
      </c>
      <c r="M42" s="219"/>
      <c r="N42" s="196"/>
    </row>
    <row r="43" spans="1:14" ht="36" customHeight="1" x14ac:dyDescent="0.25">
      <c r="A43" s="196"/>
      <c r="B43" s="197"/>
      <c r="C43" s="558" t="s">
        <v>392</v>
      </c>
      <c r="D43" s="559"/>
      <c r="E43" s="559"/>
      <c r="F43" s="559"/>
      <c r="G43" s="560"/>
      <c r="H43" s="564" t="s">
        <v>393</v>
      </c>
      <c r="I43" s="565"/>
      <c r="J43" s="220" t="s">
        <v>394</v>
      </c>
      <c r="K43" s="404"/>
      <c r="L43" s="221">
        <f>PPTO_OBRA!I31</f>
        <v>0.16189999999999999</v>
      </c>
      <c r="M43" s="219"/>
      <c r="N43" s="196"/>
    </row>
    <row r="44" spans="1:14" ht="36" customHeight="1" x14ac:dyDescent="0.25">
      <c r="A44" s="196"/>
      <c r="B44" s="197"/>
      <c r="C44" s="558" t="s">
        <v>395</v>
      </c>
      <c r="D44" s="559"/>
      <c r="E44" s="559"/>
      <c r="F44" s="559"/>
      <c r="G44" s="560"/>
      <c r="H44" s="569" t="s">
        <v>396</v>
      </c>
      <c r="I44" s="570"/>
      <c r="J44" s="220" t="s">
        <v>397</v>
      </c>
      <c r="K44" s="404"/>
      <c r="L44" s="221">
        <f>PPTO_OBRA!I32</f>
        <v>1.2500000000000001E-2</v>
      </c>
      <c r="M44" s="219"/>
      <c r="N44" s="196"/>
    </row>
    <row r="45" spans="1:14" ht="29.25" customHeight="1" x14ac:dyDescent="0.25">
      <c r="A45" s="196"/>
      <c r="B45" s="197"/>
      <c r="C45" s="558"/>
      <c r="D45" s="559"/>
      <c r="E45" s="559"/>
      <c r="F45" s="559"/>
      <c r="G45" s="560"/>
      <c r="H45" s="561" t="s">
        <v>398</v>
      </c>
      <c r="I45" s="563"/>
      <c r="J45" s="220" t="s">
        <v>399</v>
      </c>
      <c r="K45" s="404"/>
      <c r="L45" s="221">
        <f>PPTO_OBRA!I33</f>
        <v>0.04</v>
      </c>
      <c r="M45" s="199"/>
      <c r="N45" s="196"/>
    </row>
    <row r="46" spans="1:14" ht="29.25" customHeight="1" x14ac:dyDescent="0.25">
      <c r="A46" s="178"/>
      <c r="B46" s="183"/>
      <c r="C46" s="222"/>
      <c r="D46" s="223"/>
      <c r="E46" s="223"/>
      <c r="F46" s="223"/>
      <c r="G46" s="224"/>
      <c r="H46" s="564" t="s">
        <v>400</v>
      </c>
      <c r="I46" s="565"/>
      <c r="J46" s="220" t="s">
        <v>401</v>
      </c>
      <c r="K46" s="404"/>
      <c r="L46" s="221">
        <f>SUM(L43:L45)</f>
        <v>0.21440000000000001</v>
      </c>
      <c r="M46" s="184"/>
      <c r="N46" s="178"/>
    </row>
    <row r="47" spans="1:14" ht="16.5" thickBot="1" x14ac:dyDescent="0.3">
      <c r="A47" s="178"/>
      <c r="B47" s="183"/>
      <c r="C47" s="225"/>
      <c r="D47" s="226"/>
      <c r="E47" s="226"/>
      <c r="F47" s="226"/>
      <c r="G47" s="227"/>
      <c r="H47" s="566"/>
      <c r="I47" s="566"/>
      <c r="J47" s="566"/>
      <c r="K47" s="567"/>
      <c r="L47" s="568"/>
      <c r="M47" s="184"/>
      <c r="N47" s="178"/>
    </row>
    <row r="48" spans="1:14" ht="16.5" thickBot="1" x14ac:dyDescent="0.3">
      <c r="A48" s="178"/>
      <c r="B48" s="228"/>
      <c r="C48" s="229"/>
      <c r="D48" s="229"/>
      <c r="E48" s="230"/>
      <c r="F48" s="229"/>
      <c r="G48" s="231"/>
      <c r="H48" s="229"/>
      <c r="I48" s="229"/>
      <c r="J48" s="229"/>
      <c r="K48" s="229"/>
      <c r="L48" s="229"/>
      <c r="M48" s="232"/>
      <c r="N48" s="178"/>
    </row>
    <row r="49" ht="15.75" thickTop="1" x14ac:dyDescent="0.25"/>
  </sheetData>
  <mergeCells count="35">
    <mergeCell ref="J10:J11"/>
    <mergeCell ref="C10:C11"/>
    <mergeCell ref="L10:L11"/>
    <mergeCell ref="G29:J29"/>
    <mergeCell ref="K10:K11"/>
    <mergeCell ref="D10:D11"/>
    <mergeCell ref="E10:F10"/>
    <mergeCell ref="G10:G11"/>
    <mergeCell ref="H10:H11"/>
    <mergeCell ref="I10:I11"/>
    <mergeCell ref="C9:L9"/>
    <mergeCell ref="C2:F2"/>
    <mergeCell ref="C4:L4"/>
    <mergeCell ref="C5:L5"/>
    <mergeCell ref="C6:L7"/>
    <mergeCell ref="C8:L8"/>
    <mergeCell ref="G36:J36"/>
    <mergeCell ref="G38:J38"/>
    <mergeCell ref="G39:J39"/>
    <mergeCell ref="G35:J35"/>
    <mergeCell ref="C27:K27"/>
    <mergeCell ref="G34:J34"/>
    <mergeCell ref="G31:J31"/>
    <mergeCell ref="G33:J33"/>
    <mergeCell ref="D41:L41"/>
    <mergeCell ref="C42:G42"/>
    <mergeCell ref="H42:J42"/>
    <mergeCell ref="H46:I46"/>
    <mergeCell ref="H47:L47"/>
    <mergeCell ref="C43:G43"/>
    <mergeCell ref="H43:I43"/>
    <mergeCell ref="C44:G44"/>
    <mergeCell ref="H44:I44"/>
    <mergeCell ref="C45:G45"/>
    <mergeCell ref="H45:I45"/>
  </mergeCells>
  <pageMargins left="0.7" right="0.7" top="0.75" bottom="0.75" header="0.3" footer="0.3"/>
  <pageSetup paperSize="119" scale="38" fitToHeight="0" orientation="portrait" r:id="rId1"/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43006-2F21-4C8B-9970-1D3824B85A26}">
  <sheetPr codeName="Hoja59">
    <tabColor theme="7"/>
    <pageSetUpPr fitToPage="1"/>
  </sheetPr>
  <dimension ref="B1:V54"/>
  <sheetViews>
    <sheetView showGridLines="0" view="pageBreakPreview" topLeftCell="A37" zoomScale="90" zoomScaleNormal="100" zoomScaleSheetLayoutView="90" workbookViewId="0">
      <selection activeCell="D25" sqref="D25:E25"/>
    </sheetView>
  </sheetViews>
  <sheetFormatPr baseColWidth="10" defaultColWidth="11.28515625" defaultRowHeight="15" x14ac:dyDescent="0.25"/>
  <cols>
    <col min="1" max="1" width="2.85546875" style="234" customWidth="1"/>
    <col min="2" max="2" width="7.140625" style="233" bestFit="1" customWidth="1"/>
    <col min="3" max="3" width="7" style="233" bestFit="1" customWidth="1"/>
    <col min="4" max="4" width="47.140625" style="234" customWidth="1"/>
    <col min="5" max="5" width="14.7109375" style="234" customWidth="1"/>
    <col min="6" max="8" width="13.85546875" style="234" customWidth="1"/>
    <col min="9" max="9" width="23.85546875" style="234" bestFit="1" customWidth="1"/>
    <col min="10" max="10" width="11.5703125" style="234" customWidth="1"/>
    <col min="11" max="11" width="13.28515625" style="233" customWidth="1"/>
    <col min="12" max="12" width="27.85546875" style="234" bestFit="1" customWidth="1"/>
    <col min="13" max="13" width="2.42578125" style="234" customWidth="1"/>
    <col min="14" max="14" width="29.28515625" style="234" bestFit="1" customWidth="1"/>
    <col min="15" max="15" width="19.7109375" style="234" customWidth="1"/>
    <col min="16" max="17" width="23.28515625" style="234" bestFit="1" customWidth="1"/>
    <col min="18" max="18" width="23.7109375" style="234" bestFit="1" customWidth="1"/>
    <col min="19" max="19" width="11.28515625" style="234"/>
    <col min="20" max="21" width="23.28515625" style="234" bestFit="1" customWidth="1"/>
    <col min="22" max="16384" width="11.28515625" style="234"/>
  </cols>
  <sheetData>
    <row r="1" spans="2:22" ht="7.5" customHeight="1" thickBot="1" x14ac:dyDescent="0.3"/>
    <row r="2" spans="2:22" x14ac:dyDescent="0.25">
      <c r="B2" s="663" t="s">
        <v>402</v>
      </c>
      <c r="C2" s="664"/>
      <c r="D2" s="664"/>
      <c r="E2" s="664"/>
      <c r="F2" s="664"/>
      <c r="G2" s="664"/>
      <c r="H2" s="664"/>
      <c r="I2" s="664"/>
      <c r="J2" s="664"/>
      <c r="K2" s="664"/>
      <c r="L2" s="665"/>
    </row>
    <row r="3" spans="2:22" x14ac:dyDescent="0.25">
      <c r="B3" s="666" t="s">
        <v>25</v>
      </c>
      <c r="C3" s="667"/>
      <c r="D3" s="667"/>
      <c r="E3" s="667"/>
      <c r="F3" s="667"/>
      <c r="G3" s="667"/>
      <c r="H3" s="667"/>
      <c r="I3" s="667"/>
      <c r="J3" s="667"/>
      <c r="K3" s="667"/>
      <c r="L3" s="668"/>
    </row>
    <row r="4" spans="2:22" ht="14.25" customHeight="1" x14ac:dyDescent="0.25">
      <c r="B4" s="669" t="s">
        <v>403</v>
      </c>
      <c r="C4" s="670"/>
      <c r="D4" s="670"/>
      <c r="E4" s="670"/>
      <c r="F4" s="670"/>
      <c r="G4" s="670"/>
      <c r="H4" s="670"/>
      <c r="I4" s="670"/>
      <c r="J4" s="670"/>
      <c r="K4" s="670"/>
      <c r="L4" s="671"/>
    </row>
    <row r="5" spans="2:22" ht="15.75" thickBot="1" x14ac:dyDescent="0.3">
      <c r="B5" s="235"/>
      <c r="C5" s="236"/>
      <c r="D5" s="236"/>
      <c r="E5" s="236"/>
      <c r="F5" s="236"/>
      <c r="G5" s="236"/>
      <c r="H5" s="236"/>
      <c r="I5" s="236"/>
      <c r="J5" s="236"/>
      <c r="K5" s="137"/>
      <c r="L5" s="237"/>
      <c r="M5" s="236"/>
    </row>
    <row r="6" spans="2:22" ht="15.75" x14ac:dyDescent="0.25">
      <c r="B6" s="238"/>
      <c r="C6" s="672" t="s">
        <v>404</v>
      </c>
      <c r="D6" s="673"/>
      <c r="E6" s="673"/>
      <c r="F6" s="674">
        <v>113095160.95999999</v>
      </c>
      <c r="G6" s="674"/>
      <c r="H6" s="675"/>
      <c r="K6" s="676">
        <f>Base!$D$9</f>
        <v>45072</v>
      </c>
      <c r="L6" s="677"/>
      <c r="N6" s="239" t="s">
        <v>405</v>
      </c>
      <c r="O6" s="239" t="s">
        <v>406</v>
      </c>
      <c r="P6" s="239" t="s">
        <v>407</v>
      </c>
      <c r="Q6" s="239" t="s">
        <v>408</v>
      </c>
      <c r="R6" s="239" t="s">
        <v>409</v>
      </c>
      <c r="S6" s="239" t="s">
        <v>405</v>
      </c>
      <c r="T6" s="239" t="s">
        <v>410</v>
      </c>
      <c r="U6" s="240" t="s">
        <v>411</v>
      </c>
    </row>
    <row r="7" spans="2:22" ht="15.75" x14ac:dyDescent="0.25">
      <c r="B7" s="238"/>
      <c r="C7" s="682" t="s">
        <v>643</v>
      </c>
      <c r="D7" s="683"/>
      <c r="E7" s="683"/>
      <c r="F7" s="241">
        <v>0.25</v>
      </c>
      <c r="G7" s="683" t="s">
        <v>413</v>
      </c>
      <c r="H7" s="684"/>
      <c r="K7" s="685" t="s">
        <v>25</v>
      </c>
      <c r="L7" s="686"/>
      <c r="N7" s="242"/>
      <c r="O7" s="242" t="s">
        <v>409</v>
      </c>
      <c r="P7" s="243" t="e">
        <f>P19</f>
        <v>#REF!</v>
      </c>
      <c r="Q7" s="244">
        <v>0</v>
      </c>
      <c r="R7" s="245" t="e">
        <f>P7-Q7</f>
        <v>#REF!</v>
      </c>
      <c r="S7" s="242"/>
      <c r="T7" s="242"/>
      <c r="U7" s="242"/>
    </row>
    <row r="8" spans="2:22" ht="15.75" x14ac:dyDescent="0.25">
      <c r="B8" s="238"/>
      <c r="C8" s="682" t="s">
        <v>414</v>
      </c>
      <c r="D8" s="683"/>
      <c r="E8" s="683"/>
      <c r="F8" s="241">
        <v>0.75</v>
      </c>
      <c r="G8" s="687" t="s">
        <v>413</v>
      </c>
      <c r="H8" s="688"/>
      <c r="L8" s="246"/>
      <c r="N8" s="247" t="s">
        <v>178</v>
      </c>
      <c r="O8" s="248" t="s">
        <v>415</v>
      </c>
      <c r="P8" s="243" t="e">
        <f>PPTO_OBRA!J36</f>
        <v>#REF!</v>
      </c>
      <c r="Q8" s="244">
        <v>2097721296</v>
      </c>
      <c r="R8" s="245" t="e">
        <f>P8-Q8</f>
        <v>#REF!</v>
      </c>
      <c r="S8" s="247" t="s">
        <v>178</v>
      </c>
      <c r="T8" s="243" t="e">
        <f>PPTO_OBRA!J29</f>
        <v>#REF!</v>
      </c>
      <c r="U8" s="244" t="e">
        <f>IF(R8=0,Q8,IF(R8&lt;(0.01*Q8),Q8,T8*1.32))</f>
        <v>#REF!</v>
      </c>
    </row>
    <row r="9" spans="2:22" ht="16.5" thickBot="1" x14ac:dyDescent="0.3">
      <c r="B9" s="238"/>
      <c r="C9" s="689" t="s">
        <v>416</v>
      </c>
      <c r="D9" s="690"/>
      <c r="E9" s="690"/>
      <c r="F9" s="249">
        <v>0</v>
      </c>
      <c r="G9" s="691" t="s">
        <v>413</v>
      </c>
      <c r="H9" s="692"/>
      <c r="L9" s="246"/>
      <c r="N9" s="247"/>
      <c r="O9" s="248" t="s">
        <v>417</v>
      </c>
      <c r="P9" s="243" t="e">
        <f>#REF!</f>
        <v>#REF!</v>
      </c>
      <c r="Q9" s="244">
        <v>143288136</v>
      </c>
      <c r="R9" s="245" t="e">
        <f t="shared" ref="R9:R11" si="0">P9-Q9</f>
        <v>#REF!</v>
      </c>
      <c r="S9" s="247"/>
      <c r="T9" s="243" t="e">
        <f>#REF!</f>
        <v>#REF!</v>
      </c>
      <c r="U9" s="244" t="e">
        <f t="shared" ref="U9:U11" si="1">IF(R9=0,Q9,IF(R9&lt;(0.01*Q9),Q9,T9*1.32))</f>
        <v>#REF!</v>
      </c>
    </row>
    <row r="10" spans="2:22" ht="15.75" x14ac:dyDescent="0.25">
      <c r="B10" s="238"/>
      <c r="L10" s="246"/>
      <c r="N10" s="247"/>
      <c r="O10" s="248" t="s">
        <v>418</v>
      </c>
      <c r="P10" s="243" t="e">
        <f>#REF!</f>
        <v>#REF!</v>
      </c>
      <c r="Q10" s="244">
        <v>62367465</v>
      </c>
      <c r="R10" s="245" t="e">
        <f t="shared" si="0"/>
        <v>#REF!</v>
      </c>
      <c r="S10" s="247"/>
      <c r="T10" s="243" t="e">
        <f>#REF!</f>
        <v>#REF!</v>
      </c>
      <c r="U10" s="244" t="e">
        <f t="shared" si="1"/>
        <v>#REF!</v>
      </c>
    </row>
    <row r="11" spans="2:22" ht="15.75" x14ac:dyDescent="0.25">
      <c r="B11" s="644" t="s">
        <v>419</v>
      </c>
      <c r="C11" s="645" t="s">
        <v>420</v>
      </c>
      <c r="D11" s="635" t="s">
        <v>421</v>
      </c>
      <c r="E11" s="635"/>
      <c r="F11" s="635"/>
      <c r="G11" s="635"/>
      <c r="H11" s="635"/>
      <c r="I11" s="635"/>
      <c r="J11" s="635"/>
      <c r="K11" s="635"/>
      <c r="L11" s="636"/>
      <c r="N11" s="247"/>
      <c r="O11" s="248" t="s">
        <v>422</v>
      </c>
      <c r="P11" s="243">
        <f>PPTO_PMT!M47</f>
        <v>7370068</v>
      </c>
      <c r="Q11" s="244">
        <v>98125773</v>
      </c>
      <c r="R11" s="245">
        <f t="shared" si="0"/>
        <v>-90755705</v>
      </c>
      <c r="S11" s="247"/>
      <c r="T11" s="243">
        <f>PPTO_PMT!M39</f>
        <v>6068896.6399999997</v>
      </c>
      <c r="U11" s="244">
        <f t="shared" si="1"/>
        <v>98125773</v>
      </c>
      <c r="V11" s="252"/>
    </row>
    <row r="12" spans="2:22" s="252" customFormat="1" ht="15.75" x14ac:dyDescent="0.25">
      <c r="B12" s="644"/>
      <c r="C12" s="645"/>
      <c r="D12" s="646" t="s">
        <v>423</v>
      </c>
      <c r="E12" s="647"/>
      <c r="F12" s="647"/>
      <c r="G12" s="647"/>
      <c r="H12" s="647"/>
      <c r="I12" s="647"/>
      <c r="J12" s="647"/>
      <c r="K12" s="647"/>
      <c r="L12" s="648"/>
      <c r="N12" s="247"/>
      <c r="O12" s="248" t="s">
        <v>424</v>
      </c>
      <c r="P12" s="245" t="e">
        <f>SUM(P8:P11)</f>
        <v>#REF!</v>
      </c>
      <c r="Q12" s="245">
        <f>SUM(Q8:Q11)</f>
        <v>2401502670</v>
      </c>
      <c r="R12" s="245" t="e">
        <f>SUM(R7:R11)</f>
        <v>#REF!</v>
      </c>
      <c r="S12" s="247"/>
      <c r="T12" s="243" t="e">
        <f>SUM(T8:T11)</f>
        <v>#REF!</v>
      </c>
      <c r="U12" s="244" t="e">
        <f>SUM(U8:U11)</f>
        <v>#REF!</v>
      </c>
      <c r="V12" s="253"/>
    </row>
    <row r="13" spans="2:22" s="253" customFormat="1" x14ac:dyDescent="0.25">
      <c r="B13" s="644"/>
      <c r="C13" s="645"/>
      <c r="D13" s="645" t="s">
        <v>425</v>
      </c>
      <c r="E13" s="645"/>
      <c r="F13" s="649" t="s">
        <v>426</v>
      </c>
      <c r="G13" s="645" t="s">
        <v>427</v>
      </c>
      <c r="H13" s="649" t="s">
        <v>428</v>
      </c>
      <c r="I13" s="649" t="s">
        <v>429</v>
      </c>
      <c r="J13" s="652" t="s">
        <v>622</v>
      </c>
      <c r="K13" s="653"/>
      <c r="L13" s="658" t="s">
        <v>431</v>
      </c>
      <c r="N13" s="254"/>
      <c r="O13" s="254"/>
      <c r="P13" s="177" t="e" cm="1">
        <f t="array" aca="1" ref="P13" ca="1">DireccionBusq(P7)&amp;":"&amp;DireccionBusq(P11)</f>
        <v>#NAME?</v>
      </c>
      <c r="Q13" s="177" t="e" cm="1">
        <f t="array" aca="1" ref="Q13" ca="1">DireccionBusq(Q7)&amp;":"&amp;DireccionBusq(Q11)</f>
        <v>#NAME?</v>
      </c>
      <c r="R13" s="177" t="e" cm="1">
        <f t="array" aca="1" ref="R13" ca="1">DireccionBusq(R12)</f>
        <v>#NAME?</v>
      </c>
      <c r="S13" s="254"/>
      <c r="T13" s="254"/>
      <c r="U13" s="254"/>
      <c r="V13" s="254"/>
    </row>
    <row r="14" spans="2:22" s="254" customFormat="1" ht="14.45" customHeight="1" x14ac:dyDescent="0.25">
      <c r="B14" s="644"/>
      <c r="C14" s="645"/>
      <c r="D14" s="645"/>
      <c r="E14" s="645"/>
      <c r="F14" s="650"/>
      <c r="G14" s="645"/>
      <c r="H14" s="650"/>
      <c r="I14" s="650"/>
      <c r="J14" s="654"/>
      <c r="K14" s="655"/>
      <c r="L14" s="659"/>
    </row>
    <row r="15" spans="2:22" s="254" customFormat="1" ht="15" customHeight="1" x14ac:dyDescent="0.25">
      <c r="B15" s="644"/>
      <c r="C15" s="645"/>
      <c r="D15" s="645"/>
      <c r="E15" s="645"/>
      <c r="F15" s="651"/>
      <c r="G15" s="645"/>
      <c r="H15" s="651"/>
      <c r="I15" s="651"/>
      <c r="J15" s="656" t="s">
        <v>432</v>
      </c>
      <c r="K15" s="657"/>
      <c r="L15" s="660"/>
    </row>
    <row r="16" spans="2:22" s="254" customFormat="1" ht="11.25" customHeight="1" x14ac:dyDescent="0.25">
      <c r="B16" s="644"/>
      <c r="C16" s="645"/>
      <c r="D16" s="645"/>
      <c r="E16" s="645"/>
      <c r="F16" s="255" t="s">
        <v>354</v>
      </c>
      <c r="G16" s="645"/>
      <c r="H16" s="255" t="s">
        <v>433</v>
      </c>
      <c r="I16" s="255" t="s">
        <v>362</v>
      </c>
      <c r="J16" s="661" t="s">
        <v>504</v>
      </c>
      <c r="K16" s="662"/>
      <c r="L16" s="257" t="s">
        <v>434</v>
      </c>
    </row>
    <row r="17" spans="2:22" s="254" customFormat="1" ht="10.5" customHeight="1" x14ac:dyDescent="0.25">
      <c r="B17" s="250"/>
      <c r="C17" s="251">
        <v>1.1000000000000001</v>
      </c>
      <c r="D17" s="258" t="s">
        <v>435</v>
      </c>
      <c r="E17" s="259"/>
      <c r="F17" s="260"/>
      <c r="G17" s="260"/>
      <c r="H17" s="260"/>
      <c r="I17" s="260"/>
      <c r="J17" s="260"/>
      <c r="K17" s="261"/>
      <c r="L17" s="262"/>
      <c r="N17" s="263" t="s">
        <v>436</v>
      </c>
      <c r="O17" s="264"/>
      <c r="P17" s="265" t="e">
        <f>PPTO_OBRA!J29</f>
        <v>#REF!</v>
      </c>
      <c r="Q17" s="266"/>
      <c r="R17" s="266"/>
      <c r="S17" s="266"/>
      <c r="T17" s="266"/>
      <c r="U17" s="266"/>
      <c r="V17" s="266"/>
    </row>
    <row r="18" spans="2:22" s="266" customFormat="1" x14ac:dyDescent="0.25">
      <c r="B18" s="267" t="e">
        <f>INDEX(#REF!,MATCH($C18,#REF!,0),MATCH(#REF!,#REF!,0))</f>
        <v>#REF!</v>
      </c>
      <c r="C18" s="268" t="e">
        <f>#REF!</f>
        <v>#REF!</v>
      </c>
      <c r="D18" s="678" t="s">
        <v>474</v>
      </c>
      <c r="E18" s="679"/>
      <c r="F18" s="269">
        <v>1</v>
      </c>
      <c r="G18" s="270">
        <v>8</v>
      </c>
      <c r="H18" s="407">
        <v>4943000</v>
      </c>
      <c r="I18" s="291">
        <v>1.4524999999999999</v>
      </c>
      <c r="J18" s="680">
        <v>1</v>
      </c>
      <c r="K18" s="681">
        <v>1</v>
      </c>
      <c r="L18" s="273">
        <f>ROUND(F18*H18*I18*(J18),0)</f>
        <v>7179708</v>
      </c>
      <c r="N18" s="263" t="s">
        <v>437</v>
      </c>
      <c r="O18" s="274"/>
      <c r="P18" s="265" t="e">
        <f>PPTO_OBRA!J29</f>
        <v>#REF!</v>
      </c>
      <c r="Q18" s="253"/>
      <c r="R18" s="253"/>
      <c r="S18" s="253"/>
      <c r="T18" s="253"/>
      <c r="U18" s="253"/>
      <c r="V18" s="253"/>
    </row>
    <row r="19" spans="2:22" s="253" customFormat="1" x14ac:dyDescent="0.25">
      <c r="B19" s="267" t="e">
        <f>INDEX(#REF!,MATCH($C19,#REF!,0),MATCH(#REF!,#REF!,0))</f>
        <v>#REF!</v>
      </c>
      <c r="C19" s="268" t="e">
        <f>#REF!</f>
        <v>#REF!</v>
      </c>
      <c r="D19" s="678" t="s">
        <v>642</v>
      </c>
      <c r="E19" s="679"/>
      <c r="F19" s="269">
        <v>1</v>
      </c>
      <c r="G19" s="270">
        <v>8</v>
      </c>
      <c r="H19" s="373">
        <v>4943000</v>
      </c>
      <c r="I19" s="291">
        <v>1.4524999999999999</v>
      </c>
      <c r="J19" s="680">
        <v>0.5</v>
      </c>
      <c r="K19" s="681">
        <v>1</v>
      </c>
      <c r="L19" s="273">
        <f>ROUND(F19*H19*I19*(J19),0)</f>
        <v>3589854</v>
      </c>
      <c r="N19" s="263" t="s">
        <v>438</v>
      </c>
      <c r="O19" s="274"/>
      <c r="P19" s="265" t="e">
        <f>P18-P17</f>
        <v>#REF!</v>
      </c>
    </row>
    <row r="20" spans="2:22" s="253" customFormat="1" ht="11.25" hidden="1" x14ac:dyDescent="0.25">
      <c r="B20" s="267" t="e">
        <f>INDEX(#REF!,MATCH($C20,#REF!,0),MATCH(#REF!,#REF!,0))</f>
        <v>#REF!</v>
      </c>
      <c r="C20" s="268" t="e">
        <f>#REF!</f>
        <v>#REF!</v>
      </c>
      <c r="D20" s="638" t="e">
        <f>INDEX(#REF!,MATCH($C20,#REF!,0),MATCH(#REF!,#REF!,0))</f>
        <v>#REF!</v>
      </c>
      <c r="E20" s="639"/>
      <c r="F20" s="269" t="e">
        <f>INDEX(#REF!,MATCH($C20,#REF!,0),MATCH(#REF!,#REF!,0))</f>
        <v>#REF!</v>
      </c>
      <c r="G20" s="270" t="e">
        <f>INDEX(#REF!,MATCH($C20,#REF!,0),MATCH(#REF!,#REF!,0))</f>
        <v>#REF!</v>
      </c>
      <c r="H20" s="271" t="e">
        <f>INDEX(#REF!,MATCH($C20,#REF!,0),MATCH(#REF!,#REF!,0))</f>
        <v>#REF!</v>
      </c>
      <c r="I20" s="272" t="e">
        <f>INDEX(#REF!,MATCH($C20,#REF!,0),MATCH(#REF!,#REF!,0))</f>
        <v>#REF!</v>
      </c>
      <c r="J20" s="393"/>
      <c r="K20" s="270" t="e">
        <f>INDEX(#REF!,MATCH($C20,#REF!,0),MATCH(#REF!,#REF!,0))</f>
        <v>#REF!</v>
      </c>
      <c r="L20" s="273" t="e">
        <f>ROUND(F20*H20*I20*(#REF!+K20),0)</f>
        <v>#REF!</v>
      </c>
    </row>
    <row r="21" spans="2:22" s="253" customFormat="1" ht="11.25" hidden="1" x14ac:dyDescent="0.25">
      <c r="B21" s="267" t="e">
        <f>INDEX(#REF!,MATCH($C21,#REF!,0),MATCH(#REF!,#REF!,0))</f>
        <v>#REF!</v>
      </c>
      <c r="C21" s="268" t="e">
        <f>#REF!</f>
        <v>#REF!</v>
      </c>
      <c r="D21" s="638" t="e">
        <f>INDEX(#REF!,MATCH($C21,#REF!,0),MATCH(#REF!,#REF!,0))</f>
        <v>#REF!</v>
      </c>
      <c r="E21" s="639"/>
      <c r="F21" s="269" t="e">
        <f>INDEX(#REF!,MATCH($C21,#REF!,0),MATCH(#REF!,#REF!,0))</f>
        <v>#REF!</v>
      </c>
      <c r="G21" s="270" t="e">
        <f>INDEX(#REF!,MATCH($C21,#REF!,0),MATCH(#REF!,#REF!,0))</f>
        <v>#REF!</v>
      </c>
      <c r="H21" s="271" t="e">
        <f>INDEX(#REF!,MATCH($C21,#REF!,0),MATCH(#REF!,#REF!,0))</f>
        <v>#REF!</v>
      </c>
      <c r="I21" s="272" t="e">
        <f>INDEX(#REF!,MATCH($C21,#REF!,0),MATCH(#REF!,#REF!,0))</f>
        <v>#REF!</v>
      </c>
      <c r="J21" s="393"/>
      <c r="K21" s="270" t="e">
        <f>INDEX(#REF!,MATCH($C21,#REF!,0),MATCH(#REF!,#REF!,0))</f>
        <v>#REF!</v>
      </c>
      <c r="L21" s="273" t="e">
        <f>ROUND(F21*H21*I21*(#REF!+K21),0)</f>
        <v>#REF!</v>
      </c>
    </row>
    <row r="22" spans="2:22" s="253" customFormat="1" ht="11.25" x14ac:dyDescent="0.25">
      <c r="B22" s="275"/>
      <c r="C22" s="276"/>
      <c r="D22" s="640" t="s">
        <v>439</v>
      </c>
      <c r="E22" s="641"/>
      <c r="F22" s="641"/>
      <c r="G22" s="641"/>
      <c r="H22" s="641"/>
      <c r="I22" s="641"/>
      <c r="J22" s="641"/>
      <c r="K22" s="641"/>
      <c r="L22" s="277">
        <f>SUM(L18:L19)</f>
        <v>10769562</v>
      </c>
      <c r="N22" s="278"/>
      <c r="O22" s="279"/>
      <c r="P22" s="278"/>
    </row>
    <row r="23" spans="2:22" s="253" customFormat="1" ht="11.25" x14ac:dyDescent="0.25">
      <c r="B23" s="275"/>
      <c r="D23" s="642"/>
      <c r="E23" s="642"/>
      <c r="F23" s="642"/>
      <c r="G23" s="642"/>
      <c r="H23" s="642"/>
      <c r="I23" s="642"/>
      <c r="J23" s="642"/>
      <c r="K23" s="642"/>
      <c r="L23" s="643"/>
    </row>
    <row r="24" spans="2:22" s="253" customFormat="1" ht="25.15" customHeight="1" x14ac:dyDescent="0.25">
      <c r="B24" s="250" t="s">
        <v>419</v>
      </c>
      <c r="C24" s="251">
        <v>2</v>
      </c>
      <c r="D24" s="635" t="s">
        <v>440</v>
      </c>
      <c r="E24" s="635"/>
      <c r="F24" s="280" t="s">
        <v>441</v>
      </c>
      <c r="G24" s="251" t="s">
        <v>442</v>
      </c>
      <c r="H24" s="251" t="s">
        <v>443</v>
      </c>
      <c r="I24" s="280" t="s">
        <v>444</v>
      </c>
      <c r="J24" s="390"/>
      <c r="K24" s="281" t="s">
        <v>446</v>
      </c>
      <c r="L24" s="282" t="s">
        <v>447</v>
      </c>
      <c r="N24" s="283"/>
      <c r="O24" s="283"/>
      <c r="P24" s="283"/>
      <c r="Q24" s="283"/>
      <c r="R24" s="283"/>
      <c r="S24" s="283"/>
      <c r="T24" s="283"/>
      <c r="U24" s="283"/>
      <c r="V24" s="283"/>
    </row>
    <row r="25" spans="2:22" s="253" customFormat="1" ht="11.25" x14ac:dyDescent="0.25">
      <c r="B25" s="267">
        <v>9578</v>
      </c>
      <c r="C25" s="284">
        <v>2.0299999999999998</v>
      </c>
      <c r="D25" s="637" t="str">
        <f>INDEX(Trabajo!$AI$15:$AL$30,MATCH(AIU!B25,Trabajo!$AI$15:$AI$30,0),MATCH(Trabajo!$AJ$15,Trabajo!$AI$15:$AL$15,0))</f>
        <v>GASTOS OFICINA (PAPELERIA, FOTOCOPIAS Y OTROS)</v>
      </c>
      <c r="E25" s="637"/>
      <c r="F25" s="391">
        <v>1</v>
      </c>
      <c r="G25" s="391" t="s">
        <v>448</v>
      </c>
      <c r="H25" s="392">
        <v>1140473</v>
      </c>
      <c r="I25" s="292">
        <v>0.5</v>
      </c>
      <c r="J25" s="394"/>
      <c r="K25" s="289">
        <v>1</v>
      </c>
      <c r="L25" s="290">
        <f>+K25*H25*I25*F25</f>
        <v>570236.5</v>
      </c>
    </row>
    <row r="26" spans="2:22" s="253" customFormat="1" ht="11.25" x14ac:dyDescent="0.25">
      <c r="B26" s="275"/>
      <c r="C26" s="276"/>
      <c r="D26" s="630" t="s">
        <v>449</v>
      </c>
      <c r="E26" s="631"/>
      <c r="F26" s="631"/>
      <c r="G26" s="631"/>
      <c r="H26" s="631"/>
      <c r="I26" s="631"/>
      <c r="J26" s="631"/>
      <c r="K26" s="631"/>
      <c r="L26" s="293">
        <f>+SUM(L25:L25)</f>
        <v>570236.5</v>
      </c>
      <c r="N26" s="279"/>
      <c r="O26" s="279"/>
      <c r="P26" s="279"/>
    </row>
    <row r="27" spans="2:22" s="253" customFormat="1" ht="11.25" x14ac:dyDescent="0.25">
      <c r="B27" s="275"/>
      <c r="C27" s="276"/>
      <c r="D27" s="632"/>
      <c r="E27" s="632"/>
      <c r="F27" s="632"/>
      <c r="G27" s="632"/>
      <c r="H27" s="632"/>
      <c r="I27" s="632"/>
      <c r="J27" s="632"/>
      <c r="K27" s="632"/>
      <c r="L27" s="633"/>
    </row>
    <row r="28" spans="2:22" s="253" customFormat="1" ht="9.75" customHeight="1" x14ac:dyDescent="0.25">
      <c r="B28" s="275"/>
      <c r="C28" s="276"/>
      <c r="D28" s="630" t="s">
        <v>450</v>
      </c>
      <c r="E28" s="631"/>
      <c r="F28" s="631"/>
      <c r="G28" s="631"/>
      <c r="H28" s="631"/>
      <c r="I28" s="631"/>
      <c r="J28" s="631"/>
      <c r="K28" s="634"/>
      <c r="L28" s="293">
        <f>+L22+L26</f>
        <v>11339798.5</v>
      </c>
    </row>
    <row r="29" spans="2:22" s="253" customFormat="1" ht="12.75" x14ac:dyDescent="0.25">
      <c r="B29" s="275"/>
      <c r="C29" s="276"/>
      <c r="D29" s="630" t="s">
        <v>451</v>
      </c>
      <c r="E29" s="631"/>
      <c r="F29" s="631"/>
      <c r="G29" s="631"/>
      <c r="H29" s="631"/>
      <c r="I29" s="631"/>
      <c r="J29" s="631"/>
      <c r="K29" s="634"/>
      <c r="L29" s="294">
        <f>L28/F6</f>
        <v>0.10026776038641221</v>
      </c>
    </row>
    <row r="30" spans="2:22" s="253" customFormat="1" ht="11.25" x14ac:dyDescent="0.25">
      <c r="B30" s="275"/>
      <c r="C30" s="276"/>
      <c r="D30" s="295"/>
      <c r="E30" s="295"/>
      <c r="F30" s="295"/>
      <c r="G30" s="295"/>
      <c r="H30" s="296"/>
      <c r="I30" s="295"/>
      <c r="J30" s="295"/>
      <c r="K30" s="296"/>
      <c r="L30" s="297"/>
    </row>
    <row r="31" spans="2:22" s="253" customFormat="1" ht="14.25" customHeight="1" x14ac:dyDescent="0.25">
      <c r="B31" s="298"/>
      <c r="C31" s="635" t="s">
        <v>452</v>
      </c>
      <c r="D31" s="635"/>
      <c r="E31" s="635"/>
      <c r="F31" s="635"/>
      <c r="G31" s="635"/>
      <c r="H31" s="635"/>
      <c r="I31" s="635"/>
      <c r="J31" s="635"/>
      <c r="K31" s="635"/>
      <c r="L31" s="636"/>
    </row>
    <row r="32" spans="2:22" s="253" customFormat="1" ht="12.75" customHeight="1" x14ac:dyDescent="0.25">
      <c r="B32" s="275"/>
      <c r="C32" s="280">
        <v>3.1</v>
      </c>
      <c r="D32" s="626" t="s">
        <v>453</v>
      </c>
      <c r="E32" s="626"/>
      <c r="F32" s="626"/>
      <c r="G32" s="626"/>
      <c r="H32" s="626"/>
      <c r="I32" s="626"/>
      <c r="J32" s="626"/>
      <c r="K32" s="626"/>
      <c r="L32" s="627"/>
      <c r="N32" s="299"/>
      <c r="O32" s="299"/>
      <c r="P32" s="299"/>
      <c r="Q32" s="299"/>
      <c r="R32" s="299"/>
      <c r="S32" s="299"/>
      <c r="T32" s="299"/>
      <c r="U32" s="299"/>
      <c r="V32" s="299"/>
    </row>
    <row r="33" spans="2:22" s="299" customFormat="1" ht="11.25" x14ac:dyDescent="0.25">
      <c r="B33" s="275"/>
      <c r="C33" s="251" t="s">
        <v>420</v>
      </c>
      <c r="D33" s="628" t="s">
        <v>377</v>
      </c>
      <c r="E33" s="629"/>
      <c r="F33" s="300"/>
      <c r="G33" s="301"/>
      <c r="H33" s="256"/>
      <c r="I33" s="251" t="s">
        <v>454</v>
      </c>
      <c r="J33" s="371"/>
      <c r="K33" s="371"/>
      <c r="L33" s="302" t="s">
        <v>447</v>
      </c>
    </row>
    <row r="34" spans="2:22" s="299" customFormat="1" ht="11.25" x14ac:dyDescent="0.25">
      <c r="B34" s="275"/>
      <c r="C34" s="268">
        <v>3.101</v>
      </c>
      <c r="D34" s="303" t="s">
        <v>620</v>
      </c>
      <c r="E34" s="304"/>
      <c r="F34" s="304"/>
      <c r="G34" s="304"/>
      <c r="H34" s="304"/>
      <c r="I34" s="305" t="s">
        <v>455</v>
      </c>
      <c r="J34" s="395"/>
      <c r="K34" s="372">
        <v>0.05</v>
      </c>
      <c r="L34" s="306">
        <f>K34*F6</f>
        <v>5654758.0480000004</v>
      </c>
      <c r="N34" s="253"/>
      <c r="O34" s="253"/>
      <c r="P34" s="253"/>
      <c r="Q34" s="253"/>
      <c r="R34" s="253"/>
      <c r="S34" s="253"/>
      <c r="T34" s="253"/>
      <c r="U34" s="253"/>
      <c r="V34" s="253"/>
    </row>
    <row r="35" spans="2:22" s="253" customFormat="1" ht="11.25" customHeight="1" x14ac:dyDescent="0.25">
      <c r="B35" s="275"/>
      <c r="C35" s="388">
        <v>3.1069999999999993</v>
      </c>
      <c r="D35" s="303" t="s">
        <v>456</v>
      </c>
      <c r="E35" s="304"/>
      <c r="F35" s="304"/>
      <c r="G35" s="304"/>
      <c r="H35" s="304"/>
      <c r="I35" s="305" t="s">
        <v>455</v>
      </c>
      <c r="J35" s="395"/>
      <c r="K35" s="372">
        <v>5.0000000000000001E-3</v>
      </c>
      <c r="L35" s="306">
        <f>K35*F6</f>
        <v>565475.80479999993</v>
      </c>
    </row>
    <row r="36" spans="2:22" s="253" customFormat="1" ht="11.25" x14ac:dyDescent="0.25">
      <c r="B36" s="275"/>
      <c r="C36" s="276"/>
      <c r="D36" s="616" t="s">
        <v>457</v>
      </c>
      <c r="E36" s="617"/>
      <c r="F36" s="617"/>
      <c r="G36" s="617"/>
      <c r="H36" s="617"/>
      <c r="I36" s="617"/>
      <c r="J36" s="617"/>
      <c r="K36" s="617"/>
      <c r="L36" s="277">
        <f>+SUM(L34:L35)</f>
        <v>6220233.8528000005</v>
      </c>
    </row>
    <row r="37" spans="2:22" s="253" customFormat="1" ht="11.25" x14ac:dyDescent="0.25">
      <c r="B37" s="275"/>
      <c r="C37" s="276"/>
      <c r="D37" s="307"/>
      <c r="E37" s="307"/>
      <c r="F37" s="307"/>
      <c r="G37" s="307"/>
      <c r="H37" s="307"/>
      <c r="I37" s="307"/>
      <c r="J37" s="307"/>
      <c r="K37" s="308"/>
      <c r="L37" s="309"/>
    </row>
    <row r="38" spans="2:22" s="253" customFormat="1" ht="11.25" x14ac:dyDescent="0.25">
      <c r="B38" s="275"/>
      <c r="C38" s="280">
        <v>3.2</v>
      </c>
      <c r="D38" s="622" t="s">
        <v>458</v>
      </c>
      <c r="E38" s="622"/>
      <c r="F38" s="622"/>
      <c r="G38" s="622"/>
      <c r="H38" s="622"/>
      <c r="I38" s="622"/>
      <c r="J38" s="622"/>
      <c r="K38" s="622"/>
      <c r="L38" s="623"/>
    </row>
    <row r="39" spans="2:22" s="253" customFormat="1" ht="33.75" x14ac:dyDescent="0.25">
      <c r="B39" s="275"/>
      <c r="C39" s="251" t="s">
        <v>420</v>
      </c>
      <c r="D39" s="624" t="s">
        <v>377</v>
      </c>
      <c r="E39" s="624"/>
      <c r="F39" s="624"/>
      <c r="G39" s="624" t="s">
        <v>459</v>
      </c>
      <c r="H39" s="624"/>
      <c r="I39" s="251" t="s">
        <v>460</v>
      </c>
      <c r="J39" s="367" t="s">
        <v>461</v>
      </c>
      <c r="K39" s="251" t="s">
        <v>462</v>
      </c>
      <c r="L39" s="302" t="s">
        <v>447</v>
      </c>
      <c r="N39" s="252"/>
      <c r="O39" s="252"/>
      <c r="P39" s="252"/>
      <c r="Q39" s="252"/>
      <c r="R39" s="252"/>
      <c r="S39" s="252"/>
      <c r="T39" s="252"/>
      <c r="U39" s="252"/>
      <c r="V39" s="252"/>
    </row>
    <row r="40" spans="2:22" s="252" customFormat="1" ht="11.25" x14ac:dyDescent="0.25">
      <c r="B40" s="275"/>
      <c r="C40" s="268">
        <v>3.2010000000000001</v>
      </c>
      <c r="D40" s="620" t="s">
        <v>463</v>
      </c>
      <c r="E40" s="620"/>
      <c r="F40" s="625" t="s">
        <v>464</v>
      </c>
      <c r="G40" s="621">
        <f>$F$6</f>
        <v>113095160.95999999</v>
      </c>
      <c r="H40" s="621"/>
      <c r="I40" s="310">
        <v>0.1</v>
      </c>
      <c r="J40" s="396">
        <v>12</v>
      </c>
      <c r="K40" s="311">
        <v>2E-3</v>
      </c>
      <c r="L40" s="312">
        <f>ROUND(G40*I40*J40/12*K40*(1.19),2)</f>
        <v>26916.65</v>
      </c>
      <c r="N40" s="253"/>
      <c r="O40" s="253"/>
      <c r="P40" s="253"/>
      <c r="Q40" s="253"/>
      <c r="R40" s="253"/>
      <c r="S40" s="253"/>
      <c r="T40" s="253"/>
      <c r="U40" s="253"/>
      <c r="V40" s="253"/>
    </row>
    <row r="41" spans="2:22" s="253" customFormat="1" ht="12.75" customHeight="1" x14ac:dyDescent="0.25">
      <c r="B41" s="275"/>
      <c r="C41" s="268">
        <v>3.2029999999999998</v>
      </c>
      <c r="D41" s="620" t="s">
        <v>621</v>
      </c>
      <c r="E41" s="620"/>
      <c r="F41" s="625"/>
      <c r="G41" s="621">
        <f t="shared" ref="G41:G42" si="2">$F$6</f>
        <v>113095160.95999999</v>
      </c>
      <c r="H41" s="621"/>
      <c r="I41" s="310">
        <v>0.05</v>
      </c>
      <c r="J41" s="396">
        <f>(12*3)+6</f>
        <v>42</v>
      </c>
      <c r="K41" s="311">
        <v>1E-3</v>
      </c>
      <c r="L41" s="312">
        <f t="shared" ref="L41:L42" si="3">ROUND(G41*I41*J41/12*K41*(1.19),2)</f>
        <v>23552.07</v>
      </c>
    </row>
    <row r="42" spans="2:22" s="253" customFormat="1" ht="12.75" customHeight="1" x14ac:dyDescent="0.25">
      <c r="B42" s="275"/>
      <c r="C42" s="268">
        <v>3.2039999999999997</v>
      </c>
      <c r="D42" s="620" t="s">
        <v>634</v>
      </c>
      <c r="E42" s="620"/>
      <c r="F42" s="625"/>
      <c r="G42" s="621">
        <f t="shared" si="2"/>
        <v>113095160.95999999</v>
      </c>
      <c r="H42" s="621"/>
      <c r="I42" s="310">
        <v>0.2</v>
      </c>
      <c r="J42" s="396">
        <f>12*5</f>
        <v>60</v>
      </c>
      <c r="K42" s="311">
        <v>2E-3</v>
      </c>
      <c r="L42" s="312">
        <f t="shared" si="3"/>
        <v>269166.48</v>
      </c>
    </row>
    <row r="43" spans="2:22" s="253" customFormat="1" ht="24.75" x14ac:dyDescent="0.25">
      <c r="B43" s="275"/>
      <c r="C43" s="268">
        <v>3.2050000000000001</v>
      </c>
      <c r="D43" s="389" t="s">
        <v>465</v>
      </c>
      <c r="E43" s="313">
        <v>200</v>
      </c>
      <c r="F43" s="314" t="s">
        <v>466</v>
      </c>
      <c r="G43" s="615">
        <v>260000000</v>
      </c>
      <c r="H43" s="615"/>
      <c r="I43" s="310" t="str">
        <f>E43&amp;" SMMLV"</f>
        <v>200 SMMLV</v>
      </c>
      <c r="J43" s="396">
        <v>4</v>
      </c>
      <c r="K43" s="311">
        <v>3.0000000000000001E-3</v>
      </c>
      <c r="L43" s="312">
        <f>ROUND(G43*J43/12*K43*(1.19),2)</f>
        <v>309400</v>
      </c>
    </row>
    <row r="44" spans="2:22" x14ac:dyDescent="0.25">
      <c r="B44" s="275"/>
      <c r="C44" s="276"/>
      <c r="D44" s="616" t="s">
        <v>467</v>
      </c>
      <c r="E44" s="617"/>
      <c r="F44" s="617"/>
      <c r="G44" s="617"/>
      <c r="H44" s="617"/>
      <c r="I44" s="617"/>
      <c r="J44" s="617"/>
      <c r="K44" s="617"/>
      <c r="L44" s="277">
        <f>+SUM(L40:L43)*1.19</f>
        <v>748551.88799999992</v>
      </c>
      <c r="N44" s="253"/>
      <c r="O44" s="253"/>
      <c r="P44" s="253"/>
      <c r="Q44" s="253"/>
      <c r="R44" s="253"/>
      <c r="S44" s="253"/>
      <c r="T44" s="253"/>
      <c r="U44" s="253"/>
      <c r="V44" s="253"/>
    </row>
    <row r="45" spans="2:22" s="253" customFormat="1" ht="11.25" x14ac:dyDescent="0.25">
      <c r="B45" s="275"/>
      <c r="C45" s="276"/>
      <c r="D45" s="618"/>
      <c r="E45" s="618"/>
      <c r="F45" s="618"/>
      <c r="G45" s="618"/>
      <c r="H45" s="618"/>
      <c r="I45" s="618"/>
      <c r="J45" s="618"/>
      <c r="K45" s="618"/>
      <c r="L45" s="619"/>
    </row>
    <row r="46" spans="2:22" s="253" customFormat="1" ht="11.25" x14ac:dyDescent="0.25">
      <c r="B46" s="275"/>
      <c r="C46" s="276"/>
      <c r="D46" s="315" t="s">
        <v>468</v>
      </c>
      <c r="E46" s="316"/>
      <c r="F46" s="316"/>
      <c r="G46" s="316"/>
      <c r="H46" s="316"/>
      <c r="I46" s="316"/>
      <c r="J46" s="316"/>
      <c r="K46" s="317"/>
      <c r="L46" s="277">
        <f>+L44+L36</f>
        <v>6968785.7408000007</v>
      </c>
    </row>
    <row r="47" spans="2:22" s="253" customFormat="1" ht="13.7" customHeight="1" x14ac:dyDescent="0.25">
      <c r="B47" s="275"/>
      <c r="C47" s="276"/>
      <c r="D47" s="315" t="s">
        <v>469</v>
      </c>
      <c r="E47" s="316"/>
      <c r="F47" s="316"/>
      <c r="G47" s="316"/>
      <c r="H47" s="316"/>
      <c r="I47" s="316"/>
      <c r="J47" s="316"/>
      <c r="K47" s="317"/>
      <c r="L47" s="318">
        <f>+L46/F6</f>
        <v>6.1618779102889751E-2</v>
      </c>
    </row>
    <row r="48" spans="2:22" s="253" customFormat="1" ht="13.7" customHeight="1" x14ac:dyDescent="0.25">
      <c r="B48" s="275"/>
      <c r="C48" s="276"/>
      <c r="D48" s="618"/>
      <c r="E48" s="618"/>
      <c r="F48" s="618"/>
      <c r="G48" s="618"/>
      <c r="H48" s="618"/>
      <c r="I48" s="618"/>
      <c r="J48" s="618"/>
      <c r="K48" s="618"/>
      <c r="L48" s="619"/>
    </row>
    <row r="49" spans="2:22" s="253" customFormat="1" ht="11.25" x14ac:dyDescent="0.25">
      <c r="B49" s="275"/>
      <c r="C49" s="276"/>
      <c r="D49" s="315" t="s">
        <v>470</v>
      </c>
      <c r="E49" s="316"/>
      <c r="F49" s="316"/>
      <c r="G49" s="316"/>
      <c r="H49" s="316"/>
      <c r="I49" s="316"/>
      <c r="J49" s="316"/>
      <c r="K49" s="317"/>
      <c r="L49" s="319">
        <f>ROUND(L29+L47,4)</f>
        <v>0.16189999999999999</v>
      </c>
    </row>
    <row r="50" spans="2:22" s="253" customFormat="1" ht="12.75" customHeight="1" x14ac:dyDescent="0.25">
      <c r="B50" s="320"/>
      <c r="C50" s="299"/>
      <c r="D50" s="315" t="s">
        <v>471</v>
      </c>
      <c r="E50" s="316"/>
      <c r="F50" s="316"/>
      <c r="G50" s="316"/>
      <c r="H50" s="316"/>
      <c r="I50" s="316"/>
      <c r="J50" s="316"/>
      <c r="K50" s="317"/>
      <c r="L50" s="321">
        <v>1.2500000000000001E-2</v>
      </c>
      <c r="N50" s="252"/>
      <c r="O50" s="252"/>
      <c r="P50" s="252"/>
      <c r="Q50" s="252"/>
      <c r="R50" s="252"/>
      <c r="S50" s="252"/>
      <c r="T50" s="252"/>
      <c r="U50" s="252"/>
      <c r="V50" s="252"/>
    </row>
    <row r="51" spans="2:22" s="252" customFormat="1" ht="12.75" customHeight="1" x14ac:dyDescent="0.25">
      <c r="B51" s="320"/>
      <c r="C51" s="299"/>
      <c r="D51" s="315" t="s">
        <v>472</v>
      </c>
      <c r="E51" s="316"/>
      <c r="F51" s="316"/>
      <c r="G51" s="316"/>
      <c r="H51" s="316"/>
      <c r="I51" s="316"/>
      <c r="J51" s="316"/>
      <c r="K51" s="317"/>
      <c r="L51" s="321">
        <v>0.04</v>
      </c>
    </row>
    <row r="52" spans="2:22" s="252" customFormat="1" ht="12.75" customHeight="1" x14ac:dyDescent="0.25">
      <c r="B52" s="275"/>
      <c r="C52" s="276"/>
      <c r="D52" s="618"/>
      <c r="E52" s="618"/>
      <c r="F52" s="618"/>
      <c r="G52" s="618"/>
      <c r="H52" s="618"/>
      <c r="I52" s="618"/>
      <c r="J52" s="618"/>
      <c r="K52" s="618"/>
      <c r="L52" s="619"/>
      <c r="N52" s="253"/>
      <c r="O52" s="253"/>
      <c r="P52" s="253"/>
      <c r="Q52" s="253"/>
      <c r="R52" s="253"/>
      <c r="S52" s="253"/>
      <c r="T52" s="253"/>
      <c r="U52" s="253"/>
      <c r="V52" s="253"/>
    </row>
    <row r="53" spans="2:22" s="253" customFormat="1" ht="13.5" thickBot="1" x14ac:dyDescent="0.3">
      <c r="B53" s="322"/>
      <c r="C53" s="323"/>
      <c r="D53" s="324" t="s">
        <v>473</v>
      </c>
      <c r="E53" s="325"/>
      <c r="F53" s="325"/>
      <c r="G53" s="325"/>
      <c r="H53" s="325"/>
      <c r="I53" s="325"/>
      <c r="J53" s="325"/>
      <c r="K53" s="326"/>
      <c r="L53" s="327">
        <f>+L49+L50+L51</f>
        <v>0.21440000000000001</v>
      </c>
      <c r="N53" s="397">
        <f>L53*F6</f>
        <v>24247602.509824</v>
      </c>
    </row>
    <row r="54" spans="2:22" s="253" customFormat="1" ht="17.45" customHeight="1" x14ac:dyDescent="0.25">
      <c r="B54" s="233"/>
      <c r="C54" s="233"/>
      <c r="D54" s="234"/>
      <c r="E54" s="234"/>
      <c r="F54" s="234"/>
      <c r="G54" s="234"/>
      <c r="H54" s="234"/>
      <c r="I54" s="234"/>
      <c r="J54" s="234"/>
      <c r="K54" s="233"/>
      <c r="L54" s="234"/>
      <c r="V54" s="234"/>
    </row>
  </sheetData>
  <sheetProtection selectLockedCells="1" selectUnlockedCells="1"/>
  <mergeCells count="59">
    <mergeCell ref="D19:E19"/>
    <mergeCell ref="J19:K19"/>
    <mergeCell ref="C7:E7"/>
    <mergeCell ref="G7:H7"/>
    <mergeCell ref="K7:L7"/>
    <mergeCell ref="C8:E8"/>
    <mergeCell ref="G8:H8"/>
    <mergeCell ref="C9:E9"/>
    <mergeCell ref="G9:H9"/>
    <mergeCell ref="D18:E18"/>
    <mergeCell ref="J18:K18"/>
    <mergeCell ref="B2:L2"/>
    <mergeCell ref="B3:L3"/>
    <mergeCell ref="B4:L4"/>
    <mergeCell ref="C6:E6"/>
    <mergeCell ref="F6:H6"/>
    <mergeCell ref="K6:L6"/>
    <mergeCell ref="B11:B16"/>
    <mergeCell ref="C11:C16"/>
    <mergeCell ref="D11:L11"/>
    <mergeCell ref="D12:L12"/>
    <mergeCell ref="D13:E16"/>
    <mergeCell ref="F13:F15"/>
    <mergeCell ref="G13:G16"/>
    <mergeCell ref="H13:H15"/>
    <mergeCell ref="I13:I15"/>
    <mergeCell ref="J13:K14"/>
    <mergeCell ref="J15:K15"/>
    <mergeCell ref="L13:L15"/>
    <mergeCell ref="J16:K16"/>
    <mergeCell ref="D24:E24"/>
    <mergeCell ref="D25:E25"/>
    <mergeCell ref="D20:E20"/>
    <mergeCell ref="D21:E21"/>
    <mergeCell ref="D22:K22"/>
    <mergeCell ref="D23:L23"/>
    <mergeCell ref="D32:L32"/>
    <mergeCell ref="D33:E33"/>
    <mergeCell ref="D26:K26"/>
    <mergeCell ref="D27:L27"/>
    <mergeCell ref="D28:K28"/>
    <mergeCell ref="D29:K29"/>
    <mergeCell ref="C31:L31"/>
    <mergeCell ref="D42:E42"/>
    <mergeCell ref="G42:H42"/>
    <mergeCell ref="D36:K36"/>
    <mergeCell ref="D38:L38"/>
    <mergeCell ref="D41:E41"/>
    <mergeCell ref="G41:H41"/>
    <mergeCell ref="D39:F39"/>
    <mergeCell ref="G39:H39"/>
    <mergeCell ref="D40:E40"/>
    <mergeCell ref="F40:F42"/>
    <mergeCell ref="G40:H40"/>
    <mergeCell ref="G43:H43"/>
    <mergeCell ref="D44:K44"/>
    <mergeCell ref="D45:L45"/>
    <mergeCell ref="D48:L48"/>
    <mergeCell ref="D52:L52"/>
  </mergeCells>
  <dataValidations disablePrompts="1" count="1">
    <dataValidation allowBlank="1" showErrorMessage="1" sqref="P17" xr:uid="{658ECABC-3E29-4455-9321-0F6C1ABEAD98}"/>
  </dataValidations>
  <pageMargins left="0.7" right="0.7" top="0.75" bottom="0.75" header="0.3" footer="0.3"/>
  <pageSetup paperSize="119" scale="63" fitToHeight="0" orientation="landscape" r:id="rId1"/>
  <rowBreaks count="2" manualBreakCount="2">
    <brk id="30" min="1" max="11" man="1"/>
    <brk id="53" min="1" max="11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3777-30C5-49A7-AB4A-2F4F5780211E}">
  <sheetPr codeName="Hoja61">
    <tabColor theme="5"/>
    <pageSetUpPr fitToPage="1"/>
  </sheetPr>
  <dimension ref="B1:M30"/>
  <sheetViews>
    <sheetView showGridLines="0" view="pageBreakPreview" zoomScale="80" zoomScaleNormal="80" zoomScaleSheetLayoutView="80" workbookViewId="0">
      <selection activeCell="D19" sqref="D19:J19"/>
    </sheetView>
  </sheetViews>
  <sheetFormatPr baseColWidth="10" defaultColWidth="11.28515625" defaultRowHeight="15" x14ac:dyDescent="0.25"/>
  <cols>
    <col min="1" max="1" width="3.28515625" style="234" customWidth="1"/>
    <col min="2" max="2" width="7.140625" style="233" bestFit="1" customWidth="1"/>
    <col min="3" max="3" width="9" style="233" customWidth="1"/>
    <col min="4" max="4" width="47.140625" style="234" customWidth="1"/>
    <col min="5" max="5" width="14.7109375" style="234" customWidth="1"/>
    <col min="6" max="8" width="13.85546875" style="234" customWidth="1"/>
    <col min="9" max="9" width="14.85546875" style="234" bestFit="1" customWidth="1"/>
    <col min="10" max="10" width="13.28515625" style="234" customWidth="1"/>
    <col min="11" max="11" width="27.85546875" style="234" bestFit="1" customWidth="1"/>
    <col min="12" max="12" width="3.42578125" style="234" customWidth="1"/>
    <col min="13" max="16384" width="11.28515625" style="234"/>
  </cols>
  <sheetData>
    <row r="1" spans="2:13" ht="7.5" customHeight="1" thickBot="1" x14ac:dyDescent="0.3"/>
    <row r="2" spans="2:13" x14ac:dyDescent="0.25">
      <c r="B2" s="663" t="s">
        <v>402</v>
      </c>
      <c r="C2" s="664"/>
      <c r="D2" s="664"/>
      <c r="E2" s="664"/>
      <c r="F2" s="664"/>
      <c r="G2" s="664"/>
      <c r="H2" s="664"/>
      <c r="I2" s="664"/>
      <c r="J2" s="664"/>
      <c r="K2" s="665"/>
    </row>
    <row r="3" spans="2:13" x14ac:dyDescent="0.25">
      <c r="B3" s="666" t="s">
        <v>25</v>
      </c>
      <c r="C3" s="667"/>
      <c r="D3" s="667"/>
      <c r="E3" s="667"/>
      <c r="F3" s="667"/>
      <c r="G3" s="667"/>
      <c r="H3" s="667"/>
      <c r="I3" s="667"/>
      <c r="J3" s="667"/>
      <c r="K3" s="668"/>
    </row>
    <row r="4" spans="2:13" ht="14.25" customHeight="1" x14ac:dyDescent="0.25">
      <c r="B4" s="669" t="s">
        <v>480</v>
      </c>
      <c r="C4" s="670"/>
      <c r="D4" s="670"/>
      <c r="E4" s="670"/>
      <c r="F4" s="670"/>
      <c r="G4" s="670"/>
      <c r="H4" s="670"/>
      <c r="I4" s="670"/>
      <c r="J4" s="670"/>
      <c r="K4" s="671"/>
    </row>
    <row r="5" spans="2:13" ht="15.75" thickBot="1" x14ac:dyDescent="0.3">
      <c r="B5" s="235"/>
      <c r="C5" s="236"/>
      <c r="D5" s="236"/>
      <c r="E5" s="236"/>
      <c r="F5" s="236"/>
      <c r="G5" s="236"/>
      <c r="H5" s="236"/>
      <c r="I5" s="236"/>
      <c r="J5" s="328"/>
      <c r="K5" s="329"/>
      <c r="L5" s="236"/>
    </row>
    <row r="6" spans="2:13" x14ac:dyDescent="0.25">
      <c r="B6" s="238"/>
      <c r="C6" s="672" t="s">
        <v>412</v>
      </c>
      <c r="D6" s="673"/>
      <c r="E6" s="673"/>
      <c r="F6" s="330">
        <v>0.25</v>
      </c>
      <c r="G6" s="673" t="s">
        <v>413</v>
      </c>
      <c r="H6" s="704"/>
      <c r="J6" s="236"/>
      <c r="K6" s="237"/>
    </row>
    <row r="7" spans="2:13" x14ac:dyDescent="0.25">
      <c r="B7" s="238"/>
      <c r="C7" s="682" t="s">
        <v>414</v>
      </c>
      <c r="D7" s="683"/>
      <c r="E7" s="683"/>
      <c r="F7" s="241">
        <v>0.75</v>
      </c>
      <c r="G7" s="687" t="s">
        <v>413</v>
      </c>
      <c r="H7" s="688"/>
      <c r="J7" s="236"/>
      <c r="K7" s="237"/>
    </row>
    <row r="8" spans="2:13" ht="15.75" thickBot="1" x14ac:dyDescent="0.3">
      <c r="B8" s="238"/>
      <c r="C8" s="689" t="s">
        <v>416</v>
      </c>
      <c r="D8" s="690"/>
      <c r="E8" s="690"/>
      <c r="F8" s="249">
        <v>0</v>
      </c>
      <c r="G8" s="691" t="s">
        <v>413</v>
      </c>
      <c r="H8" s="692"/>
      <c r="K8" s="246"/>
    </row>
    <row r="9" spans="2:13" x14ac:dyDescent="0.25">
      <c r="B9" s="238"/>
      <c r="K9" s="246"/>
    </row>
    <row r="10" spans="2:13" s="252" customFormat="1" ht="11.25" x14ac:dyDescent="0.25">
      <c r="B10" s="331" t="s">
        <v>423</v>
      </c>
      <c r="C10" s="260"/>
      <c r="D10" s="260"/>
      <c r="E10" s="260"/>
      <c r="F10" s="260"/>
      <c r="G10" s="260"/>
      <c r="H10" s="260"/>
      <c r="I10" s="260"/>
      <c r="J10" s="260"/>
      <c r="K10" s="262"/>
      <c r="M10" s="253"/>
    </row>
    <row r="11" spans="2:13" s="253" customFormat="1" ht="11.25" x14ac:dyDescent="0.25">
      <c r="B11" s="701" t="s">
        <v>419</v>
      </c>
      <c r="C11" s="649" t="s">
        <v>420</v>
      </c>
      <c r="D11" s="645" t="s">
        <v>425</v>
      </c>
      <c r="E11" s="645"/>
      <c r="F11" s="649" t="s">
        <v>426</v>
      </c>
      <c r="G11" s="645" t="s">
        <v>427</v>
      </c>
      <c r="H11" s="649" t="s">
        <v>428</v>
      </c>
      <c r="I11" s="649" t="s">
        <v>38</v>
      </c>
      <c r="J11" s="699" t="s">
        <v>430</v>
      </c>
      <c r="K11" s="658" t="s">
        <v>431</v>
      </c>
      <c r="M11" s="254"/>
    </row>
    <row r="12" spans="2:13" s="254" customFormat="1" ht="14.45" customHeight="1" x14ac:dyDescent="0.25">
      <c r="B12" s="702"/>
      <c r="C12" s="650"/>
      <c r="D12" s="645"/>
      <c r="E12" s="645"/>
      <c r="F12" s="650"/>
      <c r="G12" s="645"/>
      <c r="H12" s="650"/>
      <c r="I12" s="650"/>
      <c r="J12" s="700"/>
      <c r="K12" s="659"/>
    </row>
    <row r="13" spans="2:13" s="254" customFormat="1" ht="11.25" x14ac:dyDescent="0.25">
      <c r="B13" s="702"/>
      <c r="C13" s="650"/>
      <c r="D13" s="645"/>
      <c r="E13" s="645"/>
      <c r="F13" s="651"/>
      <c r="G13" s="645"/>
      <c r="H13" s="651"/>
      <c r="I13" s="651"/>
      <c r="J13" s="251" t="s">
        <v>481</v>
      </c>
      <c r="K13" s="660"/>
    </row>
    <row r="14" spans="2:13" s="254" customFormat="1" ht="11.25" customHeight="1" x14ac:dyDescent="0.25">
      <c r="B14" s="703"/>
      <c r="C14" s="651"/>
      <c r="D14" s="645"/>
      <c r="E14" s="645"/>
      <c r="F14" s="255" t="s">
        <v>354</v>
      </c>
      <c r="G14" s="645"/>
      <c r="H14" s="255" t="s">
        <v>433</v>
      </c>
      <c r="I14" s="255" t="s">
        <v>362</v>
      </c>
      <c r="J14" s="368"/>
      <c r="K14" s="257" t="s">
        <v>434</v>
      </c>
    </row>
    <row r="15" spans="2:13" s="254" customFormat="1" ht="10.5" customHeight="1" x14ac:dyDescent="0.25">
      <c r="B15" s="250"/>
      <c r="C15" s="251">
        <v>1.1000000000000001</v>
      </c>
      <c r="D15" s="258" t="s">
        <v>435</v>
      </c>
      <c r="E15" s="259"/>
      <c r="F15" s="260"/>
      <c r="G15" s="260"/>
      <c r="H15" s="260"/>
      <c r="I15" s="260"/>
      <c r="J15" s="260"/>
      <c r="K15" s="262"/>
      <c r="M15" s="266"/>
    </row>
    <row r="16" spans="2:13" s="253" customFormat="1" ht="11.25" x14ac:dyDescent="0.25">
      <c r="B16" s="267"/>
      <c r="C16" s="374"/>
      <c r="D16" s="369" t="s">
        <v>475</v>
      </c>
      <c r="E16" s="370"/>
      <c r="F16" s="269">
        <v>1</v>
      </c>
      <c r="G16" s="270">
        <v>7</v>
      </c>
      <c r="H16" s="407">
        <v>4943000</v>
      </c>
      <c r="I16" s="272">
        <f>FM!$D$47</f>
        <v>2</v>
      </c>
      <c r="J16" s="398">
        <v>0.5</v>
      </c>
      <c r="K16" s="273">
        <f t="shared" ref="K16" si="0">ROUND(F16*H16*I16*(J16),0)</f>
        <v>4943000</v>
      </c>
    </row>
    <row r="17" spans="2:13" s="253" customFormat="1" ht="11.25" hidden="1" x14ac:dyDescent="0.25">
      <c r="B17" s="267" t="e">
        <f>INDEX(#REF!,MATCH($C17,#REF!,0),MATCH(#REF!,#REF!,0))</f>
        <v>#REF!</v>
      </c>
      <c r="C17" s="268" t="e">
        <f>#REF!</f>
        <v>#REF!</v>
      </c>
      <c r="D17" s="638" t="e">
        <f>INDEX(#REF!,MATCH($C17,#REF!,0),MATCH(#REF!,#REF!,0))</f>
        <v>#REF!</v>
      </c>
      <c r="E17" s="639"/>
      <c r="F17" s="269" t="e">
        <f>INDEX(#REF!,MATCH($C17,#REF!,0),MATCH(#REF!,#REF!,0))</f>
        <v>#REF!</v>
      </c>
      <c r="G17" s="270" t="e">
        <f>INDEX(#REF!,MATCH($C17,#REF!,0),MATCH(#REF!,#REF!,0))</f>
        <v>#REF!</v>
      </c>
      <c r="H17" s="271" t="e">
        <f>INDEX(#REF!,MATCH($C17,#REF!,0),MATCH(#REF!,#REF!,0))</f>
        <v>#REF!</v>
      </c>
      <c r="I17" s="272" t="e">
        <f>INDEX(#REF!,MATCH($C17,#REF!,0),MATCH(#REF!,#REF!,0))</f>
        <v>#REF!</v>
      </c>
      <c r="J17" s="270" t="e">
        <f>INDEX(#REF!,MATCH($C17,#REF!,0),MATCH(#REF!,#REF!,0))</f>
        <v>#REF!</v>
      </c>
      <c r="K17" s="273" t="e">
        <f>ROUND(F17*H17*I17*(J17+#REF!),0)</f>
        <v>#REF!</v>
      </c>
    </row>
    <row r="18" spans="2:13" s="253" customFormat="1" ht="11.25" hidden="1" x14ac:dyDescent="0.25">
      <c r="B18" s="267" t="e">
        <f>INDEX(#REF!,MATCH($C18,#REF!,0),MATCH(#REF!,#REF!,0))</f>
        <v>#REF!</v>
      </c>
      <c r="C18" s="268" t="e">
        <f>#REF!</f>
        <v>#REF!</v>
      </c>
      <c r="D18" s="638" t="e">
        <f>INDEX(#REF!,MATCH($C18,#REF!,0),MATCH(#REF!,#REF!,0))</f>
        <v>#REF!</v>
      </c>
      <c r="E18" s="639"/>
      <c r="F18" s="269" t="e">
        <f>INDEX(#REF!,MATCH($C18,#REF!,0),MATCH(#REF!,#REF!,0))</f>
        <v>#REF!</v>
      </c>
      <c r="G18" s="270" t="e">
        <f>INDEX(#REF!,MATCH($C18,#REF!,0),MATCH(#REF!,#REF!,0))</f>
        <v>#REF!</v>
      </c>
      <c r="H18" s="271" t="e">
        <f>INDEX(#REF!,MATCH($C18,#REF!,0),MATCH(#REF!,#REF!,0))</f>
        <v>#REF!</v>
      </c>
      <c r="I18" s="272" t="e">
        <f>INDEX(#REF!,MATCH($C18,#REF!,0),MATCH(#REF!,#REF!,0))</f>
        <v>#REF!</v>
      </c>
      <c r="J18" s="270" t="e">
        <f>INDEX(#REF!,MATCH($C18,#REF!,0),MATCH(#REF!,#REF!,0))</f>
        <v>#REF!</v>
      </c>
      <c r="K18" s="273" t="e">
        <f>ROUND(F18*H18*I18*(J18+#REF!),0)</f>
        <v>#REF!</v>
      </c>
    </row>
    <row r="19" spans="2:13" s="253" customFormat="1" ht="11.25" x14ac:dyDescent="0.25">
      <c r="B19" s="275"/>
      <c r="C19" s="276"/>
      <c r="D19" s="640" t="s">
        <v>644</v>
      </c>
      <c r="E19" s="641"/>
      <c r="F19" s="641"/>
      <c r="G19" s="641"/>
      <c r="H19" s="641"/>
      <c r="I19" s="641"/>
      <c r="J19" s="641"/>
      <c r="K19" s="277">
        <f>SUM(K16:K16)</f>
        <v>4943000</v>
      </c>
    </row>
    <row r="20" spans="2:13" s="253" customFormat="1" ht="11.25" x14ac:dyDescent="0.25">
      <c r="B20" s="275"/>
      <c r="D20" s="642"/>
      <c r="E20" s="642"/>
      <c r="F20" s="642"/>
      <c r="G20" s="642"/>
      <c r="H20" s="642"/>
      <c r="I20" s="642"/>
      <c r="J20" s="642"/>
      <c r="K20" s="643"/>
    </row>
    <row r="21" spans="2:13" s="253" customFormat="1" ht="11.25" x14ac:dyDescent="0.25">
      <c r="B21" s="331" t="s">
        <v>482</v>
      </c>
      <c r="C21" s="260"/>
      <c r="D21" s="260"/>
      <c r="E21" s="260"/>
      <c r="F21" s="260"/>
      <c r="G21" s="260"/>
      <c r="H21" s="260"/>
      <c r="I21" s="260"/>
      <c r="J21" s="260"/>
      <c r="K21" s="262"/>
    </row>
    <row r="22" spans="2:13" s="253" customFormat="1" ht="25.15" customHeight="1" x14ac:dyDescent="0.25">
      <c r="B22" s="250" t="s">
        <v>419</v>
      </c>
      <c r="C22" s="251" t="str">
        <f>C11</f>
        <v>ÍTEM</v>
      </c>
      <c r="D22" s="628" t="s">
        <v>377</v>
      </c>
      <c r="E22" s="694"/>
      <c r="F22" s="280" t="s">
        <v>441</v>
      </c>
      <c r="G22" s="251" t="s">
        <v>442</v>
      </c>
      <c r="H22" s="251" t="s">
        <v>443</v>
      </c>
      <c r="I22" s="251" t="s">
        <v>444</v>
      </c>
      <c r="J22" s="251" t="s">
        <v>445</v>
      </c>
      <c r="K22" s="282" t="s">
        <v>447</v>
      </c>
      <c r="M22" s="283"/>
    </row>
    <row r="23" spans="2:13" s="253" customFormat="1" ht="13.9" customHeight="1" x14ac:dyDescent="0.25">
      <c r="B23" s="267">
        <v>9578</v>
      </c>
      <c r="C23" s="284">
        <v>2.0299999999999998</v>
      </c>
      <c r="D23" s="695" t="str">
        <f>INDEX(Trabajo!$AI$15:$AL$30,MATCH(PPTO_PRELIM!B23,Trabajo!$AI$15:$AI$30,0),MATCH(Trabajo!$AJ$15,Trabajo!$AI$15:$AL$15,0))</f>
        <v>GASTOS OFICINA (PAPELERIA, FOTOCOPIAS Y OTROS)</v>
      </c>
      <c r="E23" s="696"/>
      <c r="F23" s="285">
        <v>1</v>
      </c>
      <c r="G23" s="291" t="s">
        <v>448</v>
      </c>
      <c r="H23" s="286">
        <v>1140473</v>
      </c>
      <c r="I23" s="287">
        <v>0.2</v>
      </c>
      <c r="J23" s="288" t="s">
        <v>448</v>
      </c>
      <c r="K23" s="290">
        <f>ROUND(H23*I23*F23,0)</f>
        <v>228095</v>
      </c>
    </row>
    <row r="24" spans="2:13" s="253" customFormat="1" ht="11.25" x14ac:dyDescent="0.25">
      <c r="B24" s="275"/>
      <c r="C24" s="276"/>
      <c r="D24" s="630" t="s">
        <v>449</v>
      </c>
      <c r="E24" s="631"/>
      <c r="F24" s="631"/>
      <c r="G24" s="631"/>
      <c r="H24" s="631"/>
      <c r="I24" s="631"/>
      <c r="J24" s="631"/>
      <c r="K24" s="293">
        <f>+SUM(K23:K23)</f>
        <v>228095</v>
      </c>
    </row>
    <row r="25" spans="2:13" s="253" customFormat="1" ht="12" customHeight="1" x14ac:dyDescent="0.25">
      <c r="B25" s="275"/>
      <c r="C25" s="276"/>
      <c r="D25" s="632"/>
      <c r="E25" s="632"/>
      <c r="F25" s="632"/>
      <c r="G25" s="632"/>
      <c r="H25" s="632"/>
      <c r="I25" s="632"/>
      <c r="J25" s="632"/>
      <c r="K25" s="633"/>
    </row>
    <row r="26" spans="2:13" s="253" customFormat="1" ht="12" customHeight="1" x14ac:dyDescent="0.25">
      <c r="B26" s="275"/>
      <c r="C26" s="276"/>
      <c r="D26" s="697" t="s">
        <v>483</v>
      </c>
      <c r="E26" s="697"/>
      <c r="F26" s="697"/>
      <c r="G26" s="697"/>
      <c r="H26" s="697"/>
      <c r="I26" s="697"/>
      <c r="J26" s="697"/>
      <c r="K26" s="332">
        <f>+K19+K24</f>
        <v>5171095</v>
      </c>
    </row>
    <row r="27" spans="2:13" x14ac:dyDescent="0.25">
      <c r="B27" s="238"/>
      <c r="K27" s="246"/>
    </row>
    <row r="28" spans="2:13" x14ac:dyDescent="0.25">
      <c r="B28" s="238"/>
      <c r="D28" s="698" t="s">
        <v>484</v>
      </c>
      <c r="E28" s="698"/>
      <c r="F28" s="698"/>
      <c r="G28" s="698"/>
      <c r="H28" s="698"/>
      <c r="I28" s="698"/>
      <c r="J28" s="698"/>
      <c r="K28" s="399">
        <v>0.19</v>
      </c>
    </row>
    <row r="29" spans="2:13" x14ac:dyDescent="0.25">
      <c r="B29" s="333"/>
      <c r="C29" s="334"/>
      <c r="D29" s="693" t="s">
        <v>485</v>
      </c>
      <c r="E29" s="693"/>
      <c r="F29" s="693"/>
      <c r="G29" s="693"/>
      <c r="H29" s="693"/>
      <c r="I29" s="693"/>
      <c r="J29" s="693"/>
      <c r="K29" s="335">
        <f>(K28*K26)+K26</f>
        <v>6153603.0499999998</v>
      </c>
    </row>
    <row r="30" spans="2:13" ht="15.75" thickBot="1" x14ac:dyDescent="0.3">
      <c r="B30" s="336"/>
      <c r="C30" s="337"/>
      <c r="D30" s="338"/>
      <c r="E30" s="338"/>
      <c r="F30" s="338"/>
      <c r="G30" s="338"/>
      <c r="H30" s="338"/>
      <c r="I30" s="338"/>
      <c r="J30" s="338"/>
      <c r="K30" s="339"/>
    </row>
  </sheetData>
  <mergeCells count="29">
    <mergeCell ref="C7:E7"/>
    <mergeCell ref="G7:H7"/>
    <mergeCell ref="B2:K2"/>
    <mergeCell ref="B3:K3"/>
    <mergeCell ref="B4:K4"/>
    <mergeCell ref="C6:E6"/>
    <mergeCell ref="G6:H6"/>
    <mergeCell ref="C8:E8"/>
    <mergeCell ref="G8:H8"/>
    <mergeCell ref="B11:B14"/>
    <mergeCell ref="C11:C14"/>
    <mergeCell ref="D11:E14"/>
    <mergeCell ref="F11:F13"/>
    <mergeCell ref="G11:G14"/>
    <mergeCell ref="H11:H13"/>
    <mergeCell ref="I11:I13"/>
    <mergeCell ref="J11:J12"/>
    <mergeCell ref="K11:K13"/>
    <mergeCell ref="D20:K20"/>
    <mergeCell ref="D17:E17"/>
    <mergeCell ref="D18:E18"/>
    <mergeCell ref="D19:J19"/>
    <mergeCell ref="D29:J29"/>
    <mergeCell ref="D22:E22"/>
    <mergeCell ref="D23:E23"/>
    <mergeCell ref="D24:J24"/>
    <mergeCell ref="D25:K25"/>
    <mergeCell ref="D26:J26"/>
    <mergeCell ref="D28:J28"/>
  </mergeCells>
  <pageMargins left="0.7" right="0.7" top="0.75" bottom="0.75" header="0.3" footer="0.3"/>
  <pageSetup paperSize="119" scale="6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896F8-3224-4E7D-970F-D2694E11536D}">
  <sheetPr codeName="Hoja84">
    <tabColor theme="5"/>
    <pageSetUpPr fitToPage="1"/>
  </sheetPr>
  <dimension ref="A1:N47"/>
  <sheetViews>
    <sheetView view="pageBreakPreview" topLeftCell="A28" zoomScale="70" zoomScaleNormal="100" zoomScaleSheetLayoutView="70" workbookViewId="0">
      <selection activeCell="M25" sqref="M25"/>
    </sheetView>
  </sheetViews>
  <sheetFormatPr baseColWidth="10" defaultColWidth="11" defaultRowHeight="12.75" x14ac:dyDescent="0.25"/>
  <cols>
    <col min="1" max="1" width="10" style="358" customWidth="1"/>
    <col min="2" max="2" width="11" style="358"/>
    <col min="3" max="3" width="39.28515625" style="358" customWidth="1"/>
    <col min="4" max="4" width="11" style="358"/>
    <col min="5" max="6" width="13.7109375" style="358" customWidth="1"/>
    <col min="7" max="8" width="15.28515625" style="358" customWidth="1"/>
    <col min="9" max="9" width="17.42578125" style="358" bestFit="1" customWidth="1"/>
    <col min="10" max="10" width="13.85546875" style="358" bestFit="1" customWidth="1"/>
    <col min="11" max="12" width="11" style="358"/>
    <col min="13" max="13" width="20.28515625" style="358" customWidth="1"/>
    <col min="14" max="16384" width="11" style="358"/>
  </cols>
  <sheetData>
    <row r="1" spans="1:14" x14ac:dyDescent="0.25">
      <c r="A1" s="340" t="s">
        <v>486</v>
      </c>
      <c r="B1" s="340" t="s">
        <v>487</v>
      </c>
      <c r="C1" s="340" t="s">
        <v>488</v>
      </c>
      <c r="D1" s="340" t="s">
        <v>489</v>
      </c>
      <c r="E1" s="340" t="s">
        <v>490</v>
      </c>
      <c r="F1" s="340" t="s">
        <v>491</v>
      </c>
      <c r="G1" s="340" t="s">
        <v>492</v>
      </c>
      <c r="H1" s="340" t="s">
        <v>493</v>
      </c>
      <c r="I1" s="340" t="s">
        <v>494</v>
      </c>
      <c r="J1" s="340" t="s">
        <v>495</v>
      </c>
      <c r="K1" s="340" t="s">
        <v>496</v>
      </c>
      <c r="L1" s="340" t="s">
        <v>497</v>
      </c>
      <c r="M1" s="340" t="s">
        <v>498</v>
      </c>
      <c r="N1" s="340" t="s">
        <v>499</v>
      </c>
    </row>
    <row r="2" spans="1:14" ht="17.649999999999999" customHeight="1" x14ac:dyDescent="0.25">
      <c r="A2" s="759" t="str">
        <f>Base!$C$7</f>
        <v>FONDO DE DESARROLLO LOCAL DE LA CANDELARIA</v>
      </c>
      <c r="B2" s="760"/>
      <c r="C2" s="760"/>
      <c r="D2" s="760"/>
      <c r="E2" s="760"/>
      <c r="F2" s="760"/>
      <c r="G2" s="760"/>
      <c r="H2" s="760"/>
      <c r="I2" s="760"/>
      <c r="J2" s="760"/>
      <c r="K2" s="760"/>
      <c r="L2" s="760"/>
      <c r="M2" s="761"/>
      <c r="N2" s="341">
        <v>1</v>
      </c>
    </row>
    <row r="3" spans="1:14" ht="18.75" customHeight="1" x14ac:dyDescent="0.25">
      <c r="A3" s="360"/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2"/>
      <c r="N3" s="341">
        <v>1</v>
      </c>
    </row>
    <row r="4" spans="1:14" ht="18.75" customHeight="1" x14ac:dyDescent="0.25">
      <c r="A4" s="762" t="s">
        <v>517</v>
      </c>
      <c r="B4" s="762"/>
      <c r="C4" s="762"/>
      <c r="D4" s="762"/>
      <c r="E4" s="762"/>
      <c r="F4" s="762"/>
      <c r="G4" s="762"/>
      <c r="H4" s="762"/>
      <c r="I4" s="762"/>
      <c r="J4" s="762"/>
      <c r="K4" s="762"/>
      <c r="L4" s="762"/>
      <c r="M4" s="762"/>
      <c r="N4" s="341">
        <v>1</v>
      </c>
    </row>
    <row r="5" spans="1:14" ht="15" x14ac:dyDescent="0.25">
      <c r="A5" s="763" t="s">
        <v>414</v>
      </c>
      <c r="B5" s="764"/>
      <c r="C5" s="765"/>
      <c r="D5" s="411">
        <v>0.25</v>
      </c>
      <c r="E5" s="766" t="s">
        <v>413</v>
      </c>
      <c r="F5" s="766"/>
      <c r="G5" s="363"/>
      <c r="M5" s="364"/>
      <c r="N5" s="341">
        <v>1</v>
      </c>
    </row>
    <row r="6" spans="1:14" ht="15" x14ac:dyDescent="0.25">
      <c r="A6" s="763" t="s">
        <v>412</v>
      </c>
      <c r="B6" s="764"/>
      <c r="C6" s="765"/>
      <c r="D6" s="411">
        <v>0.75</v>
      </c>
      <c r="E6" s="766" t="s">
        <v>413</v>
      </c>
      <c r="F6" s="766"/>
      <c r="G6" s="363"/>
      <c r="M6" s="364"/>
      <c r="N6" s="341">
        <v>1</v>
      </c>
    </row>
    <row r="7" spans="1:14" ht="15" x14ac:dyDescent="0.25">
      <c r="A7" s="763" t="s">
        <v>416</v>
      </c>
      <c r="B7" s="764"/>
      <c r="C7" s="765"/>
      <c r="D7" s="411">
        <v>0</v>
      </c>
      <c r="E7" s="766" t="s">
        <v>413</v>
      </c>
      <c r="F7" s="766"/>
      <c r="G7" s="363"/>
      <c r="M7" s="364"/>
      <c r="N7" s="341">
        <v>1</v>
      </c>
    </row>
    <row r="8" spans="1:14" ht="15" x14ac:dyDescent="0.25">
      <c r="A8" s="763" t="s">
        <v>500</v>
      </c>
      <c r="B8" s="764"/>
      <c r="C8" s="765"/>
      <c r="D8" s="412">
        <f>SUM(D5:D7)</f>
        <v>1</v>
      </c>
      <c r="E8" s="766" t="s">
        <v>413</v>
      </c>
      <c r="F8" s="766"/>
      <c r="G8" s="363"/>
      <c r="M8" s="364"/>
      <c r="N8" s="341">
        <v>1</v>
      </c>
    </row>
    <row r="9" spans="1:14" x14ac:dyDescent="0.25">
      <c r="A9" s="767"/>
      <c r="B9" s="768"/>
      <c r="C9" s="768"/>
      <c r="D9" s="768"/>
      <c r="E9" s="768"/>
      <c r="F9" s="768"/>
      <c r="G9" s="768"/>
      <c r="H9" s="768"/>
      <c r="I9" s="768"/>
      <c r="J9" s="768"/>
      <c r="K9" s="768"/>
      <c r="L9" s="768"/>
      <c r="M9" s="769"/>
      <c r="N9" s="341">
        <v>1</v>
      </c>
    </row>
    <row r="10" spans="1:14" ht="12.75" customHeight="1" x14ac:dyDescent="0.25">
      <c r="A10" s="731" t="s">
        <v>516</v>
      </c>
      <c r="B10" s="731"/>
      <c r="C10" s="731"/>
      <c r="D10" s="731"/>
      <c r="E10" s="731"/>
      <c r="F10" s="731"/>
      <c r="G10" s="731"/>
      <c r="H10" s="731"/>
      <c r="I10" s="731"/>
      <c r="J10" s="731"/>
      <c r="K10" s="731"/>
      <c r="L10" s="731"/>
      <c r="M10" s="758"/>
      <c r="N10" s="341">
        <v>1</v>
      </c>
    </row>
    <row r="11" spans="1:14" ht="44.65" customHeight="1" x14ac:dyDescent="0.25">
      <c r="A11" s="743" t="s">
        <v>501</v>
      </c>
      <c r="B11" s="743" t="s">
        <v>420</v>
      </c>
      <c r="C11" s="745" t="s">
        <v>425</v>
      </c>
      <c r="D11" s="746"/>
      <c r="E11" s="746"/>
      <c r="F11" s="747"/>
      <c r="G11" s="343" t="s">
        <v>379</v>
      </c>
      <c r="H11" s="343" t="s">
        <v>427</v>
      </c>
      <c r="I11" s="344" t="s">
        <v>503</v>
      </c>
      <c r="J11" s="344" t="s">
        <v>429</v>
      </c>
      <c r="K11" s="752" t="s">
        <v>623</v>
      </c>
      <c r="L11" s="753"/>
      <c r="M11" s="344" t="s">
        <v>431</v>
      </c>
      <c r="N11" s="341">
        <v>1</v>
      </c>
    </row>
    <row r="12" spans="1:14" x14ac:dyDescent="0.25">
      <c r="A12" s="744"/>
      <c r="B12" s="744"/>
      <c r="C12" s="748"/>
      <c r="D12" s="749"/>
      <c r="E12" s="749"/>
      <c r="F12" s="750"/>
      <c r="G12" s="359" t="s">
        <v>354</v>
      </c>
      <c r="H12" s="343"/>
      <c r="I12" s="345" t="s">
        <v>362</v>
      </c>
      <c r="J12" s="345" t="s">
        <v>504</v>
      </c>
      <c r="K12" s="754" t="s">
        <v>505</v>
      </c>
      <c r="L12" s="755"/>
      <c r="M12" s="345" t="s">
        <v>506</v>
      </c>
      <c r="N12" s="341">
        <v>1</v>
      </c>
    </row>
    <row r="13" spans="1:14" x14ac:dyDescent="0.25">
      <c r="A13" s="346"/>
      <c r="B13" s="347" t="s">
        <v>502</v>
      </c>
      <c r="C13" s="751" t="s">
        <v>435</v>
      </c>
      <c r="D13" s="751"/>
      <c r="E13" s="751"/>
      <c r="F13" s="751"/>
      <c r="G13" s="348"/>
      <c r="H13" s="348"/>
      <c r="I13" s="348">
        <v>2</v>
      </c>
      <c r="J13" s="348"/>
      <c r="K13" s="348"/>
      <c r="L13" s="348"/>
      <c r="M13" s="349"/>
      <c r="N13" s="341">
        <v>1</v>
      </c>
    </row>
    <row r="14" spans="1:14" ht="14.45" customHeight="1" x14ac:dyDescent="0.25">
      <c r="A14" s="194" t="e">
        <f>INDEX(#REF!,MATCH($B14,#REF!,0),MATCH(#REF!,#REF!,0))</f>
        <v>#REF!</v>
      </c>
      <c r="B14" s="350" t="s">
        <v>476</v>
      </c>
      <c r="C14" s="717" t="s">
        <v>477</v>
      </c>
      <c r="D14" s="719"/>
      <c r="E14" s="719"/>
      <c r="F14" s="718"/>
      <c r="G14" s="351">
        <v>1</v>
      </c>
      <c r="H14" s="194">
        <v>7</v>
      </c>
      <c r="I14" s="352">
        <v>4943000</v>
      </c>
      <c r="J14" s="352">
        <v>1.4516</v>
      </c>
      <c r="K14" s="756">
        <v>0.3</v>
      </c>
      <c r="L14" s="757"/>
      <c r="M14" s="354">
        <f>K14*J14*I14</f>
        <v>2152577.6399999997</v>
      </c>
      <c r="N14" s="341">
        <f t="shared" ref="N14" si="0">IF(M14=0,0,1)</f>
        <v>1</v>
      </c>
    </row>
    <row r="15" spans="1:14" x14ac:dyDescent="0.25">
      <c r="A15" s="194"/>
      <c r="B15" s="347" t="s">
        <v>518</v>
      </c>
      <c r="C15" s="751" t="s">
        <v>479</v>
      </c>
      <c r="D15" s="751"/>
      <c r="E15" s="751"/>
      <c r="F15" s="751"/>
      <c r="G15" s="348"/>
      <c r="H15" s="348"/>
      <c r="I15" s="348"/>
      <c r="J15" s="348"/>
      <c r="K15" s="348"/>
      <c r="L15" s="348"/>
      <c r="M15" s="349"/>
      <c r="N15" s="341">
        <v>1</v>
      </c>
    </row>
    <row r="16" spans="1:14" ht="15" x14ac:dyDescent="0.25">
      <c r="A16" s="194" t="e">
        <f>INDEX(#REF!,MATCH($B16,#REF!,0),MATCH(#REF!,#REF!,0))</f>
        <v>#REF!</v>
      </c>
      <c r="B16" s="350" t="s">
        <v>478</v>
      </c>
      <c r="C16" s="717" t="s">
        <v>479</v>
      </c>
      <c r="D16" s="719"/>
      <c r="E16" s="719"/>
      <c r="F16" s="718"/>
      <c r="G16" s="351">
        <v>1</v>
      </c>
      <c r="H16" s="194" t="s">
        <v>448</v>
      </c>
      <c r="I16" s="352">
        <v>1825000</v>
      </c>
      <c r="J16" s="352">
        <v>1.6479999999999999</v>
      </c>
      <c r="K16" s="756">
        <v>0.3</v>
      </c>
      <c r="L16" s="757"/>
      <c r="M16" s="354">
        <f>K16*J16*I16</f>
        <v>902279.99999999988</v>
      </c>
      <c r="N16" s="341">
        <f t="shared" ref="N16" si="1">IF(M16=0,0,1)</f>
        <v>1</v>
      </c>
    </row>
    <row r="17" spans="1:14" ht="15" x14ac:dyDescent="0.25">
      <c r="A17" s="727"/>
      <c r="B17" s="728"/>
      <c r="C17" s="728"/>
      <c r="D17" s="728"/>
      <c r="E17" s="728"/>
      <c r="F17" s="728"/>
      <c r="G17" s="728"/>
      <c r="H17" s="728"/>
      <c r="I17" s="728"/>
      <c r="J17" s="728"/>
      <c r="K17" s="728"/>
      <c r="L17" s="728"/>
      <c r="M17" s="729"/>
      <c r="N17" s="341">
        <v>1</v>
      </c>
    </row>
    <row r="18" spans="1:14" ht="15" x14ac:dyDescent="0.25">
      <c r="A18" s="723" t="str">
        <f>"SUBTOTAL "&amp;A10</f>
        <v>SUBTOTAL COMPONENTE A. PERSONAL TÉCNICO Y PROFESIONAL</v>
      </c>
      <c r="B18" s="724"/>
      <c r="C18" s="724"/>
      <c r="D18" s="724"/>
      <c r="E18" s="724"/>
      <c r="F18" s="724"/>
      <c r="G18" s="724"/>
      <c r="H18" s="724"/>
      <c r="I18" s="724"/>
      <c r="J18" s="724"/>
      <c r="K18" s="724"/>
      <c r="L18" s="725"/>
      <c r="M18" s="357">
        <f>SUM(M14:M16)</f>
        <v>3054857.6399999997</v>
      </c>
      <c r="N18" s="341">
        <v>1</v>
      </c>
    </row>
    <row r="19" spans="1:14" ht="15" x14ac:dyDescent="0.25">
      <c r="A19" s="726"/>
      <c r="B19" s="726"/>
      <c r="C19" s="726"/>
      <c r="D19" s="726"/>
      <c r="E19" s="726"/>
      <c r="F19" s="726"/>
      <c r="G19" s="726"/>
      <c r="H19" s="726"/>
      <c r="I19" s="726"/>
      <c r="J19" s="726"/>
      <c r="K19" s="726"/>
      <c r="L19" s="726"/>
      <c r="M19" s="726"/>
      <c r="N19" s="341">
        <v>1</v>
      </c>
    </row>
    <row r="20" spans="1:14" x14ac:dyDescent="0.25">
      <c r="A20" s="737" t="s">
        <v>519</v>
      </c>
      <c r="B20" s="738"/>
      <c r="C20" s="738"/>
      <c r="D20" s="738"/>
      <c r="E20" s="738"/>
      <c r="F20" s="738"/>
      <c r="G20" s="738"/>
      <c r="H20" s="738"/>
      <c r="I20" s="738"/>
      <c r="J20" s="738"/>
      <c r="K20" s="738"/>
      <c r="L20" s="738"/>
      <c r="M20" s="738"/>
      <c r="N20" s="341">
        <v>1</v>
      </c>
    </row>
    <row r="21" spans="1:14" ht="27" customHeight="1" x14ac:dyDescent="0.25">
      <c r="A21" s="342" t="s">
        <v>501</v>
      </c>
      <c r="B21" s="342" t="s">
        <v>420</v>
      </c>
      <c r="C21" s="739" t="s">
        <v>377</v>
      </c>
      <c r="D21" s="739"/>
      <c r="E21" s="739" t="s">
        <v>508</v>
      </c>
      <c r="F21" s="739"/>
      <c r="G21" s="739"/>
      <c r="H21" s="739"/>
      <c r="I21" s="342" t="s">
        <v>42</v>
      </c>
      <c r="J21" s="740" t="s">
        <v>380</v>
      </c>
      <c r="K21" s="740"/>
      <c r="L21" s="356" t="s">
        <v>379</v>
      </c>
      <c r="M21" s="342" t="s">
        <v>447</v>
      </c>
      <c r="N21" s="341">
        <v>1</v>
      </c>
    </row>
    <row r="22" spans="1:14" ht="57.4" customHeight="1" x14ac:dyDescent="0.25">
      <c r="A22" s="194">
        <v>9724</v>
      </c>
      <c r="B22" s="353" t="s">
        <v>509</v>
      </c>
      <c r="C22" s="741" t="s">
        <v>520</v>
      </c>
      <c r="D22" s="742"/>
      <c r="E22" s="717" t="s">
        <v>613</v>
      </c>
      <c r="F22" s="719"/>
      <c r="G22" s="719"/>
      <c r="H22" s="718"/>
      <c r="I22" s="353" t="s">
        <v>563</v>
      </c>
      <c r="J22" s="720">
        <v>123571</v>
      </c>
      <c r="K22" s="721"/>
      <c r="L22" s="353">
        <v>1</v>
      </c>
      <c r="M22" s="352">
        <f>ROUND(J22*L22,0)</f>
        <v>123571</v>
      </c>
      <c r="N22" s="341">
        <f t="shared" ref="N22:N23" si="2">IF(M22=0,0,1)</f>
        <v>1</v>
      </c>
    </row>
    <row r="23" spans="1:14" ht="57.4" customHeight="1" x14ac:dyDescent="0.25">
      <c r="A23" s="194">
        <v>9840</v>
      </c>
      <c r="B23" s="353" t="s">
        <v>510</v>
      </c>
      <c r="C23" s="741" t="s">
        <v>521</v>
      </c>
      <c r="D23" s="742"/>
      <c r="E23" s="717" t="s">
        <v>562</v>
      </c>
      <c r="F23" s="719"/>
      <c r="G23" s="719"/>
      <c r="H23" s="718"/>
      <c r="I23" s="353" t="s">
        <v>563</v>
      </c>
      <c r="J23" s="720">
        <v>239000</v>
      </c>
      <c r="K23" s="721"/>
      <c r="L23" s="353">
        <v>1</v>
      </c>
      <c r="M23" s="352">
        <f>ROUND(J23*L23,0)</f>
        <v>239000</v>
      </c>
      <c r="N23" s="341">
        <f t="shared" si="2"/>
        <v>1</v>
      </c>
    </row>
    <row r="24" spans="1:14" ht="15" x14ac:dyDescent="0.25">
      <c r="A24" s="727"/>
      <c r="B24" s="728"/>
      <c r="C24" s="728"/>
      <c r="D24" s="728"/>
      <c r="E24" s="728"/>
      <c r="F24" s="728"/>
      <c r="G24" s="728"/>
      <c r="H24" s="728"/>
      <c r="I24" s="728"/>
      <c r="J24" s="728"/>
      <c r="K24" s="728"/>
      <c r="L24" s="728"/>
      <c r="M24" s="729"/>
      <c r="N24" s="341">
        <v>1</v>
      </c>
    </row>
    <row r="25" spans="1:14" ht="15" x14ac:dyDescent="0.25">
      <c r="A25" s="723" t="str">
        <f>"SUBTOTAL "&amp;A20</f>
        <v>SUBTOTAL COMPONENTE B. GASTOS POR ELABORACIÓN DE INFORMES</v>
      </c>
      <c r="B25" s="724"/>
      <c r="C25" s="724"/>
      <c r="D25" s="724"/>
      <c r="E25" s="724"/>
      <c r="F25" s="724"/>
      <c r="G25" s="724"/>
      <c r="H25" s="724"/>
      <c r="I25" s="724"/>
      <c r="J25" s="724"/>
      <c r="K25" s="724"/>
      <c r="L25" s="725"/>
      <c r="M25" s="357">
        <f>SUM(M22:M23)</f>
        <v>362571</v>
      </c>
      <c r="N25" s="341">
        <v>1</v>
      </c>
    </row>
    <row r="26" spans="1:14" ht="15" x14ac:dyDescent="0.25">
      <c r="A26" s="727"/>
      <c r="B26" s="728"/>
      <c r="C26" s="728"/>
      <c r="D26" s="728"/>
      <c r="E26" s="728"/>
      <c r="F26" s="728"/>
      <c r="G26" s="728"/>
      <c r="H26" s="728"/>
      <c r="I26" s="728"/>
      <c r="J26" s="728"/>
      <c r="K26" s="728"/>
      <c r="L26" s="728"/>
      <c r="M26" s="729"/>
      <c r="N26" s="341">
        <v>1</v>
      </c>
    </row>
    <row r="27" spans="1:14" x14ac:dyDescent="0.25">
      <c r="A27" s="730" t="s">
        <v>522</v>
      </c>
      <c r="B27" s="731"/>
      <c r="C27" s="731"/>
      <c r="D27" s="731"/>
      <c r="E27" s="731"/>
      <c r="F27" s="731"/>
      <c r="G27" s="731"/>
      <c r="H27" s="731"/>
      <c r="I27" s="731"/>
      <c r="J27" s="731"/>
      <c r="K27" s="731"/>
      <c r="L27" s="731"/>
      <c r="M27" s="731"/>
      <c r="N27" s="341">
        <v>1</v>
      </c>
    </row>
    <row r="28" spans="1:14" ht="30.4" customHeight="1" x14ac:dyDescent="0.25">
      <c r="A28" s="342" t="s">
        <v>501</v>
      </c>
      <c r="B28" s="342" t="s">
        <v>420</v>
      </c>
      <c r="C28" s="732" t="s">
        <v>377</v>
      </c>
      <c r="D28" s="733"/>
      <c r="E28" s="732" t="s">
        <v>508</v>
      </c>
      <c r="F28" s="734"/>
      <c r="G28" s="734"/>
      <c r="H28" s="733"/>
      <c r="I28" s="342" t="s">
        <v>42</v>
      </c>
      <c r="J28" s="735" t="s">
        <v>380</v>
      </c>
      <c r="K28" s="736"/>
      <c r="L28" s="356" t="s">
        <v>379</v>
      </c>
      <c r="M28" s="342" t="s">
        <v>447</v>
      </c>
      <c r="N28" s="341">
        <v>1</v>
      </c>
    </row>
    <row r="29" spans="1:14" ht="38.25" customHeight="1" x14ac:dyDescent="0.25">
      <c r="A29" s="194">
        <v>7554</v>
      </c>
      <c r="B29" s="353" t="s">
        <v>511</v>
      </c>
      <c r="C29" s="717" t="s">
        <v>523</v>
      </c>
      <c r="D29" s="718"/>
      <c r="E29" s="717" t="s">
        <v>611</v>
      </c>
      <c r="F29" s="719"/>
      <c r="G29" s="719"/>
      <c r="H29" s="718"/>
      <c r="I29" s="353" t="s">
        <v>192</v>
      </c>
      <c r="J29" s="720">
        <v>44982</v>
      </c>
      <c r="K29" s="721"/>
      <c r="L29" s="353">
        <v>4</v>
      </c>
      <c r="M29" s="352">
        <f>ROUND(J29*L29,0)</f>
        <v>179928</v>
      </c>
      <c r="N29" s="341">
        <f t="shared" ref="N29:N34" si="3">IF(M29=0,0,1)</f>
        <v>1</v>
      </c>
    </row>
    <row r="30" spans="1:14" ht="38.25" customHeight="1" x14ac:dyDescent="0.25">
      <c r="A30" s="194">
        <v>7360</v>
      </c>
      <c r="B30" s="353" t="s">
        <v>512</v>
      </c>
      <c r="C30" s="717" t="s">
        <v>524</v>
      </c>
      <c r="D30" s="718"/>
      <c r="E30" s="717" t="s">
        <v>614</v>
      </c>
      <c r="F30" s="719"/>
      <c r="G30" s="719"/>
      <c r="H30" s="718"/>
      <c r="I30" s="353" t="s">
        <v>192</v>
      </c>
      <c r="J30" s="720">
        <v>456960</v>
      </c>
      <c r="K30" s="721"/>
      <c r="L30" s="353">
        <v>2</v>
      </c>
      <c r="M30" s="352">
        <f t="shared" ref="M30:M34" si="4">ROUND(J30*L30,0)</f>
        <v>913920</v>
      </c>
      <c r="N30" s="341">
        <f t="shared" si="3"/>
        <v>1</v>
      </c>
    </row>
    <row r="31" spans="1:14" ht="38.25" customHeight="1" x14ac:dyDescent="0.25">
      <c r="A31" s="194">
        <v>7555</v>
      </c>
      <c r="B31" s="353" t="s">
        <v>513</v>
      </c>
      <c r="C31" s="717" t="s">
        <v>525</v>
      </c>
      <c r="D31" s="718"/>
      <c r="E31" s="717" t="s">
        <v>612</v>
      </c>
      <c r="F31" s="719"/>
      <c r="G31" s="719"/>
      <c r="H31" s="718"/>
      <c r="I31" s="353" t="s">
        <v>192</v>
      </c>
      <c r="J31" s="720">
        <v>40698</v>
      </c>
      <c r="K31" s="721"/>
      <c r="L31" s="353">
        <v>10</v>
      </c>
      <c r="M31" s="352">
        <f t="shared" si="4"/>
        <v>406980</v>
      </c>
      <c r="N31" s="341">
        <f t="shared" si="3"/>
        <v>1</v>
      </c>
    </row>
    <row r="32" spans="1:14" ht="38.25" customHeight="1" x14ac:dyDescent="0.25">
      <c r="A32" s="194">
        <v>6552</v>
      </c>
      <c r="B32" s="353" t="s">
        <v>514</v>
      </c>
      <c r="C32" s="717" t="s">
        <v>526</v>
      </c>
      <c r="D32" s="718"/>
      <c r="E32" s="717" t="s">
        <v>615</v>
      </c>
      <c r="F32" s="719"/>
      <c r="G32" s="719"/>
      <c r="H32" s="718"/>
      <c r="I32" s="353" t="s">
        <v>192</v>
      </c>
      <c r="J32" s="720">
        <v>386892</v>
      </c>
      <c r="K32" s="721"/>
      <c r="L32" s="353">
        <v>2</v>
      </c>
      <c r="M32" s="352">
        <f t="shared" si="4"/>
        <v>773784</v>
      </c>
      <c r="N32" s="341">
        <f t="shared" si="3"/>
        <v>1</v>
      </c>
    </row>
    <row r="33" spans="1:14" ht="38.25" customHeight="1" x14ac:dyDescent="0.25">
      <c r="A33" s="194">
        <v>9169</v>
      </c>
      <c r="B33" s="353" t="s">
        <v>515</v>
      </c>
      <c r="C33" s="717" t="s">
        <v>527</v>
      </c>
      <c r="D33" s="718"/>
      <c r="E33" s="717" t="s">
        <v>616</v>
      </c>
      <c r="F33" s="719"/>
      <c r="G33" s="719"/>
      <c r="H33" s="718"/>
      <c r="I33" s="353" t="s">
        <v>192</v>
      </c>
      <c r="J33" s="720">
        <v>31428</v>
      </c>
      <c r="K33" s="721"/>
      <c r="L33" s="353">
        <v>2</v>
      </c>
      <c r="M33" s="352">
        <f t="shared" si="4"/>
        <v>62856</v>
      </c>
      <c r="N33" s="341">
        <f t="shared" si="3"/>
        <v>1</v>
      </c>
    </row>
    <row r="34" spans="1:14" ht="38.25" customHeight="1" x14ac:dyDescent="0.25">
      <c r="A34" s="194">
        <v>7560</v>
      </c>
      <c r="B34" s="353" t="s">
        <v>528</v>
      </c>
      <c r="C34" s="717" t="s">
        <v>529</v>
      </c>
      <c r="D34" s="718"/>
      <c r="E34" s="717" t="s">
        <v>617</v>
      </c>
      <c r="F34" s="719"/>
      <c r="G34" s="719"/>
      <c r="H34" s="718"/>
      <c r="I34" s="353" t="s">
        <v>138</v>
      </c>
      <c r="J34" s="720">
        <v>3140</v>
      </c>
      <c r="K34" s="721"/>
      <c r="L34" s="353">
        <v>100</v>
      </c>
      <c r="M34" s="352">
        <f t="shared" si="4"/>
        <v>314000</v>
      </c>
      <c r="N34" s="341">
        <f t="shared" si="3"/>
        <v>1</v>
      </c>
    </row>
    <row r="35" spans="1:14" x14ac:dyDescent="0.25">
      <c r="A35" s="722"/>
      <c r="B35" s="713"/>
      <c r="C35" s="713"/>
      <c r="D35" s="713"/>
      <c r="E35" s="713"/>
      <c r="F35" s="713"/>
      <c r="G35" s="713"/>
      <c r="H35" s="713"/>
      <c r="I35" s="713"/>
      <c r="J35" s="713"/>
      <c r="K35" s="713"/>
      <c r="L35" s="713"/>
      <c r="M35" s="714"/>
      <c r="N35" s="341">
        <v>1</v>
      </c>
    </row>
    <row r="36" spans="1:14" ht="15" x14ac:dyDescent="0.25">
      <c r="A36" s="723" t="str">
        <f>"SUBTOTAL "&amp;A27</f>
        <v>SUBTOTAL COMPONENTE C. ELEMENTOS DE PMT</v>
      </c>
      <c r="B36" s="724"/>
      <c r="C36" s="724"/>
      <c r="D36" s="724"/>
      <c r="E36" s="724"/>
      <c r="F36" s="724"/>
      <c r="G36" s="724"/>
      <c r="H36" s="724"/>
      <c r="I36" s="724"/>
      <c r="J36" s="724"/>
      <c r="K36" s="724"/>
      <c r="L36" s="725"/>
      <c r="M36" s="357">
        <f>SUM(M29:M34)</f>
        <v>2651468</v>
      </c>
      <c r="N36" s="341">
        <v>1</v>
      </c>
    </row>
    <row r="37" spans="1:14" ht="15" x14ac:dyDescent="0.25">
      <c r="A37" s="726"/>
      <c r="B37" s="726"/>
      <c r="C37" s="726"/>
      <c r="D37" s="726"/>
      <c r="E37" s="726"/>
      <c r="F37" s="726"/>
      <c r="G37" s="726"/>
      <c r="H37" s="726"/>
      <c r="I37" s="726"/>
      <c r="J37" s="726"/>
      <c r="K37" s="726"/>
      <c r="L37" s="726"/>
      <c r="M37" s="726"/>
      <c r="N37" s="341">
        <v>1</v>
      </c>
    </row>
    <row r="38" spans="1:14" ht="15" x14ac:dyDescent="0.25">
      <c r="A38" s="727"/>
      <c r="B38" s="728"/>
      <c r="C38" s="728"/>
      <c r="D38" s="728"/>
      <c r="E38" s="728"/>
      <c r="F38" s="728"/>
      <c r="G38" s="728"/>
      <c r="H38" s="728"/>
      <c r="I38" s="728"/>
      <c r="J38" s="728"/>
      <c r="K38" s="728"/>
      <c r="L38" s="728"/>
      <c r="M38" s="729"/>
      <c r="N38" s="341">
        <v>1</v>
      </c>
    </row>
    <row r="39" spans="1:14" x14ac:dyDescent="0.25">
      <c r="A39" s="708" t="str">
        <f>"SUBTOTAL COSTO DIRECTO "&amp;$C$2</f>
        <v xml:space="preserve">SUBTOTAL COSTO DIRECTO </v>
      </c>
      <c r="B39" s="709"/>
      <c r="C39" s="709"/>
      <c r="D39" s="709"/>
      <c r="E39" s="709"/>
      <c r="F39" s="709"/>
      <c r="G39" s="709"/>
      <c r="H39" s="709"/>
      <c r="I39" s="709"/>
      <c r="J39" s="709"/>
      <c r="K39" s="709"/>
      <c r="L39" s="710"/>
      <c r="M39" s="355">
        <f>M18+M25+M36</f>
        <v>6068896.6399999997</v>
      </c>
      <c r="N39" s="341">
        <v>1</v>
      </c>
    </row>
    <row r="40" spans="1:14" x14ac:dyDescent="0.25">
      <c r="A40" s="715"/>
      <c r="B40" s="716"/>
      <c r="C40" s="716"/>
      <c r="D40" s="716"/>
      <c r="E40" s="716"/>
      <c r="F40" s="716"/>
      <c r="G40" s="716"/>
      <c r="H40" s="716"/>
      <c r="I40" s="716"/>
      <c r="J40" s="716"/>
      <c r="K40" s="716"/>
      <c r="L40" s="716"/>
      <c r="M40" s="716"/>
      <c r="N40" s="341">
        <v>1</v>
      </c>
    </row>
    <row r="41" spans="1:14" x14ac:dyDescent="0.25">
      <c r="A41" s="708" t="s">
        <v>470</v>
      </c>
      <c r="B41" s="709"/>
      <c r="C41" s="709"/>
      <c r="D41" s="709"/>
      <c r="E41" s="709"/>
      <c r="F41" s="709"/>
      <c r="G41" s="709"/>
      <c r="H41" s="709"/>
      <c r="I41" s="709"/>
      <c r="J41" s="710"/>
      <c r="K41" s="711">
        <f>AIU!L49</f>
        <v>0.16189999999999999</v>
      </c>
      <c r="L41" s="712"/>
      <c r="M41" s="365">
        <f>ROUND(K41*$M$39,0)</f>
        <v>982554</v>
      </c>
      <c r="N41" s="341">
        <v>1</v>
      </c>
    </row>
    <row r="42" spans="1:14" x14ac:dyDescent="0.25">
      <c r="A42" s="708" t="s">
        <v>471</v>
      </c>
      <c r="B42" s="709"/>
      <c r="C42" s="709"/>
      <c r="D42" s="709"/>
      <c r="E42" s="709"/>
      <c r="F42" s="709"/>
      <c r="G42" s="709"/>
      <c r="H42" s="709"/>
      <c r="I42" s="709"/>
      <c r="J42" s="710"/>
      <c r="K42" s="711">
        <f>AIU!L50</f>
        <v>1.2500000000000001E-2</v>
      </c>
      <c r="L42" s="712"/>
      <c r="M42" s="365">
        <f t="shared" ref="M42:M43" si="5">ROUND(K42*$M$39,0)</f>
        <v>75861</v>
      </c>
      <c r="N42" s="341">
        <v>1</v>
      </c>
    </row>
    <row r="43" spans="1:14" x14ac:dyDescent="0.25">
      <c r="A43" s="708" t="s">
        <v>472</v>
      </c>
      <c r="B43" s="709"/>
      <c r="C43" s="709"/>
      <c r="D43" s="709"/>
      <c r="E43" s="709"/>
      <c r="F43" s="709"/>
      <c r="G43" s="709"/>
      <c r="H43" s="709"/>
      <c r="I43" s="709"/>
      <c r="J43" s="710"/>
      <c r="K43" s="711">
        <f>AIU!L51</f>
        <v>0.04</v>
      </c>
      <c r="L43" s="712"/>
      <c r="M43" s="365">
        <f t="shared" si="5"/>
        <v>242756</v>
      </c>
      <c r="N43" s="341">
        <v>1</v>
      </c>
    </row>
    <row r="44" spans="1:14" x14ac:dyDescent="0.25">
      <c r="A44" s="708" t="s">
        <v>473</v>
      </c>
      <c r="B44" s="709"/>
      <c r="C44" s="709"/>
      <c r="D44" s="709"/>
      <c r="E44" s="709"/>
      <c r="F44" s="709"/>
      <c r="G44" s="709"/>
      <c r="H44" s="709"/>
      <c r="I44" s="709"/>
      <c r="J44" s="710"/>
      <c r="K44" s="711">
        <f>SUM(K41:K43)</f>
        <v>0.21440000000000001</v>
      </c>
      <c r="L44" s="712"/>
      <c r="M44" s="365">
        <f>ROUND(K44*$M$39,0)</f>
        <v>1301171</v>
      </c>
      <c r="N44" s="341">
        <v>1</v>
      </c>
    </row>
    <row r="45" spans="1:14" x14ac:dyDescent="0.25">
      <c r="A45" s="713"/>
      <c r="B45" s="713"/>
      <c r="C45" s="713"/>
      <c r="D45" s="713"/>
      <c r="E45" s="713"/>
      <c r="F45" s="713"/>
      <c r="G45" s="713"/>
      <c r="H45" s="713"/>
      <c r="I45" s="713"/>
      <c r="J45" s="713"/>
      <c r="K45" s="713"/>
      <c r="L45" s="713"/>
      <c r="M45" s="714"/>
      <c r="N45" s="341">
        <v>1</v>
      </c>
    </row>
    <row r="46" spans="1:14" x14ac:dyDescent="0.25">
      <c r="A46" s="713"/>
      <c r="B46" s="713"/>
      <c r="C46" s="713"/>
      <c r="D46" s="713"/>
      <c r="E46" s="713"/>
      <c r="F46" s="713"/>
      <c r="G46" s="713"/>
      <c r="H46" s="713"/>
      <c r="I46" s="713"/>
      <c r="J46" s="713"/>
      <c r="K46" s="713"/>
      <c r="L46" s="713"/>
      <c r="M46" s="713"/>
      <c r="N46" s="341">
        <v>1</v>
      </c>
    </row>
    <row r="47" spans="1:14" x14ac:dyDescent="0.25">
      <c r="A47" s="705" t="str">
        <f>"TOTAL REDONDEADO "&amp;$C$2</f>
        <v xml:space="preserve">TOTAL REDONDEADO </v>
      </c>
      <c r="B47" s="706"/>
      <c r="C47" s="706"/>
      <c r="D47" s="706"/>
      <c r="E47" s="706"/>
      <c r="F47" s="706"/>
      <c r="G47" s="706"/>
      <c r="H47" s="706"/>
      <c r="I47" s="706"/>
      <c r="J47" s="706"/>
      <c r="K47" s="706"/>
      <c r="L47" s="707"/>
      <c r="M47" s="366">
        <f>ROUND(M44+M39,0)</f>
        <v>7370068</v>
      </c>
      <c r="N47" s="341">
        <v>1</v>
      </c>
    </row>
  </sheetData>
  <autoFilter ref="A1:N47" xr:uid="{00000000-0009-0000-0000-000017000000}"/>
  <mergeCells count="78">
    <mergeCell ref="A10:M10"/>
    <mergeCell ref="A2:M2"/>
    <mergeCell ref="A4:M4"/>
    <mergeCell ref="A5:C5"/>
    <mergeCell ref="E5:F5"/>
    <mergeCell ref="A6:C6"/>
    <mergeCell ref="E6:F6"/>
    <mergeCell ref="A7:C7"/>
    <mergeCell ref="E7:F7"/>
    <mergeCell ref="A8:C8"/>
    <mergeCell ref="E8:F8"/>
    <mergeCell ref="A9:M9"/>
    <mergeCell ref="A18:L18"/>
    <mergeCell ref="A11:A12"/>
    <mergeCell ref="B11:B12"/>
    <mergeCell ref="C11:F12"/>
    <mergeCell ref="C13:F13"/>
    <mergeCell ref="C14:F14"/>
    <mergeCell ref="C15:F15"/>
    <mergeCell ref="C16:F16"/>
    <mergeCell ref="A17:M17"/>
    <mergeCell ref="K11:L11"/>
    <mergeCell ref="K12:L12"/>
    <mergeCell ref="K14:L14"/>
    <mergeCell ref="K16:L16"/>
    <mergeCell ref="A26:M26"/>
    <mergeCell ref="A19:M19"/>
    <mergeCell ref="A20:M20"/>
    <mergeCell ref="C21:D21"/>
    <mergeCell ref="E21:H21"/>
    <mergeCell ref="J21:K21"/>
    <mergeCell ref="C22:D22"/>
    <mergeCell ref="E22:H22"/>
    <mergeCell ref="J22:K22"/>
    <mergeCell ref="C23:D23"/>
    <mergeCell ref="E23:H23"/>
    <mergeCell ref="J23:K23"/>
    <mergeCell ref="A24:M24"/>
    <mergeCell ref="A25:L25"/>
    <mergeCell ref="A27:M27"/>
    <mergeCell ref="C28:D28"/>
    <mergeCell ref="E28:H28"/>
    <mergeCell ref="J28:K28"/>
    <mergeCell ref="C29:D29"/>
    <mergeCell ref="E29:H29"/>
    <mergeCell ref="J29:K29"/>
    <mergeCell ref="C30:D30"/>
    <mergeCell ref="E30:H30"/>
    <mergeCell ref="J30:K30"/>
    <mergeCell ref="C31:D31"/>
    <mergeCell ref="E31:H31"/>
    <mergeCell ref="J31:K31"/>
    <mergeCell ref="C32:D32"/>
    <mergeCell ref="E32:H32"/>
    <mergeCell ref="J32:K32"/>
    <mergeCell ref="C33:D33"/>
    <mergeCell ref="E33:H33"/>
    <mergeCell ref="J33:K33"/>
    <mergeCell ref="A40:M40"/>
    <mergeCell ref="C34:D34"/>
    <mergeCell ref="E34:H34"/>
    <mergeCell ref="J34:K34"/>
    <mergeCell ref="A35:M35"/>
    <mergeCell ref="A36:L36"/>
    <mergeCell ref="A37:M37"/>
    <mergeCell ref="A38:M38"/>
    <mergeCell ref="A39:L39"/>
    <mergeCell ref="A41:J41"/>
    <mergeCell ref="K41:L41"/>
    <mergeCell ref="A42:J42"/>
    <mergeCell ref="K42:L42"/>
    <mergeCell ref="A43:J43"/>
    <mergeCell ref="K43:L43"/>
    <mergeCell ref="A47:L47"/>
    <mergeCell ref="A44:J44"/>
    <mergeCell ref="K44:L44"/>
    <mergeCell ref="A45:M45"/>
    <mergeCell ref="A46:M46"/>
  </mergeCells>
  <dataValidations count="1">
    <dataValidation type="whole" allowBlank="1" showInputMessage="1" showErrorMessage="1" sqref="N2:N47" xr:uid="{43084513-44EB-4FCB-B754-73D6952D6E49}">
      <formula1>0</formula1>
      <formula2>1</formula2>
    </dataValidation>
  </dataValidations>
  <pageMargins left="0.7" right="0.7" top="0.75" bottom="0.75" header="0.3" footer="0.3"/>
  <pageSetup paperSize="119" scale="44" fitToHeight="0" orientation="portrait" r:id="rId1"/>
  <colBreaks count="1" manualBreakCount="1">
    <brk id="13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501F97CD-5336-41AA-9EB4-DB437492135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N8</xm:sqref>
        </x14:conditionalFormatting>
        <x14:conditionalFormatting xmlns:xm="http://schemas.microsoft.com/office/excel/2006/main">
          <x14:cfRule type="iconSet" priority="31" id="{E9660FC9-E95B-4536-808C-07E4DCD2946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N9:N13 N2:N7</xm:sqref>
        </x14:conditionalFormatting>
        <x14:conditionalFormatting xmlns:xm="http://schemas.microsoft.com/office/excel/2006/main">
          <x14:cfRule type="iconSet" priority="3" id="{B2C4C59A-5473-4ED4-A088-3AA6FC27771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N15</xm:sqref>
        </x14:conditionalFormatting>
        <x14:conditionalFormatting xmlns:xm="http://schemas.microsoft.com/office/excel/2006/main">
          <x14:cfRule type="iconSet" priority="2" id="{AFCE1DCB-8D84-49DC-BBD8-4CA5CCD47F3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N16</xm:sqref>
        </x14:conditionalFormatting>
        <x14:conditionalFormatting xmlns:xm="http://schemas.microsoft.com/office/excel/2006/main">
          <x14:cfRule type="iconSet" priority="7" id="{4AFBC23D-E354-461E-B4FE-A73D983BD44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N17</xm:sqref>
        </x14:conditionalFormatting>
        <x14:conditionalFormatting xmlns:xm="http://schemas.microsoft.com/office/excel/2006/main">
          <x14:cfRule type="iconSet" priority="26" id="{5499B9AA-068F-42D7-8315-2EAD708E50E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N18</xm:sqref>
        </x14:conditionalFormatting>
        <x14:conditionalFormatting xmlns:xm="http://schemas.microsoft.com/office/excel/2006/main">
          <x14:cfRule type="iconSet" priority="25" id="{C96BE4BE-782C-4AFC-848F-ADD3B88CC38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N19:N20</xm:sqref>
        </x14:conditionalFormatting>
        <x14:conditionalFormatting xmlns:xm="http://schemas.microsoft.com/office/excel/2006/main">
          <x14:cfRule type="iconSet" priority="23" id="{4C9B5A04-E2C7-489A-93C9-BDE314B4FAF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N21</xm:sqref>
        </x14:conditionalFormatting>
        <x14:conditionalFormatting xmlns:xm="http://schemas.microsoft.com/office/excel/2006/main">
          <x14:cfRule type="iconSet" priority="6" id="{BEC1DFBE-9A1E-4D9D-AA80-4BBDA900988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N22:N23</xm:sqref>
        </x14:conditionalFormatting>
        <x14:conditionalFormatting xmlns:xm="http://schemas.microsoft.com/office/excel/2006/main">
          <x14:cfRule type="iconSet" priority="8" id="{A30A2DDE-8926-4C31-859F-B1E7C3FD6B5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N24</xm:sqref>
        </x14:conditionalFormatting>
        <x14:conditionalFormatting xmlns:xm="http://schemas.microsoft.com/office/excel/2006/main">
          <x14:cfRule type="iconSet" priority="24" id="{509BDE48-112F-4BDE-8B6D-1184E4B7123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N25</xm:sqref>
        </x14:conditionalFormatting>
        <x14:conditionalFormatting xmlns:xm="http://schemas.microsoft.com/office/excel/2006/main">
          <x14:cfRule type="iconSet" priority="22" id="{B615587C-3CEE-44E9-A9A4-640E07C2BCB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N26:N27</xm:sqref>
        </x14:conditionalFormatting>
        <x14:conditionalFormatting xmlns:xm="http://schemas.microsoft.com/office/excel/2006/main">
          <x14:cfRule type="iconSet" priority="21" id="{C398DEBB-5A8D-47F1-ADDB-82D3D2E9EE3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N28</xm:sqref>
        </x14:conditionalFormatting>
        <x14:conditionalFormatting xmlns:xm="http://schemas.microsoft.com/office/excel/2006/main">
          <x14:cfRule type="iconSet" priority="32" id="{04B94724-7C33-4F83-B6D2-51FD843FED5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N29</xm:sqref>
        </x14:conditionalFormatting>
        <x14:conditionalFormatting xmlns:xm="http://schemas.microsoft.com/office/excel/2006/main">
          <x14:cfRule type="iconSet" priority="11" id="{06697171-D281-4C47-8573-CBD307A2F41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N30</xm:sqref>
        </x14:conditionalFormatting>
        <x14:conditionalFormatting xmlns:xm="http://schemas.microsoft.com/office/excel/2006/main">
          <x14:cfRule type="iconSet" priority="12" id="{B0261A61-D5EB-4324-9A28-6CB1C2A4EC8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N31</xm:sqref>
        </x14:conditionalFormatting>
        <x14:conditionalFormatting xmlns:xm="http://schemas.microsoft.com/office/excel/2006/main">
          <x14:cfRule type="iconSet" priority="13" id="{B5B4F4E6-7264-4AFE-B145-FC984C094DF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N32</xm:sqref>
        </x14:conditionalFormatting>
        <x14:conditionalFormatting xmlns:xm="http://schemas.microsoft.com/office/excel/2006/main">
          <x14:cfRule type="iconSet" priority="9" id="{99552930-C30F-4280-9540-E7BC5CB3894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N33</xm:sqref>
        </x14:conditionalFormatting>
        <x14:conditionalFormatting xmlns:xm="http://schemas.microsoft.com/office/excel/2006/main">
          <x14:cfRule type="iconSet" priority="15" id="{8B2D9DFF-DFB5-4170-BB02-618912F4EA9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N34</xm:sqref>
        </x14:conditionalFormatting>
        <x14:conditionalFormatting xmlns:xm="http://schemas.microsoft.com/office/excel/2006/main">
          <x14:cfRule type="iconSet" priority="19" id="{106B8008-D3EC-4D87-B37C-BFAD8F817AD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N35</xm:sqref>
        </x14:conditionalFormatting>
        <x14:conditionalFormatting xmlns:xm="http://schemas.microsoft.com/office/excel/2006/main">
          <x14:cfRule type="iconSet" priority="20" id="{5585FFF3-8326-4901-8900-588593886B2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N36</xm:sqref>
        </x14:conditionalFormatting>
        <x14:conditionalFormatting xmlns:xm="http://schemas.microsoft.com/office/excel/2006/main">
          <x14:cfRule type="iconSet" priority="18" id="{9C890FCC-EA03-40AD-8C07-41DF74A5988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N37</xm:sqref>
        </x14:conditionalFormatting>
        <x14:conditionalFormatting xmlns:xm="http://schemas.microsoft.com/office/excel/2006/main">
          <x14:cfRule type="iconSet" priority="17" id="{2F654D69-1661-4F56-893F-9A632715518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N38</xm:sqref>
        </x14:conditionalFormatting>
        <x14:conditionalFormatting xmlns:xm="http://schemas.microsoft.com/office/excel/2006/main">
          <x14:cfRule type="iconSet" priority="36" id="{CC5668CA-BBB1-449B-B423-87C3E9243D0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N14</xm:sqref>
        </x14:conditionalFormatting>
        <x14:conditionalFormatting xmlns:xm="http://schemas.microsoft.com/office/excel/2006/main">
          <x14:cfRule type="iconSet" priority="124" id="{4A7CA068-D772-4F28-B9DF-9DD0939B5F1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N39:N47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1E20B-F678-472F-9C80-67BD27C89E14}">
  <dimension ref="C5:I105"/>
  <sheetViews>
    <sheetView topLeftCell="A95" zoomScaleNormal="100" workbookViewId="0">
      <selection activeCell="L88" sqref="L88"/>
    </sheetView>
  </sheetViews>
  <sheetFormatPr baseColWidth="10" defaultRowHeight="15" x14ac:dyDescent="0.25"/>
  <cols>
    <col min="3" max="3" width="13.42578125" customWidth="1"/>
    <col min="4" max="4" width="14.5703125" customWidth="1"/>
    <col min="5" max="5" width="31" customWidth="1"/>
  </cols>
  <sheetData>
    <row r="5" spans="3:9" x14ac:dyDescent="0.25">
      <c r="C5" s="417" t="s">
        <v>650</v>
      </c>
      <c r="D5" s="418" t="s">
        <v>273</v>
      </c>
      <c r="E5" s="418"/>
      <c r="F5" s="419"/>
      <c r="G5" s="419"/>
      <c r="H5" s="419"/>
      <c r="I5" s="420"/>
    </row>
    <row r="6" spans="3:9" x14ac:dyDescent="0.25">
      <c r="C6" s="421" t="s">
        <v>651</v>
      </c>
      <c r="D6" s="422" t="s">
        <v>652</v>
      </c>
      <c r="E6" s="423"/>
      <c r="F6" s="423"/>
      <c r="G6" s="423"/>
      <c r="H6" s="423"/>
      <c r="I6" s="424"/>
    </row>
    <row r="7" spans="3:9" x14ac:dyDescent="0.25">
      <c r="C7" s="421" t="s">
        <v>653</v>
      </c>
      <c r="D7" s="425" t="s">
        <v>654</v>
      </c>
      <c r="E7" s="425"/>
      <c r="F7" s="422"/>
      <c r="G7" s="426"/>
      <c r="H7" s="427"/>
      <c r="I7" s="424"/>
    </row>
    <row r="8" spans="3:9" x14ac:dyDescent="0.25">
      <c r="C8" s="428"/>
      <c r="E8" s="772"/>
      <c r="F8" s="772"/>
      <c r="G8" s="429"/>
      <c r="H8" s="430"/>
      <c r="I8" s="431"/>
    </row>
    <row r="9" spans="3:9" ht="15.75" thickBot="1" x14ac:dyDescent="0.3">
      <c r="C9" s="421" t="s">
        <v>655</v>
      </c>
      <c r="E9" s="432"/>
      <c r="F9" s="429"/>
      <c r="G9" s="429"/>
      <c r="H9" s="430"/>
      <c r="I9" s="433"/>
    </row>
    <row r="10" spans="3:9" ht="51.75" thickBot="1" x14ac:dyDescent="0.3">
      <c r="C10" s="434" t="s">
        <v>656</v>
      </c>
      <c r="D10" s="770" t="s">
        <v>390</v>
      </c>
      <c r="E10" s="771"/>
      <c r="F10" s="434" t="s">
        <v>657</v>
      </c>
      <c r="G10" s="434" t="s">
        <v>379</v>
      </c>
      <c r="H10" s="435" t="s">
        <v>658</v>
      </c>
      <c r="I10" s="435" t="s">
        <v>659</v>
      </c>
    </row>
    <row r="11" spans="3:9" ht="15" customHeight="1" x14ac:dyDescent="0.25">
      <c r="C11" s="436">
        <v>3517</v>
      </c>
      <c r="D11" s="437" t="s">
        <v>646</v>
      </c>
      <c r="E11" s="438"/>
      <c r="F11" s="233" t="s">
        <v>647</v>
      </c>
      <c r="G11" s="439">
        <v>1</v>
      </c>
      <c r="H11" s="440">
        <v>1480</v>
      </c>
      <c r="I11" s="440">
        <f>G11*H11</f>
        <v>1480</v>
      </c>
    </row>
    <row r="12" spans="3:9" ht="34.5" customHeight="1" x14ac:dyDescent="0.25">
      <c r="C12" s="436"/>
      <c r="D12" s="773" t="s">
        <v>648</v>
      </c>
      <c r="E12" s="774"/>
      <c r="F12" s="233" t="s">
        <v>647</v>
      </c>
      <c r="G12" s="441">
        <v>1</v>
      </c>
      <c r="H12" s="442">
        <v>74900</v>
      </c>
      <c r="I12" s="442">
        <f>G12*H12</f>
        <v>74900</v>
      </c>
    </row>
    <row r="13" spans="3:9" ht="15" customHeight="1" x14ac:dyDescent="0.25">
      <c r="C13" s="436">
        <v>100231</v>
      </c>
      <c r="D13" s="443" t="s">
        <v>649</v>
      </c>
      <c r="E13" s="424"/>
      <c r="F13" s="233" t="s">
        <v>660</v>
      </c>
      <c r="G13" s="441">
        <f>26.13/1000</f>
        <v>2.613E-2</v>
      </c>
      <c r="H13" s="442">
        <v>152556</v>
      </c>
      <c r="I13" s="442">
        <f>G13*H13</f>
        <v>3986.2882800000002</v>
      </c>
    </row>
    <row r="14" spans="3:9" x14ac:dyDescent="0.25">
      <c r="C14" s="436"/>
      <c r="D14" s="775"/>
      <c r="E14" s="776"/>
      <c r="F14" s="433"/>
      <c r="G14" s="441"/>
      <c r="H14" s="442"/>
      <c r="I14" s="442">
        <f>G14*H14</f>
        <v>0</v>
      </c>
    </row>
    <row r="15" spans="3:9" ht="15.75" thickBot="1" x14ac:dyDescent="0.3">
      <c r="C15" s="444"/>
      <c r="D15" s="777"/>
      <c r="E15" s="778"/>
      <c r="F15" s="445"/>
      <c r="G15" s="446"/>
      <c r="H15" s="447"/>
      <c r="I15" s="448">
        <f>G15*H15</f>
        <v>0</v>
      </c>
    </row>
    <row r="16" spans="3:9" ht="15.75" thickBot="1" x14ac:dyDescent="0.3">
      <c r="C16" s="428"/>
      <c r="D16" s="429"/>
      <c r="E16" s="429"/>
      <c r="F16" s="429"/>
      <c r="G16" s="449"/>
      <c r="H16" s="450" t="s">
        <v>661</v>
      </c>
      <c r="I16" s="451">
        <f>SUM(I11:I15)</f>
        <v>80366.288279999993</v>
      </c>
    </row>
    <row r="17" spans="3:9" ht="15.75" thickBot="1" x14ac:dyDescent="0.3">
      <c r="C17" s="421" t="s">
        <v>662</v>
      </c>
      <c r="E17" s="432"/>
      <c r="F17" s="429"/>
      <c r="G17" s="449"/>
      <c r="H17" s="430"/>
      <c r="I17" s="433"/>
    </row>
    <row r="18" spans="3:9" ht="26.25" thickBot="1" x14ac:dyDescent="0.3">
      <c r="C18" s="452"/>
      <c r="D18" s="770" t="s">
        <v>390</v>
      </c>
      <c r="E18" s="771"/>
      <c r="F18" s="434" t="s">
        <v>657</v>
      </c>
      <c r="G18" s="453" t="s">
        <v>663</v>
      </c>
      <c r="H18" s="435" t="s">
        <v>658</v>
      </c>
      <c r="I18" s="435" t="s">
        <v>659</v>
      </c>
    </row>
    <row r="19" spans="3:9" x14ac:dyDescent="0.25">
      <c r="C19" s="454" t="s">
        <v>664</v>
      </c>
      <c r="D19" s="780" t="s">
        <v>665</v>
      </c>
      <c r="E19" s="781"/>
      <c r="F19" s="455" t="s">
        <v>67</v>
      </c>
      <c r="G19" s="439">
        <v>5.2999999999999999E-2</v>
      </c>
      <c r="H19" s="440">
        <v>1903</v>
      </c>
      <c r="I19" s="440">
        <f>G19*H19</f>
        <v>100.85899999999999</v>
      </c>
    </row>
    <row r="20" spans="3:9" x14ac:dyDescent="0.25">
      <c r="C20" s="436">
        <v>11167</v>
      </c>
      <c r="D20" s="782" t="s">
        <v>666</v>
      </c>
      <c r="E20" s="783"/>
      <c r="F20" s="456" t="s">
        <v>667</v>
      </c>
      <c r="G20" s="457">
        <v>0.03</v>
      </c>
      <c r="H20" s="442">
        <v>39184</v>
      </c>
      <c r="I20" s="442">
        <f>G20*H20</f>
        <v>1175.52</v>
      </c>
    </row>
    <row r="21" spans="3:9" x14ac:dyDescent="0.25">
      <c r="C21" s="436">
        <v>368</v>
      </c>
      <c r="D21" s="784" t="s">
        <v>668</v>
      </c>
      <c r="E21" s="776"/>
      <c r="F21" s="457" t="s">
        <v>64</v>
      </c>
      <c r="G21" s="441">
        <v>8.9999999999999993E-3</v>
      </c>
      <c r="H21" s="442">
        <v>1566</v>
      </c>
      <c r="I21" s="442">
        <f>G21*H21</f>
        <v>14.093999999999999</v>
      </c>
    </row>
    <row r="22" spans="3:9" ht="15.75" thickBot="1" x14ac:dyDescent="0.3">
      <c r="C22" s="444"/>
      <c r="D22" s="779"/>
      <c r="E22" s="778"/>
      <c r="F22" s="458"/>
      <c r="G22" s="446"/>
      <c r="H22" s="448"/>
      <c r="I22" s="442">
        <f>G22*H22</f>
        <v>0</v>
      </c>
    </row>
    <row r="23" spans="3:9" ht="15.75" thickBot="1" x14ac:dyDescent="0.3">
      <c r="C23" s="428"/>
      <c r="D23" s="429"/>
      <c r="E23" s="429"/>
      <c r="F23" s="429"/>
      <c r="G23" s="449"/>
      <c r="H23" s="450" t="s">
        <v>661</v>
      </c>
      <c r="I23" s="459">
        <f>SUM(I19:I22)</f>
        <v>1290.473</v>
      </c>
    </row>
    <row r="24" spans="3:9" ht="15.75" thickBot="1" x14ac:dyDescent="0.3">
      <c r="C24" s="421" t="s">
        <v>669</v>
      </c>
      <c r="E24" s="432"/>
      <c r="F24" s="429"/>
      <c r="G24" s="449"/>
      <c r="H24" s="430"/>
      <c r="I24" s="433"/>
    </row>
    <row r="25" spans="3:9" ht="26.25" thickBot="1" x14ac:dyDescent="0.3">
      <c r="C25" s="452"/>
      <c r="D25" s="770" t="s">
        <v>390</v>
      </c>
      <c r="E25" s="785"/>
      <c r="F25" s="460" t="s">
        <v>657</v>
      </c>
      <c r="G25" s="461" t="s">
        <v>663</v>
      </c>
      <c r="H25" s="435" t="s">
        <v>658</v>
      </c>
      <c r="I25" s="435" t="s">
        <v>670</v>
      </c>
    </row>
    <row r="26" spans="3:9" x14ac:dyDescent="0.25">
      <c r="C26" s="454">
        <v>11938</v>
      </c>
      <c r="D26" s="786" t="s">
        <v>671</v>
      </c>
      <c r="E26" s="787"/>
      <c r="F26" s="457" t="s">
        <v>667</v>
      </c>
      <c r="G26" s="441">
        <v>0.216</v>
      </c>
      <c r="H26" s="442">
        <v>197507.53</v>
      </c>
      <c r="I26" s="442">
        <f>G26*H26</f>
        <v>42661.626479999999</v>
      </c>
    </row>
    <row r="27" spans="3:9" x14ac:dyDescent="0.25">
      <c r="C27" s="436"/>
      <c r="D27" s="784"/>
      <c r="E27" s="776"/>
      <c r="F27" s="457"/>
      <c r="G27" s="441"/>
      <c r="H27" s="442"/>
      <c r="I27" s="442">
        <f>G27*H27</f>
        <v>0</v>
      </c>
    </row>
    <row r="28" spans="3:9" ht="15.75" thickBot="1" x14ac:dyDescent="0.3">
      <c r="C28" s="444"/>
      <c r="D28" s="779"/>
      <c r="E28" s="778"/>
      <c r="F28" s="462"/>
      <c r="G28" s="463"/>
      <c r="H28" s="448"/>
      <c r="I28" s="442">
        <f>G28*H28</f>
        <v>0</v>
      </c>
    </row>
    <row r="29" spans="3:9" ht="15.75" thickBot="1" x14ac:dyDescent="0.3">
      <c r="C29" s="428"/>
      <c r="D29" s="429"/>
      <c r="E29" s="429"/>
      <c r="F29" s="429"/>
      <c r="G29" s="449"/>
      <c r="H29" s="450" t="s">
        <v>661</v>
      </c>
      <c r="I29" s="459">
        <f>SUM(I26:I28)</f>
        <v>42661.626479999999</v>
      </c>
    </row>
    <row r="30" spans="3:9" ht="15.75" thickBot="1" x14ac:dyDescent="0.3">
      <c r="C30" s="421" t="s">
        <v>672</v>
      </c>
      <c r="E30" s="432"/>
      <c r="F30" s="429"/>
      <c r="G30" s="449"/>
      <c r="H30" s="430"/>
      <c r="I30" s="433"/>
    </row>
    <row r="31" spans="3:9" ht="26.25" thickBot="1" x14ac:dyDescent="0.3">
      <c r="C31" s="452"/>
      <c r="D31" s="770" t="s">
        <v>390</v>
      </c>
      <c r="E31" s="771"/>
      <c r="F31" s="434" t="s">
        <v>657</v>
      </c>
      <c r="G31" s="453" t="s">
        <v>379</v>
      </c>
      <c r="H31" s="435" t="s">
        <v>673</v>
      </c>
      <c r="I31" s="435" t="s">
        <v>670</v>
      </c>
    </row>
    <row r="32" spans="3:9" x14ac:dyDescent="0.25">
      <c r="C32" s="454"/>
      <c r="D32" s="786"/>
      <c r="E32" s="788"/>
      <c r="F32" s="456"/>
      <c r="G32" s="441"/>
      <c r="H32" s="442"/>
      <c r="I32" s="442">
        <f>G32*H32</f>
        <v>0</v>
      </c>
    </row>
    <row r="33" spans="3:9" x14ac:dyDescent="0.25">
      <c r="C33" s="436"/>
      <c r="D33" s="784"/>
      <c r="E33" s="776"/>
      <c r="F33" s="457"/>
      <c r="G33" s="457"/>
      <c r="H33" s="442"/>
      <c r="I33" s="442">
        <f>G33*H33</f>
        <v>0</v>
      </c>
    </row>
    <row r="34" spans="3:9" ht="15.75" thickBot="1" x14ac:dyDescent="0.3">
      <c r="C34" s="444"/>
      <c r="D34" s="779"/>
      <c r="E34" s="778"/>
      <c r="F34" s="458"/>
      <c r="G34" s="458"/>
      <c r="H34" s="448"/>
      <c r="I34" s="442">
        <f>G34*H34</f>
        <v>0</v>
      </c>
    </row>
    <row r="35" spans="3:9" ht="15.75" thickBot="1" x14ac:dyDescent="0.3">
      <c r="C35" s="443"/>
      <c r="D35" s="429"/>
      <c r="E35" s="429"/>
      <c r="F35" s="429"/>
      <c r="G35" s="429"/>
      <c r="H35" s="450" t="s">
        <v>661</v>
      </c>
      <c r="I35" s="459">
        <f>SUM(I32:I34)</f>
        <v>0</v>
      </c>
    </row>
    <row r="36" spans="3:9" ht="15.75" thickBot="1" x14ac:dyDescent="0.3">
      <c r="C36" s="443"/>
      <c r="D36" s="429"/>
      <c r="E36" s="429"/>
      <c r="F36" s="429"/>
      <c r="G36" s="429"/>
      <c r="H36" s="464"/>
      <c r="I36" s="465"/>
    </row>
    <row r="37" spans="3:9" x14ac:dyDescent="0.25">
      <c r="C37" s="466"/>
      <c r="D37" s="467"/>
      <c r="E37" s="467"/>
      <c r="F37" s="468"/>
      <c r="G37" s="467"/>
      <c r="H37" s="469" t="s">
        <v>674</v>
      </c>
      <c r="I37" s="470">
        <f>ROUND((I16+I23+I29+I35),2)</f>
        <v>124318.39</v>
      </c>
    </row>
    <row r="40" spans="3:9" x14ac:dyDescent="0.25">
      <c r="C40" s="417" t="s">
        <v>650</v>
      </c>
      <c r="D40" s="418" t="s">
        <v>235</v>
      </c>
      <c r="E40" s="418"/>
      <c r="F40" s="419"/>
      <c r="G40" s="419"/>
      <c r="H40" s="419"/>
      <c r="I40" s="420"/>
    </row>
    <row r="41" spans="3:9" x14ac:dyDescent="0.25">
      <c r="C41" s="421" t="s">
        <v>651</v>
      </c>
      <c r="D41" s="422" t="s">
        <v>675</v>
      </c>
      <c r="E41" s="423"/>
      <c r="F41" s="423"/>
      <c r="G41" s="423"/>
      <c r="H41" s="423"/>
      <c r="I41" s="424"/>
    </row>
    <row r="42" spans="3:9" x14ac:dyDescent="0.25">
      <c r="C42" s="421" t="s">
        <v>653</v>
      </c>
      <c r="D42" s="425" t="s">
        <v>654</v>
      </c>
      <c r="E42" s="425"/>
      <c r="F42" s="422"/>
      <c r="G42" s="426"/>
      <c r="H42" s="427"/>
      <c r="I42" s="424"/>
    </row>
    <row r="43" spans="3:9" x14ac:dyDescent="0.25">
      <c r="C43" s="428"/>
      <c r="E43" s="772"/>
      <c r="F43" s="772"/>
      <c r="G43" s="429"/>
      <c r="H43" s="430"/>
      <c r="I43" s="431"/>
    </row>
    <row r="44" spans="3:9" ht="15.75" thickBot="1" x14ac:dyDescent="0.3">
      <c r="C44" s="421" t="s">
        <v>655</v>
      </c>
      <c r="E44" s="432"/>
      <c r="F44" s="429"/>
      <c r="G44" s="429"/>
      <c r="H44" s="430"/>
      <c r="I44" s="433"/>
    </row>
    <row r="45" spans="3:9" ht="51.75" thickBot="1" x14ac:dyDescent="0.3">
      <c r="C45" s="434" t="s">
        <v>656</v>
      </c>
      <c r="D45" s="770" t="s">
        <v>390</v>
      </c>
      <c r="E45" s="771"/>
      <c r="F45" s="434" t="s">
        <v>657</v>
      </c>
      <c r="G45" s="434" t="s">
        <v>379</v>
      </c>
      <c r="H45" s="435" t="s">
        <v>658</v>
      </c>
      <c r="I45" s="435" t="s">
        <v>659</v>
      </c>
    </row>
    <row r="46" spans="3:9" x14ac:dyDescent="0.25">
      <c r="C46" s="436">
        <v>100013</v>
      </c>
      <c r="D46" s="437" t="s">
        <v>676</v>
      </c>
      <c r="E46" s="438"/>
      <c r="F46" s="233" t="s">
        <v>660</v>
      </c>
      <c r="G46" s="439">
        <v>1</v>
      </c>
      <c r="H46" s="440">
        <v>90951</v>
      </c>
      <c r="I46" s="440">
        <f>G46*H46</f>
        <v>90951</v>
      </c>
    </row>
    <row r="47" spans="3:9" x14ac:dyDescent="0.25">
      <c r="C47" s="436">
        <v>100364</v>
      </c>
      <c r="D47" s="773" t="s">
        <v>677</v>
      </c>
      <c r="E47" s="774"/>
      <c r="F47" s="233" t="s">
        <v>678</v>
      </c>
      <c r="G47" s="441">
        <f>10*0.04</f>
        <v>0.4</v>
      </c>
      <c r="H47" s="442">
        <v>90452</v>
      </c>
      <c r="I47" s="442">
        <f>G47*H47</f>
        <v>36180.800000000003</v>
      </c>
    </row>
    <row r="48" spans="3:9" x14ac:dyDescent="0.25">
      <c r="C48" s="436"/>
      <c r="D48" s="789" t="s">
        <v>679</v>
      </c>
      <c r="E48" s="790"/>
      <c r="F48" s="233" t="s">
        <v>145</v>
      </c>
      <c r="G48" s="441">
        <f>10*0.015</f>
        <v>0.15</v>
      </c>
      <c r="H48" s="442">
        <v>472203.95</v>
      </c>
      <c r="I48" s="442">
        <f>G48*H48</f>
        <v>70830.592499999999</v>
      </c>
    </row>
    <row r="49" spans="3:9" x14ac:dyDescent="0.25">
      <c r="C49" s="436"/>
      <c r="D49" s="775"/>
      <c r="E49" s="776"/>
      <c r="F49" s="433"/>
      <c r="G49" s="441"/>
      <c r="H49" s="442"/>
      <c r="I49" s="442"/>
    </row>
    <row r="50" spans="3:9" ht="15.75" thickBot="1" x14ac:dyDescent="0.3">
      <c r="C50" s="444"/>
      <c r="D50" s="777"/>
      <c r="E50" s="778"/>
      <c r="F50" s="445"/>
      <c r="G50" s="446"/>
      <c r="H50" s="447"/>
      <c r="I50" s="448"/>
    </row>
    <row r="51" spans="3:9" ht="15.75" thickBot="1" x14ac:dyDescent="0.3">
      <c r="C51" s="428"/>
      <c r="D51" s="429"/>
      <c r="F51" s="429"/>
      <c r="G51" s="449"/>
      <c r="H51" s="450" t="s">
        <v>661</v>
      </c>
      <c r="I51" s="451">
        <f>SUM(I46:I50)</f>
        <v>197962.39250000002</v>
      </c>
    </row>
    <row r="52" spans="3:9" ht="15.75" thickBot="1" x14ac:dyDescent="0.3">
      <c r="C52" s="421" t="s">
        <v>662</v>
      </c>
      <c r="E52" s="429"/>
      <c r="F52" s="429"/>
      <c r="G52" s="449"/>
      <c r="H52" s="430"/>
      <c r="I52" s="433"/>
    </row>
    <row r="53" spans="3:9" ht="26.25" thickBot="1" x14ac:dyDescent="0.3">
      <c r="C53" s="452"/>
      <c r="D53" s="770" t="s">
        <v>390</v>
      </c>
      <c r="E53" s="771"/>
      <c r="F53" s="434" t="s">
        <v>657</v>
      </c>
      <c r="G53" s="453" t="s">
        <v>663</v>
      </c>
      <c r="H53" s="435" t="s">
        <v>658</v>
      </c>
      <c r="I53" s="435" t="s">
        <v>659</v>
      </c>
    </row>
    <row r="54" spans="3:9" x14ac:dyDescent="0.25">
      <c r="C54" s="454" t="s">
        <v>664</v>
      </c>
      <c r="D54" s="780" t="s">
        <v>665</v>
      </c>
      <c r="E54" s="781"/>
      <c r="F54" s="455" t="s">
        <v>67</v>
      </c>
      <c r="G54" s="439">
        <v>5.2999999999999999E-2</v>
      </c>
      <c r="H54" s="440">
        <v>1903</v>
      </c>
      <c r="I54" s="440">
        <f>G54*H54</f>
        <v>100.85899999999999</v>
      </c>
    </row>
    <row r="55" spans="3:9" x14ac:dyDescent="0.25">
      <c r="C55" s="436">
        <v>368</v>
      </c>
      <c r="D55" s="784" t="s">
        <v>668</v>
      </c>
      <c r="E55" s="776"/>
      <c r="F55" s="457" t="s">
        <v>64</v>
      </c>
      <c r="G55" s="441">
        <v>8.9999999999999993E-3</v>
      </c>
      <c r="H55" s="442">
        <v>1566</v>
      </c>
      <c r="I55" s="442">
        <f>G55*H55</f>
        <v>14.093999999999999</v>
      </c>
    </row>
    <row r="56" spans="3:9" ht="15.75" thickBot="1" x14ac:dyDescent="0.3">
      <c r="C56" s="444"/>
      <c r="D56" s="779"/>
      <c r="E56" s="778"/>
      <c r="F56" s="458"/>
      <c r="G56" s="446"/>
      <c r="H56" s="448"/>
      <c r="I56" s="442">
        <f>G56*H56</f>
        <v>0</v>
      </c>
    </row>
    <row r="57" spans="3:9" ht="15.75" thickBot="1" x14ac:dyDescent="0.3">
      <c r="C57" s="428"/>
      <c r="D57" s="429"/>
      <c r="E57" s="429"/>
      <c r="F57" s="429"/>
      <c r="G57" s="449"/>
      <c r="H57" s="450" t="s">
        <v>661</v>
      </c>
      <c r="I57" s="459">
        <f>SUM(I54:I56)</f>
        <v>114.95299999999999</v>
      </c>
    </row>
    <row r="58" spans="3:9" ht="15.75" thickBot="1" x14ac:dyDescent="0.3">
      <c r="C58" s="421" t="s">
        <v>669</v>
      </c>
      <c r="E58" s="432"/>
      <c r="F58" s="429"/>
      <c r="G58" s="449"/>
      <c r="H58" s="430"/>
      <c r="I58" s="433"/>
    </row>
    <row r="59" spans="3:9" ht="26.25" thickBot="1" x14ac:dyDescent="0.3">
      <c r="C59" s="452"/>
      <c r="D59" s="770" t="s">
        <v>390</v>
      </c>
      <c r="E59" s="785"/>
      <c r="F59" s="460" t="s">
        <v>657</v>
      </c>
      <c r="G59" s="461" t="s">
        <v>663</v>
      </c>
      <c r="H59" s="435" t="s">
        <v>658</v>
      </c>
      <c r="I59" s="435" t="s">
        <v>670</v>
      </c>
    </row>
    <row r="60" spans="3:9" x14ac:dyDescent="0.25">
      <c r="C60" s="454">
        <v>11938</v>
      </c>
      <c r="D60" s="786" t="s">
        <v>671</v>
      </c>
      <c r="E60" s="787"/>
      <c r="F60" s="457" t="s">
        <v>667</v>
      </c>
      <c r="G60" s="441">
        <v>0.216</v>
      </c>
      <c r="H60" s="442">
        <v>197507.53</v>
      </c>
      <c r="I60" s="442">
        <f>G60*H60</f>
        <v>42661.626479999999</v>
      </c>
    </row>
    <row r="61" spans="3:9" x14ac:dyDescent="0.25">
      <c r="C61" s="436"/>
      <c r="D61" s="784"/>
      <c r="E61" s="776"/>
      <c r="F61" s="457"/>
      <c r="G61" s="441"/>
      <c r="H61" s="442"/>
      <c r="I61" s="442">
        <f>G61*H61</f>
        <v>0</v>
      </c>
    </row>
    <row r="62" spans="3:9" ht="15.75" thickBot="1" x14ac:dyDescent="0.3">
      <c r="C62" s="444"/>
      <c r="D62" s="779"/>
      <c r="E62" s="778"/>
      <c r="F62" s="462"/>
      <c r="G62" s="463"/>
      <c r="H62" s="448"/>
      <c r="I62" s="442">
        <f>G62*H62</f>
        <v>0</v>
      </c>
    </row>
    <row r="63" spans="3:9" ht="15.75" thickBot="1" x14ac:dyDescent="0.3">
      <c r="C63" s="428"/>
      <c r="D63" s="429"/>
      <c r="E63" s="429"/>
      <c r="F63" s="429"/>
      <c r="G63" s="449"/>
      <c r="H63" s="450" t="s">
        <v>661</v>
      </c>
      <c r="I63" s="459">
        <f>SUM(I60:I62)</f>
        <v>42661.626479999999</v>
      </c>
    </row>
    <row r="64" spans="3:9" ht="15.75" thickBot="1" x14ac:dyDescent="0.3">
      <c r="C64" s="421" t="s">
        <v>672</v>
      </c>
      <c r="E64" s="432"/>
      <c r="F64" s="429"/>
      <c r="G64" s="449"/>
      <c r="H64" s="430"/>
      <c r="I64" s="433"/>
    </row>
    <row r="65" spans="3:9" ht="26.25" thickBot="1" x14ac:dyDescent="0.3">
      <c r="C65" s="452"/>
      <c r="D65" s="770" t="s">
        <v>390</v>
      </c>
      <c r="E65" s="771"/>
      <c r="F65" s="434" t="s">
        <v>657</v>
      </c>
      <c r="G65" s="453" t="s">
        <v>379</v>
      </c>
      <c r="H65" s="435" t="s">
        <v>673</v>
      </c>
      <c r="I65" s="435" t="s">
        <v>670</v>
      </c>
    </row>
    <row r="66" spans="3:9" x14ac:dyDescent="0.25">
      <c r="C66" s="454"/>
      <c r="D66" s="786"/>
      <c r="E66" s="788"/>
      <c r="F66" s="456"/>
      <c r="G66" s="441"/>
      <c r="H66" s="442"/>
      <c r="I66" s="442">
        <f>G66*H66</f>
        <v>0</v>
      </c>
    </row>
    <row r="67" spans="3:9" x14ac:dyDescent="0.25">
      <c r="C67" s="436"/>
      <c r="D67" s="784"/>
      <c r="E67" s="776"/>
      <c r="F67" s="457"/>
      <c r="G67" s="457"/>
      <c r="H67" s="442"/>
      <c r="I67" s="442">
        <f>G67*H67</f>
        <v>0</v>
      </c>
    </row>
    <row r="68" spans="3:9" ht="15.75" thickBot="1" x14ac:dyDescent="0.3">
      <c r="C68" s="444"/>
      <c r="D68" s="779"/>
      <c r="E68" s="778"/>
      <c r="F68" s="458"/>
      <c r="G68" s="458"/>
      <c r="H68" s="448"/>
      <c r="I68" s="442">
        <f>G68*H68</f>
        <v>0</v>
      </c>
    </row>
    <row r="69" spans="3:9" ht="15.75" thickBot="1" x14ac:dyDescent="0.3">
      <c r="C69" s="443"/>
      <c r="D69" s="429"/>
      <c r="E69" s="429"/>
      <c r="F69" s="429"/>
      <c r="G69" s="429"/>
      <c r="H69" s="450" t="s">
        <v>661</v>
      </c>
      <c r="I69" s="459">
        <f>SUM(I66:I68)</f>
        <v>0</v>
      </c>
    </row>
    <row r="70" spans="3:9" ht="15.75" thickBot="1" x14ac:dyDescent="0.3">
      <c r="C70" s="443"/>
      <c r="D70" s="429"/>
      <c r="E70" s="429"/>
      <c r="F70" s="429"/>
      <c r="G70" s="429"/>
      <c r="H70" s="464"/>
      <c r="I70" s="465"/>
    </row>
    <row r="71" spans="3:9" x14ac:dyDescent="0.25">
      <c r="C71" s="466"/>
      <c r="D71" s="467"/>
      <c r="E71" s="467"/>
      <c r="F71" s="468"/>
      <c r="G71" s="467"/>
      <c r="H71" s="469" t="s">
        <v>674</v>
      </c>
      <c r="I71" s="470">
        <f>ROUND((I51+I57+I63+I69),2)</f>
        <v>240738.97</v>
      </c>
    </row>
    <row r="74" spans="3:9" x14ac:dyDescent="0.25">
      <c r="C74" s="417" t="s">
        <v>650</v>
      </c>
      <c r="D74" s="418" t="s">
        <v>271</v>
      </c>
      <c r="E74" s="418"/>
      <c r="F74" s="419"/>
      <c r="G74" s="419"/>
      <c r="H74" s="419"/>
      <c r="I74" s="420"/>
    </row>
    <row r="75" spans="3:9" x14ac:dyDescent="0.25">
      <c r="C75" s="421" t="s">
        <v>651</v>
      </c>
      <c r="D75" s="422" t="s">
        <v>682</v>
      </c>
      <c r="E75" s="423"/>
      <c r="F75" s="423"/>
      <c r="G75" s="423"/>
      <c r="H75" s="423"/>
      <c r="I75" s="424"/>
    </row>
    <row r="76" spans="3:9" x14ac:dyDescent="0.25">
      <c r="C76" s="421" t="s">
        <v>653</v>
      </c>
      <c r="D76" s="425" t="s">
        <v>73</v>
      </c>
      <c r="E76" s="425"/>
      <c r="F76" s="422"/>
      <c r="G76" s="426"/>
      <c r="H76" s="427"/>
      <c r="I76" s="424"/>
    </row>
    <row r="77" spans="3:9" x14ac:dyDescent="0.25">
      <c r="C77" s="428"/>
      <c r="E77" s="772"/>
      <c r="F77" s="772"/>
      <c r="G77" s="429"/>
      <c r="H77" s="430"/>
      <c r="I77" s="431"/>
    </row>
    <row r="78" spans="3:9" ht="15.75" thickBot="1" x14ac:dyDescent="0.3">
      <c r="C78" s="421" t="s">
        <v>655</v>
      </c>
      <c r="E78" s="432"/>
      <c r="F78" s="429"/>
      <c r="G78" s="429"/>
      <c r="H78" s="430"/>
      <c r="I78" s="433"/>
    </row>
    <row r="79" spans="3:9" ht="51.75" thickBot="1" x14ac:dyDescent="0.3">
      <c r="C79" s="434" t="s">
        <v>656</v>
      </c>
      <c r="D79" s="770" t="s">
        <v>390</v>
      </c>
      <c r="E79" s="771"/>
      <c r="F79" s="434" t="s">
        <v>657</v>
      </c>
      <c r="G79" s="434" t="s">
        <v>379</v>
      </c>
      <c r="H79" s="435" t="s">
        <v>658</v>
      </c>
      <c r="I79" s="435" t="s">
        <v>659</v>
      </c>
    </row>
    <row r="80" spans="3:9" x14ac:dyDescent="0.25">
      <c r="C80" s="436">
        <v>100013</v>
      </c>
      <c r="D80" s="437" t="s">
        <v>676</v>
      </c>
      <c r="E80" s="438"/>
      <c r="F80" s="233" t="s">
        <v>660</v>
      </c>
      <c r="G80" s="439">
        <v>1</v>
      </c>
      <c r="H80" s="440">
        <v>90951</v>
      </c>
      <c r="I80" s="440">
        <f>G80*H80</f>
        <v>90951</v>
      </c>
    </row>
    <row r="81" spans="3:9" x14ac:dyDescent="0.25">
      <c r="C81" s="436">
        <v>100364</v>
      </c>
      <c r="D81" s="773" t="s">
        <v>677</v>
      </c>
      <c r="E81" s="774"/>
      <c r="F81" s="233" t="s">
        <v>678</v>
      </c>
      <c r="G81" s="441">
        <f>10*0.04</f>
        <v>0.4</v>
      </c>
      <c r="H81" s="442">
        <v>90452</v>
      </c>
      <c r="I81" s="442">
        <f>G81*H81</f>
        <v>36180.800000000003</v>
      </c>
    </row>
    <row r="82" spans="3:9" x14ac:dyDescent="0.25">
      <c r="C82" s="436"/>
      <c r="D82" s="789" t="s">
        <v>679</v>
      </c>
      <c r="E82" s="790"/>
      <c r="F82" s="233" t="s">
        <v>145</v>
      </c>
      <c r="G82" s="441">
        <f>10*0.015</f>
        <v>0.15</v>
      </c>
      <c r="H82" s="442">
        <v>472203.95</v>
      </c>
      <c r="I82" s="442">
        <f>G82*H82</f>
        <v>70830.592499999999</v>
      </c>
    </row>
    <row r="83" spans="3:9" x14ac:dyDescent="0.25">
      <c r="C83" s="436"/>
      <c r="D83" s="775"/>
      <c r="E83" s="776"/>
      <c r="F83" s="433"/>
      <c r="G83" s="441"/>
      <c r="H83" s="442"/>
      <c r="I83" s="442"/>
    </row>
    <row r="84" spans="3:9" ht="15.75" thickBot="1" x14ac:dyDescent="0.3">
      <c r="C84" s="444"/>
      <c r="D84" s="777"/>
      <c r="E84" s="778"/>
      <c r="F84" s="445"/>
      <c r="G84" s="446"/>
      <c r="H84" s="447"/>
      <c r="I84" s="448"/>
    </row>
    <row r="85" spans="3:9" ht="15.75" thickBot="1" x14ac:dyDescent="0.3">
      <c r="C85" s="428"/>
      <c r="D85" s="429"/>
      <c r="F85" s="429"/>
      <c r="G85" s="449"/>
      <c r="H85" s="450" t="s">
        <v>661</v>
      </c>
      <c r="I85" s="451">
        <f>SUM(I80:I84)</f>
        <v>197962.39250000002</v>
      </c>
    </row>
    <row r="86" spans="3:9" ht="15.75" thickBot="1" x14ac:dyDescent="0.3">
      <c r="C86" s="421" t="s">
        <v>662</v>
      </c>
      <c r="E86" s="429"/>
      <c r="F86" s="429"/>
      <c r="G86" s="449"/>
      <c r="H86" s="430"/>
      <c r="I86" s="433"/>
    </row>
    <row r="87" spans="3:9" ht="26.25" thickBot="1" x14ac:dyDescent="0.3">
      <c r="C87" s="452"/>
      <c r="D87" s="770" t="s">
        <v>390</v>
      </c>
      <c r="E87" s="771"/>
      <c r="F87" s="434" t="s">
        <v>657</v>
      </c>
      <c r="G87" s="453" t="s">
        <v>663</v>
      </c>
      <c r="H87" s="435" t="s">
        <v>658</v>
      </c>
      <c r="I87" s="435" t="s">
        <v>659</v>
      </c>
    </row>
    <row r="88" spans="3:9" x14ac:dyDescent="0.25">
      <c r="C88" s="454" t="s">
        <v>664</v>
      </c>
      <c r="D88" s="780" t="s">
        <v>665</v>
      </c>
      <c r="E88" s="781"/>
      <c r="F88" s="455" t="s">
        <v>67</v>
      </c>
      <c r="G88" s="439">
        <v>5.2999999999999999E-2</v>
      </c>
      <c r="H88" s="440">
        <v>1903</v>
      </c>
      <c r="I88" s="440">
        <f>G88*H88</f>
        <v>100.85899999999999</v>
      </c>
    </row>
    <row r="89" spans="3:9" x14ac:dyDescent="0.25">
      <c r="C89" s="436">
        <v>368</v>
      </c>
      <c r="D89" s="784" t="s">
        <v>668</v>
      </c>
      <c r="E89" s="776"/>
      <c r="F89" s="457" t="s">
        <v>64</v>
      </c>
      <c r="G89" s="441">
        <v>8.9999999999999993E-3</v>
      </c>
      <c r="H89" s="442">
        <v>1566</v>
      </c>
      <c r="I89" s="442">
        <f>G89*H89</f>
        <v>14.093999999999999</v>
      </c>
    </row>
    <row r="90" spans="3:9" ht="15.75" thickBot="1" x14ac:dyDescent="0.3">
      <c r="C90" s="444"/>
      <c r="D90" s="779"/>
      <c r="E90" s="778"/>
      <c r="F90" s="458"/>
      <c r="G90" s="446"/>
      <c r="H90" s="448"/>
      <c r="I90" s="442">
        <f>G90*H90</f>
        <v>0</v>
      </c>
    </row>
    <row r="91" spans="3:9" ht="15.75" thickBot="1" x14ac:dyDescent="0.3">
      <c r="C91" s="428"/>
      <c r="D91" s="429"/>
      <c r="E91" s="429"/>
      <c r="F91" s="429"/>
      <c r="G91" s="449"/>
      <c r="H91" s="450" t="s">
        <v>661</v>
      </c>
      <c r="I91" s="459">
        <f>SUM(I88:I90)</f>
        <v>114.95299999999999</v>
      </c>
    </row>
    <row r="92" spans="3:9" ht="15.75" thickBot="1" x14ac:dyDescent="0.3">
      <c r="C92" s="421" t="s">
        <v>669</v>
      </c>
      <c r="E92" s="432"/>
      <c r="F92" s="429"/>
      <c r="G92" s="449"/>
      <c r="H92" s="430"/>
      <c r="I92" s="433"/>
    </row>
    <row r="93" spans="3:9" ht="26.25" thickBot="1" x14ac:dyDescent="0.3">
      <c r="C93" s="452"/>
      <c r="D93" s="770" t="s">
        <v>390</v>
      </c>
      <c r="E93" s="785"/>
      <c r="F93" s="460" t="s">
        <v>657</v>
      </c>
      <c r="G93" s="461" t="s">
        <v>663</v>
      </c>
      <c r="H93" s="435" t="s">
        <v>658</v>
      </c>
      <c r="I93" s="435" t="s">
        <v>670</v>
      </c>
    </row>
    <row r="94" spans="3:9" x14ac:dyDescent="0.25">
      <c r="C94" s="454">
        <v>11938</v>
      </c>
      <c r="D94" s="786" t="s">
        <v>671</v>
      </c>
      <c r="E94" s="787"/>
      <c r="F94" s="457" t="s">
        <v>667</v>
      </c>
      <c r="G94" s="441">
        <v>0.216</v>
      </c>
      <c r="H94" s="442">
        <v>197507.53</v>
      </c>
      <c r="I94" s="442">
        <f>G94*H94</f>
        <v>42661.626479999999</v>
      </c>
    </row>
    <row r="95" spans="3:9" x14ac:dyDescent="0.25">
      <c r="C95" s="436"/>
      <c r="D95" s="784"/>
      <c r="E95" s="776"/>
      <c r="F95" s="457"/>
      <c r="G95" s="441"/>
      <c r="H95" s="442"/>
      <c r="I95" s="442">
        <f>G95*H95</f>
        <v>0</v>
      </c>
    </row>
    <row r="96" spans="3:9" ht="15.75" thickBot="1" x14ac:dyDescent="0.3">
      <c r="C96" s="444"/>
      <c r="D96" s="779"/>
      <c r="E96" s="778"/>
      <c r="F96" s="462"/>
      <c r="G96" s="463"/>
      <c r="H96" s="448"/>
      <c r="I96" s="442">
        <f>G96*H96</f>
        <v>0</v>
      </c>
    </row>
    <row r="97" spans="3:9" ht="15.75" thickBot="1" x14ac:dyDescent="0.3">
      <c r="C97" s="428"/>
      <c r="D97" s="429"/>
      <c r="E97" s="429"/>
      <c r="F97" s="429"/>
      <c r="G97" s="449"/>
      <c r="H97" s="450" t="s">
        <v>661</v>
      </c>
      <c r="I97" s="459">
        <f>SUM(I94:I96)</f>
        <v>42661.626479999999</v>
      </c>
    </row>
    <row r="98" spans="3:9" ht="15.75" thickBot="1" x14ac:dyDescent="0.3">
      <c r="C98" s="421" t="s">
        <v>672</v>
      </c>
      <c r="E98" s="432"/>
      <c r="F98" s="429"/>
      <c r="G98" s="449"/>
      <c r="H98" s="430"/>
      <c r="I98" s="433"/>
    </row>
    <row r="99" spans="3:9" ht="26.25" thickBot="1" x14ac:dyDescent="0.3">
      <c r="C99" s="452"/>
      <c r="D99" s="770" t="s">
        <v>390</v>
      </c>
      <c r="E99" s="771"/>
      <c r="F99" s="434" t="s">
        <v>657</v>
      </c>
      <c r="G99" s="453" t="s">
        <v>379</v>
      </c>
      <c r="H99" s="435" t="s">
        <v>673</v>
      </c>
      <c r="I99" s="435" t="s">
        <v>670</v>
      </c>
    </row>
    <row r="100" spans="3:9" x14ac:dyDescent="0.25">
      <c r="C100" s="454"/>
      <c r="D100" s="786"/>
      <c r="E100" s="788"/>
      <c r="F100" s="456"/>
      <c r="G100" s="441"/>
      <c r="H100" s="442"/>
      <c r="I100" s="442">
        <f>G100*H100</f>
        <v>0</v>
      </c>
    </row>
    <row r="101" spans="3:9" x14ac:dyDescent="0.25">
      <c r="C101" s="436"/>
      <c r="D101" s="784"/>
      <c r="E101" s="776"/>
      <c r="F101" s="457"/>
      <c r="G101" s="457"/>
      <c r="H101" s="442"/>
      <c r="I101" s="442">
        <f>G101*H101</f>
        <v>0</v>
      </c>
    </row>
    <row r="102" spans="3:9" ht="15.75" thickBot="1" x14ac:dyDescent="0.3">
      <c r="C102" s="444"/>
      <c r="D102" s="779"/>
      <c r="E102" s="778"/>
      <c r="F102" s="458"/>
      <c r="G102" s="458"/>
      <c r="H102" s="448"/>
      <c r="I102" s="442">
        <f>G102*H102</f>
        <v>0</v>
      </c>
    </row>
    <row r="103" spans="3:9" ht="15.75" thickBot="1" x14ac:dyDescent="0.3">
      <c r="C103" s="443"/>
      <c r="D103" s="429"/>
      <c r="E103" s="429"/>
      <c r="F103" s="429"/>
      <c r="G103" s="429"/>
      <c r="H103" s="450" t="s">
        <v>661</v>
      </c>
      <c r="I103" s="459">
        <f>SUM(I100:I102)</f>
        <v>0</v>
      </c>
    </row>
    <row r="104" spans="3:9" ht="15.75" thickBot="1" x14ac:dyDescent="0.3">
      <c r="C104" s="443"/>
      <c r="D104" s="429"/>
      <c r="E104" s="429"/>
      <c r="F104" s="429"/>
      <c r="G104" s="429"/>
      <c r="H104" s="464"/>
      <c r="I104" s="465"/>
    </row>
    <row r="105" spans="3:9" x14ac:dyDescent="0.25">
      <c r="C105" s="466"/>
      <c r="D105" s="467"/>
      <c r="E105" s="467"/>
      <c r="F105" s="468"/>
      <c r="G105" s="467"/>
      <c r="H105" s="469" t="s">
        <v>674</v>
      </c>
      <c r="I105" s="470">
        <f>ROUND((I85+I91+I97+I103),2)</f>
        <v>240738.97</v>
      </c>
    </row>
  </sheetData>
  <mergeCells count="54">
    <mergeCell ref="D102:E102"/>
    <mergeCell ref="D87:E87"/>
    <mergeCell ref="D88:E88"/>
    <mergeCell ref="D89:E89"/>
    <mergeCell ref="D90:E90"/>
    <mergeCell ref="D93:E93"/>
    <mergeCell ref="D94:E94"/>
    <mergeCell ref="D95:E95"/>
    <mergeCell ref="D96:E96"/>
    <mergeCell ref="D99:E99"/>
    <mergeCell ref="D100:E100"/>
    <mergeCell ref="D101:E101"/>
    <mergeCell ref="D84:E84"/>
    <mergeCell ref="D61:E61"/>
    <mergeCell ref="D62:E62"/>
    <mergeCell ref="D65:E65"/>
    <mergeCell ref="D66:E66"/>
    <mergeCell ref="D67:E67"/>
    <mergeCell ref="D68:E68"/>
    <mergeCell ref="E77:F77"/>
    <mergeCell ref="D79:E79"/>
    <mergeCell ref="D81:E81"/>
    <mergeCell ref="D82:E82"/>
    <mergeCell ref="D83:E83"/>
    <mergeCell ref="D60:E60"/>
    <mergeCell ref="E43:F43"/>
    <mergeCell ref="D45:E45"/>
    <mergeCell ref="D47:E47"/>
    <mergeCell ref="D48:E48"/>
    <mergeCell ref="D49:E49"/>
    <mergeCell ref="D50:E50"/>
    <mergeCell ref="D53:E53"/>
    <mergeCell ref="D54:E54"/>
    <mergeCell ref="D55:E55"/>
    <mergeCell ref="D56:E56"/>
    <mergeCell ref="D59:E59"/>
    <mergeCell ref="D34:E34"/>
    <mergeCell ref="D19:E19"/>
    <mergeCell ref="D20:E20"/>
    <mergeCell ref="D21:E21"/>
    <mergeCell ref="D22:E22"/>
    <mergeCell ref="D25:E25"/>
    <mergeCell ref="D26:E26"/>
    <mergeCell ref="D27:E27"/>
    <mergeCell ref="D28:E28"/>
    <mergeCell ref="D31:E31"/>
    <mergeCell ref="D32:E32"/>
    <mergeCell ref="D33:E33"/>
    <mergeCell ref="D18:E18"/>
    <mergeCell ref="E8:F8"/>
    <mergeCell ref="D10:E10"/>
    <mergeCell ref="D12:E12"/>
    <mergeCell ref="D14:E14"/>
    <mergeCell ref="D15:E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91761-7AA7-4E29-9F14-444C434EFE04}">
  <dimension ref="B3:K12"/>
  <sheetViews>
    <sheetView workbookViewId="0">
      <selection activeCell="F7" sqref="F7"/>
    </sheetView>
  </sheetViews>
  <sheetFormatPr baseColWidth="10" defaultRowHeight="15" x14ac:dyDescent="0.25"/>
  <cols>
    <col min="2" max="2" width="7.28515625" customWidth="1"/>
    <col min="3" max="3" width="12.85546875" bestFit="1" customWidth="1"/>
    <col min="4" max="7" width="15.5703125" bestFit="1" customWidth="1"/>
    <col min="9" max="9" width="18.28515625" bestFit="1" customWidth="1"/>
    <col min="10" max="10" width="12" bestFit="1" customWidth="1"/>
    <col min="11" max="11" width="16.7109375" bestFit="1" customWidth="1"/>
  </cols>
  <sheetData>
    <row r="3" spans="2:11" x14ac:dyDescent="0.25">
      <c r="B3" s="482" t="s">
        <v>160</v>
      </c>
      <c r="C3" s="483" t="s">
        <v>377</v>
      </c>
      <c r="D3" s="483" t="s">
        <v>688</v>
      </c>
      <c r="E3" s="483" t="s">
        <v>684</v>
      </c>
      <c r="F3" s="483" t="s">
        <v>685</v>
      </c>
      <c r="G3" s="483" t="s">
        <v>686</v>
      </c>
      <c r="H3" s="483" t="s">
        <v>379</v>
      </c>
      <c r="I3" s="483" t="s">
        <v>687</v>
      </c>
    </row>
    <row r="4" spans="2:11" x14ac:dyDescent="0.25">
      <c r="B4" s="484">
        <v>1</v>
      </c>
      <c r="C4" s="162" t="s">
        <v>689</v>
      </c>
      <c r="D4" s="158">
        <v>35000000</v>
      </c>
      <c r="E4" s="158">
        <v>33293999.999999996</v>
      </c>
      <c r="F4" s="158">
        <v>30851463.000000004</v>
      </c>
      <c r="G4" s="158">
        <f>AVERAGE(D4:F4)</f>
        <v>33048487.666666668</v>
      </c>
      <c r="H4" s="484">
        <v>1</v>
      </c>
      <c r="I4" s="156">
        <f>H4*G4</f>
        <v>33048487.666666668</v>
      </c>
    </row>
    <row r="6" spans="2:11" x14ac:dyDescent="0.25">
      <c r="K6" s="173"/>
    </row>
    <row r="12" spans="2:11" x14ac:dyDescent="0.25">
      <c r="K12" s="1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7</vt:i4>
      </vt:variant>
    </vt:vector>
  </HeadingPairs>
  <TitlesOfParts>
    <vt:vector size="17" baseType="lpstr">
      <vt:lpstr>Base</vt:lpstr>
      <vt:lpstr>Trabajo</vt:lpstr>
      <vt:lpstr>FM</vt:lpstr>
      <vt:lpstr>PPTO_OBRA</vt:lpstr>
      <vt:lpstr>FORMULARIO OBRA</vt:lpstr>
      <vt:lpstr>AIU</vt:lpstr>
      <vt:lpstr>PPTO_PRELIM</vt:lpstr>
      <vt:lpstr>PPTO_PMT</vt:lpstr>
      <vt:lpstr>APU</vt:lpstr>
      <vt:lpstr>COTIZACIONES</vt:lpstr>
      <vt:lpstr>AIU!Área_de_impresión</vt:lpstr>
      <vt:lpstr>Base!Área_de_impresión</vt:lpstr>
      <vt:lpstr>FM!Área_de_impresión</vt:lpstr>
      <vt:lpstr>'FORMULARIO OBRA'!Área_de_impresión</vt:lpstr>
      <vt:lpstr>PPTO_OBRA!Área_de_impresión</vt:lpstr>
      <vt:lpstr>PPTO_PMT!Área_de_impresión</vt:lpstr>
      <vt:lpstr>PPTO_PRELIM!Área_de_impresión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dalejandrohurtado_W</dc:creator>
  <cp:lastModifiedBy>Asus</cp:lastModifiedBy>
  <cp:lastPrinted>2023-08-18T17:07:47Z</cp:lastPrinted>
  <dcterms:created xsi:type="dcterms:W3CDTF">2023-06-05T21:46:31Z</dcterms:created>
  <dcterms:modified xsi:type="dcterms:W3CDTF">2024-11-15T16:13:47Z</dcterms:modified>
</cp:coreProperties>
</file>