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abrales\Desktop\INTER POZOS\"/>
    </mc:Choice>
  </mc:AlternateContent>
  <xr:revisionPtr revIDLastSave="0" documentId="8_{B9362777-DDA7-424F-9430-A60434918380}" xr6:coauthVersionLast="36" xr6:coauthVersionMax="36" xr10:uidLastSave="{00000000-0000-0000-0000-000000000000}"/>
  <bookViews>
    <workbookView xWindow="0" yWindow="0" windowWidth="24000" windowHeight="9405" tabRatio="638" firstSheet="13" activeTab="13" xr2:uid="{00000000-000D-0000-FFFF-FFFF00000000}"/>
  </bookViews>
  <sheets>
    <sheet name="Cant Cana" sheetId="116" state="hidden" r:id="rId1"/>
    <sheet name="GRUPO 2" sheetId="193" state="hidden" r:id="rId2"/>
    <sheet name="Cant M" sheetId="147" state="hidden" r:id="rId3"/>
    <sheet name="Cant PH" sheetId="149" state="hidden" r:id="rId4"/>
    <sheet name="Cant Val" sheetId="148" state="hidden" r:id="rId5"/>
    <sheet name="Diseños" sheetId="153" state="hidden" r:id="rId6"/>
    <sheet name="1" sheetId="170" state="hidden" r:id="rId7"/>
    <sheet name="3" sheetId="158" state="hidden" r:id="rId8"/>
    <sheet name="6" sheetId="160" state="hidden" r:id="rId9"/>
    <sheet name="7" sheetId="161" state="hidden" r:id="rId10"/>
    <sheet name="11" sheetId="180" state="hidden" r:id="rId11"/>
    <sheet name="12" sheetId="181" state="hidden" r:id="rId12"/>
    <sheet name="13" sheetId="182" state="hidden" r:id="rId13"/>
    <sheet name="PRESUPUESTO" sheetId="203" r:id="rId14"/>
    <sheet name="FACTOR MULTIPLICADOR" sheetId="205" r:id="rId15"/>
    <sheet name="311P.1" sheetId="163" state="hidden" r:id="rId16"/>
    <sheet name="MR=" sheetId="179" state="hidden" r:id="rId17"/>
    <sheet name=" P HUELLA" sheetId="164" state="hidden" r:id="rId18"/>
    <sheet name="460.1P" sheetId="172" state="hidden" r:id="rId19"/>
    <sheet name="Cunetas" sheetId="166" state="hidden" r:id="rId20"/>
    <sheet name="630.7 " sheetId="165" state="hidden" r:id="rId21"/>
    <sheet name="630.4" sheetId="169" state="hidden" r:id="rId22"/>
    <sheet name="630.6" sheetId="168" state="hidden" r:id="rId23"/>
    <sheet name="710.1.1" sheetId="186" state="hidden" r:id="rId24"/>
    <sheet name="drenaje provisional" sheetId="190" state="hidden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ALL4" localSheetId="24">#REF!</definedName>
    <definedName name="_ALL4" localSheetId="1">#REF!</definedName>
    <definedName name="_CON2200" localSheetId="24">#REF!</definedName>
    <definedName name="_CON2200" localSheetId="1">#REF!</definedName>
    <definedName name="_CON2500" localSheetId="24">#REF!</definedName>
    <definedName name="_CON2500" localSheetId="1">#REF!</definedName>
    <definedName name="_con3000" localSheetId="24">#REF!</definedName>
    <definedName name="_con3000" localSheetId="1">#REF!</definedName>
    <definedName name="_Fill" localSheetId="24" hidden="1">#REF!</definedName>
    <definedName name="_Fill" localSheetId="1" hidden="1">#REF!</definedName>
    <definedName name="_Fill" hidden="1">#REF!</definedName>
    <definedName name="_xlnm._FilterDatabase" localSheetId="24" hidden="1">'drenaje provisional'!$A$9:$G$12</definedName>
    <definedName name="_xlnm._FilterDatabase" localSheetId="1" hidden="1">'GRUPO 2'!#REF!</definedName>
    <definedName name="_Key1" localSheetId="20" hidden="1">#REF!</definedName>
    <definedName name="_Key1" localSheetId="2" hidden="1">#REF!</definedName>
    <definedName name="_Key1" localSheetId="4" hidden="1">#REF!</definedName>
    <definedName name="_Key1" localSheetId="19" hidden="1">#REF!</definedName>
    <definedName name="_Key1" localSheetId="24" hidden="1">#REF!</definedName>
    <definedName name="_Key1" localSheetId="1" hidden="1">#REF!</definedName>
    <definedName name="_Key1" hidden="1">#REF!</definedName>
    <definedName name="_mor15" localSheetId="24">#REF!</definedName>
    <definedName name="_mor15" localSheetId="1">#REF!</definedName>
    <definedName name="_Order1" hidden="1">0</definedName>
    <definedName name="_PRE12" localSheetId="24">#REF!</definedName>
    <definedName name="_PRE12" localSheetId="1">#REF!</definedName>
    <definedName name="_Sort" localSheetId="20" hidden="1">#REF!</definedName>
    <definedName name="_Sort" localSheetId="2" hidden="1">#REF!</definedName>
    <definedName name="_Sort" localSheetId="4" hidden="1">#REF!</definedName>
    <definedName name="_Sort" localSheetId="19" hidden="1">#REF!</definedName>
    <definedName name="_Sort" localSheetId="24" hidden="1">#REF!</definedName>
    <definedName name="_Sort" localSheetId="1" hidden="1">#REF!</definedName>
    <definedName name="_Sort" hidden="1">#REF!</definedName>
    <definedName name="a" localSheetId="15">#REF!</definedName>
    <definedName name="a" localSheetId="20">#REF!</definedName>
    <definedName name="a" localSheetId="2">#REF!</definedName>
    <definedName name="a" localSheetId="4">#REF!</definedName>
    <definedName name="a" localSheetId="19">#REF!</definedName>
    <definedName name="a" localSheetId="24">#REF!</definedName>
    <definedName name="a" localSheetId="1">#REF!</definedName>
    <definedName name="A_impresión_IM" localSheetId="15">#REF!</definedName>
    <definedName name="A_impresión_IM" localSheetId="2">#REF!</definedName>
    <definedName name="A_impresión_IM" localSheetId="4">#REF!</definedName>
    <definedName name="A_impresión_IM" localSheetId="24">#REF!</definedName>
    <definedName name="A_impresión_IM" localSheetId="1">#REF!</definedName>
    <definedName name="ACCE2" localSheetId="24">#REF!</definedName>
    <definedName name="ACCE2" localSheetId="1">#REF!</definedName>
    <definedName name="ACCE4" localSheetId="24">#REF!</definedName>
    <definedName name="ACCE4" localSheetId="1">#REF!</definedName>
    <definedName name="ACCE6" localSheetId="24">#REF!</definedName>
    <definedName name="ACCE6" localSheetId="1">#REF!</definedName>
    <definedName name="acero" localSheetId="24">#REF!</definedName>
    <definedName name="acero" localSheetId="1">#REF!</definedName>
    <definedName name="ACERO60" localSheetId="24">#REF!</definedName>
    <definedName name="ACERO60" localSheetId="1">#REF!</definedName>
    <definedName name="acondicionamientopozo" localSheetId="24">#REF!</definedName>
    <definedName name="acondicionamientopozo" localSheetId="1">#REF!</definedName>
    <definedName name="ADAPTADOR_HEMBRA_P.V.C_1_2" localSheetId="24">#REF!</definedName>
    <definedName name="ADAPTADOR_HEMBRA_P.V.C_1_2" localSheetId="1">#REF!</definedName>
    <definedName name="ADAPTADOR_MACHO_P.V.C_1_2" localSheetId="24">#REF!</definedName>
    <definedName name="ADAPTADOR_MACHO_P.V.C_1_2" localSheetId="1">#REF!</definedName>
    <definedName name="AGUA" localSheetId="24">#REF!</definedName>
    <definedName name="AGUA" localSheetId="1">#REF!</definedName>
    <definedName name="ALAMBRE" localSheetId="24">#REF!</definedName>
    <definedName name="ALAMBRE" localSheetId="1">#REF!</definedName>
    <definedName name="ALAMBRE_" localSheetId="24">#REF!</definedName>
    <definedName name="ALAMBRE_" localSheetId="1">#REF!</definedName>
    <definedName name="ALUMTE" localSheetId="24">#REF!</definedName>
    <definedName name="ALUMTE" localSheetId="1">#REF!</definedName>
    <definedName name="andenes" localSheetId="24">#REF!</definedName>
    <definedName name="andenes" localSheetId="1">#REF!</definedName>
    <definedName name="Angulo_de_platina__1_x1_x1_8" localSheetId="24">'[1]L. MAT.'!#REF!</definedName>
    <definedName name="Angulo_de_platina__1_x1_x1_8" localSheetId="1">'[1]L. MAT.'!#REF!</definedName>
    <definedName name="ANTICORROSIVO" localSheetId="24">#REF!</definedName>
    <definedName name="ANTICORROSIVO" localSheetId="1">#REF!</definedName>
    <definedName name="_xlnm.Print_Area" localSheetId="23">'710.1.1'!$A$1:$H$52</definedName>
    <definedName name="_xlnm.Print_Area" localSheetId="19">Cunetas!$A$1:$H$52</definedName>
    <definedName name="_xlnm.Print_Area" localSheetId="5">Diseños!$A$1:$G$51</definedName>
    <definedName name="_xlnm.Print_Area" localSheetId="14">'FACTOR MULTIPLICADOR'!$B$2:$D$32</definedName>
    <definedName name="_xlnm.Print_Area" localSheetId="1">'GRUPO 2'!$A$1:$F$21</definedName>
    <definedName name="_xlnm.Print_Area" localSheetId="13">PRESUPUESTO!$B$2:$G$31</definedName>
    <definedName name="ARENA" localSheetId="24">#REF!</definedName>
    <definedName name="ARENA" localSheetId="1">#REF!</definedName>
    <definedName name="BALASTO" localSheetId="24">#REF!</definedName>
    <definedName name="BALASTO" localSheetId="1">#REF!</definedName>
    <definedName name="BALDOSIN" localSheetId="24">#REF!</definedName>
    <definedName name="BALDOSIN" localSheetId="1">#REF!</definedName>
    <definedName name="_xlnm.Database">#REF!</definedName>
    <definedName name="BLOQUE" localSheetId="24">#REF!</definedName>
    <definedName name="BLOQUE" localSheetId="1">#REF!</definedName>
    <definedName name="bordillo" localSheetId="24">#REF!</definedName>
    <definedName name="bordillo" localSheetId="1">#REF!</definedName>
    <definedName name="Breaker_Indus.Merlin_G.3x150A" localSheetId="24">'[1]L. MAT.'!#REF!</definedName>
    <definedName name="Breaker_Indus.Merlin_G.3x150A" localSheetId="1">'[1]L. MAT.'!#REF!</definedName>
    <definedName name="Brilladora" localSheetId="24">'[1]L. MAT.'!#REF!</definedName>
    <definedName name="Brilladora" localSheetId="1">'[1]L. MAT.'!#REF!</definedName>
    <definedName name="ç" localSheetId="24">[2]A.P.U!#REF!</definedName>
    <definedName name="ç" localSheetId="1">[2]A.P.U!#REF!</definedName>
    <definedName name="CABALLETE" localSheetId="24">#REF!</definedName>
    <definedName name="CABALLETE" localSheetId="1">#REF!</definedName>
    <definedName name="caja" localSheetId="24">#REF!</definedName>
    <definedName name="caja" localSheetId="1">#REF!</definedName>
    <definedName name="CANT" localSheetId="20">#REF!</definedName>
    <definedName name="CANT" localSheetId="2">#REF!</definedName>
    <definedName name="CANT" localSheetId="4">#REF!</definedName>
    <definedName name="CANT" localSheetId="19">#REF!</definedName>
    <definedName name="CANT" localSheetId="24">#REF!</definedName>
    <definedName name="CANT" localSheetId="1">#REF!</definedName>
    <definedName name="CAOLIN" localSheetId="24">#REF!</definedName>
    <definedName name="CAOLIN" localSheetId="1">#REF!</definedName>
    <definedName name="CEBLANCO" localSheetId="24">#REF!</definedName>
    <definedName name="CEBLANCO" localSheetId="1">#REF!</definedName>
    <definedName name="CEMENTO" localSheetId="24">#REF!</definedName>
    <definedName name="CEMENTO" localSheetId="1">#REF!</definedName>
    <definedName name="Cera_para_pisos" localSheetId="24">'[1]L. MAT.'!#REF!</definedName>
    <definedName name="Cera_para_pisos" localSheetId="1">'[1]L. MAT.'!#REF!</definedName>
    <definedName name="CHINA" localSheetId="24">#REF!</definedName>
    <definedName name="CHINA" localSheetId="1">#REF!</definedName>
    <definedName name="CINTA_V_15" localSheetId="24">#REF!</definedName>
    <definedName name="CINTA_V_15" localSheetId="1">#REF!</definedName>
    <definedName name="CODO_45___3__GRAN_RADIO_C_x_E" localSheetId="24">#REF!</definedName>
    <definedName name="CODO_45___3__GRAN_RADIO_C_x_E" localSheetId="1">#REF!</definedName>
    <definedName name="CODO_45___3__P.V.C" localSheetId="24">#REF!</definedName>
    <definedName name="CODO_45___3__P.V.C" localSheetId="1">#REF!</definedName>
    <definedName name="CODO_45__2__P.V.C" localSheetId="24">#REF!</definedName>
    <definedName name="CODO_45__2__P.V.C" localSheetId="1">#REF!</definedName>
    <definedName name="CODO_90___3__GRAN_RADIO_C_x_E" localSheetId="24">#REF!</definedName>
    <definedName name="CODO_90___3__GRAN_RADIO_C_x_E" localSheetId="1">#REF!</definedName>
    <definedName name="CODO_90___3__P.V.C" localSheetId="24">#REF!</definedName>
    <definedName name="CODO_90___3__P.V.C" localSheetId="1">#REF!</definedName>
    <definedName name="CODO_90_x_3__B_x_B" localSheetId="24">#REF!</definedName>
    <definedName name="CODO_90_x_3__B_x_B" localSheetId="1">#REF!</definedName>
    <definedName name="CODO_90_x_3__B_x_EL" localSheetId="24">#REF!</definedName>
    <definedName name="CODO_90_x_3__B_x_EL" localSheetId="1">#REF!</definedName>
    <definedName name="CODO_P.V.C_90___1_2" localSheetId="24">#REF!</definedName>
    <definedName name="CODO_P.V.C_90___1_2" localSheetId="1">#REF!</definedName>
    <definedName name="Codos_PVC_3" localSheetId="24">'[1]L. MAT.'!#REF!</definedName>
    <definedName name="Codos_PVC_3" localSheetId="1">'[1]L. MAT.'!#REF!</definedName>
    <definedName name="COLLAR_DE_DERIVACION_2____1_2" localSheetId="24">#REF!</definedName>
    <definedName name="COLLAR_DE_DERIVACION_2____1_2" localSheetId="1">#REF!</definedName>
    <definedName name="COLLAR_DE_DERIVACION_3____1_2" localSheetId="24">#REF!</definedName>
    <definedName name="COLLAR_DE_DERIVACION_3____1_2" localSheetId="1">#REF!</definedName>
    <definedName name="COLLAR_DE_DERIVACION_DE_HF_DE_3____1_2__PARA_INSTALACION_DE_VENTOSA_EN_TUBERIA_DE_P.V.C" localSheetId="24">#REF!</definedName>
    <definedName name="COLLAR_DE_DERIVACION_DE_HF_DE_3____1_2__PARA_INSTALACION_DE_VENTOSA_EN_TUBERIA_DE_P.V.C" localSheetId="1">#REF!</definedName>
    <definedName name="compactacion" localSheetId="24">#REF!</definedName>
    <definedName name="compactacion" localSheetId="1">#REF!</definedName>
    <definedName name="CON_3000" localSheetId="24">#REF!</definedName>
    <definedName name="CON_3000" localSheetId="1">#REF!</definedName>
    <definedName name="CONCRE123" localSheetId="24">#REF!</definedName>
    <definedName name="CONCRE123" localSheetId="1">#REF!</definedName>
    <definedName name="CONCRE124" localSheetId="24">#REF!</definedName>
    <definedName name="CONCRE124" localSheetId="1">#REF!</definedName>
    <definedName name="concre15" localSheetId="24">#REF!</definedName>
    <definedName name="concre15" localSheetId="1">#REF!</definedName>
    <definedName name="CONCRE25" localSheetId="24">#REF!</definedName>
    <definedName name="CONCRE25" localSheetId="1">#REF!</definedName>
    <definedName name="concre3000" localSheetId="24">#REF!</definedName>
    <definedName name="concre3000" localSheetId="1">#REF!</definedName>
    <definedName name="concre35" localSheetId="24">#REF!</definedName>
    <definedName name="concre35" localSheetId="1">#REF!</definedName>
    <definedName name="CONCRETO20" localSheetId="24">#REF!</definedName>
    <definedName name="CONCRETO20" localSheetId="1">#REF!</definedName>
    <definedName name="concretoplaca" localSheetId="24">#REF!</definedName>
    <definedName name="concretoplaca" localSheetId="1">#REF!</definedName>
    <definedName name="conexiondomiciliaria" localSheetId="24">#REF!</definedName>
    <definedName name="conexiondomiciliaria" localSheetId="1">#REF!</definedName>
    <definedName name="corte" localSheetId="24">#REF!</definedName>
    <definedName name="corte" localSheetId="1">#REF!</definedName>
    <definedName name="corterocoso" localSheetId="24">#REF!</definedName>
    <definedName name="corterocoso" localSheetId="1">#REF!</definedName>
    <definedName name="CUAPLO" localSheetId="24">#REF!</definedName>
    <definedName name="CUAPLO" localSheetId="1">#REF!</definedName>
    <definedName name="CUATOP" localSheetId="24">#REF!</definedName>
    <definedName name="CUATOP" localSheetId="1">#REF!</definedName>
    <definedName name="CUCON" localSheetId="24">#REF!</definedName>
    <definedName name="CUCON" localSheetId="1">#REF!</definedName>
    <definedName name="CUEXC" localSheetId="24">#REF!</definedName>
    <definedName name="CUEXC" localSheetId="1">#REF!</definedName>
    <definedName name="cuneta" localSheetId="24">#REF!</definedName>
    <definedName name="cuneta" localSheetId="1">#REF!</definedName>
    <definedName name="CUPLOM" localSheetId="24">#REF!</definedName>
    <definedName name="CUPLOM" localSheetId="1">#REF!</definedName>
    <definedName name="CUTOP" localSheetId="24">#REF!</definedName>
    <definedName name="CUTOP" localSheetId="1">#REF!</definedName>
    <definedName name="cv" localSheetId="23">#REF!</definedName>
    <definedName name="cv" localSheetId="24">#REF!</definedName>
    <definedName name="cv" localSheetId="1">#REF!</definedName>
    <definedName name="demanto" localSheetId="23">#REF!</definedName>
    <definedName name="demanto" localSheetId="24">#REF!</definedName>
    <definedName name="demanto" localSheetId="1">#REF!</definedName>
    <definedName name="demolicioncuneta" localSheetId="24">#REF!</definedName>
    <definedName name="demolicioncuneta" localSheetId="1">#REF!</definedName>
    <definedName name="DEX" localSheetId="20">#REF!</definedName>
    <definedName name="DEX" localSheetId="2">#REF!</definedName>
    <definedName name="DEX" localSheetId="4">#REF!</definedName>
    <definedName name="DEX" localSheetId="19">#REF!</definedName>
    <definedName name="DEX" localSheetId="24">#REF!</definedName>
    <definedName name="DEX" localSheetId="1">#REF!</definedName>
    <definedName name="DS" localSheetId="24">[2]A.P.U!#REF!</definedName>
    <definedName name="DS" localSheetId="1">[2]A.P.U!#REF!</definedName>
    <definedName name="edd" localSheetId="24">[2]A.P.U!#REF!</definedName>
    <definedName name="edd" localSheetId="1">[2]A.P.U!#REF!</definedName>
    <definedName name="emanto" localSheetId="23">#REF!</definedName>
    <definedName name="emanto" localSheetId="24">#REF!</definedName>
    <definedName name="emanto" localSheetId="1">#REF!</definedName>
    <definedName name="EMPAQUE" localSheetId="24">#REF!</definedName>
    <definedName name="EMPAQUE" localSheetId="1">#REF!</definedName>
    <definedName name="ESMALTE" localSheetId="24">#REF!</definedName>
    <definedName name="ESMALTE" localSheetId="1">#REF!</definedName>
    <definedName name="ESP210.2.2" localSheetId="2">#REF!</definedName>
    <definedName name="ESP210.2.2" localSheetId="4">#REF!</definedName>
    <definedName name="ESP210.2.2" localSheetId="19">#REF!</definedName>
    <definedName name="ESP210.2.2" localSheetId="24">#REF!</definedName>
    <definedName name="ESP210.2.2" localSheetId="1">#REF!</definedName>
    <definedName name="ESP225P" localSheetId="2">#REF!</definedName>
    <definedName name="ESP225P" localSheetId="4">#REF!</definedName>
    <definedName name="ESP225P" localSheetId="19">#REF!</definedName>
    <definedName name="ESP225P" localSheetId="24">#REF!</definedName>
    <definedName name="ESP225P" localSheetId="1">#REF!</definedName>
    <definedName name="ETERNIT6" localSheetId="24">#REF!</definedName>
    <definedName name="ETERNIT6" localSheetId="1">#REF!</definedName>
    <definedName name="exCEL" localSheetId="23">#REF!</definedName>
    <definedName name="exCEL" localSheetId="24">#REF!</definedName>
    <definedName name="exCEL" localSheetId="1">#REF!</definedName>
    <definedName name="Excel_BuiltIn_Print_Area_3" localSheetId="23">#REF!</definedName>
    <definedName name="Excel_BuiltIn_Print_Area_3" localSheetId="24">#REF!</definedName>
    <definedName name="Excel_BuiltIn_Print_Area_3" localSheetId="1">#REF!</definedName>
    <definedName name="Excel_BuiltIn_Print_Area_3_X" localSheetId="23">#REF!</definedName>
    <definedName name="Excel_BuiltIn_Print_Area_3_X" localSheetId="24">#REF!</definedName>
    <definedName name="Excel_BuiltIn_Print_Area_3_X" localSheetId="1">#REF!</definedName>
    <definedName name="Excel_BuiltIn_Print_Titles_10" localSheetId="23">[3]SKJ452!#REF!</definedName>
    <definedName name="Excel_BuiltIn_Print_Titles_10" localSheetId="24">[3]SKJ452!#REF!</definedName>
    <definedName name="Excel_BuiltIn_Print_Titles_10" localSheetId="1">[3]SKJ452!#REF!</definedName>
    <definedName name="Excel_BuiltIn_Print_Titles_11" localSheetId="23">[3]ITA878!#REF!</definedName>
    <definedName name="Excel_BuiltIn_Print_Titles_11" localSheetId="24">[3]ITA878!#REF!</definedName>
    <definedName name="Excel_BuiltIn_Print_Titles_11" localSheetId="1">[3]ITA878!#REF!</definedName>
    <definedName name="Excel_BuiltIn_Print_Titles_12" localSheetId="23">'[3]AEA-944'!#REF!</definedName>
    <definedName name="Excel_BuiltIn_Print_Titles_12" localSheetId="24">'[3]AEA-944'!#REF!</definedName>
    <definedName name="Excel_BuiltIn_Print_Titles_12" localSheetId="1">'[3]AEA-944'!#REF!</definedName>
    <definedName name="Excel_BuiltIn_Print_Titles_13" localSheetId="23">'[3]DUB-823'!#REF!</definedName>
    <definedName name="Excel_BuiltIn_Print_Titles_13" localSheetId="24">'[3]DUB-823'!#REF!</definedName>
    <definedName name="Excel_BuiltIn_Print_Titles_13" localSheetId="1">'[3]DUB-823'!#REF!</definedName>
    <definedName name="Excel_BuiltIn_Print_Titles_14" localSheetId="23">'[3]GPI 526'!#REF!</definedName>
    <definedName name="Excel_BuiltIn_Print_Titles_14" localSheetId="24">'[3]GPI 526'!#REF!</definedName>
    <definedName name="Excel_BuiltIn_Print_Titles_14" localSheetId="1">'[3]GPI 526'!#REF!</definedName>
    <definedName name="Excel_BuiltIn_Print_Titles_15" localSheetId="23">#REF!</definedName>
    <definedName name="Excel_BuiltIn_Print_Titles_15" localSheetId="24">#REF!</definedName>
    <definedName name="Excel_BuiltIn_Print_Titles_15" localSheetId="1">#REF!</definedName>
    <definedName name="Excel_BuiltIn_Print_Titles_16" localSheetId="23">#REF!</definedName>
    <definedName name="Excel_BuiltIn_Print_Titles_16" localSheetId="24">#REF!</definedName>
    <definedName name="Excel_BuiltIn_Print_Titles_16" localSheetId="1">#REF!</definedName>
    <definedName name="Excel_BuiltIn_Print_Titles_17" localSheetId="23">#REF!</definedName>
    <definedName name="Excel_BuiltIn_Print_Titles_17" localSheetId="24">#REF!</definedName>
    <definedName name="Excel_BuiltIn_Print_Titles_17" localSheetId="1">#REF!</definedName>
    <definedName name="Excel_BuiltIn_Print_Titles_18" localSheetId="23">#REF!</definedName>
    <definedName name="Excel_BuiltIn_Print_Titles_18" localSheetId="24">#REF!</definedName>
    <definedName name="Excel_BuiltIn_Print_Titles_18" localSheetId="1">#REF!</definedName>
    <definedName name="Excel_BuiltIn_Print_Titles_19" localSheetId="23">[3]XXJ617!#REF!</definedName>
    <definedName name="Excel_BuiltIn_Print_Titles_19" localSheetId="24">[3]XXJ617!#REF!</definedName>
    <definedName name="Excel_BuiltIn_Print_Titles_19" localSheetId="1">[3]XXJ617!#REF!</definedName>
    <definedName name="Excel_BuiltIn_Print_Titles_20" localSheetId="23">#REF!</definedName>
    <definedName name="Excel_BuiltIn_Print_Titles_20" localSheetId="24">#REF!</definedName>
    <definedName name="Excel_BuiltIn_Print_Titles_20" localSheetId="1">#REF!</definedName>
    <definedName name="Excel_BuiltIn_Print_Titles_21" localSheetId="23">[3]SNG_855!#REF!</definedName>
    <definedName name="Excel_BuiltIn_Print_Titles_21" localSheetId="24">[3]SNG_855!#REF!</definedName>
    <definedName name="Excel_BuiltIn_Print_Titles_21" localSheetId="1">[3]SNG_855!#REF!</definedName>
    <definedName name="Excel_BuiltIn_Print_Titles_23" localSheetId="23">#REF!</definedName>
    <definedName name="Excel_BuiltIn_Print_Titles_23" localSheetId="24">#REF!</definedName>
    <definedName name="Excel_BuiltIn_Print_Titles_23" localSheetId="1">#REF!</definedName>
    <definedName name="Excel_BuiltIn_Print_Titles_3" localSheetId="23">#REF!</definedName>
    <definedName name="Excel_BuiltIn_Print_Titles_3" localSheetId="24">#REF!</definedName>
    <definedName name="Excel_BuiltIn_Print_Titles_3" localSheetId="1">#REF!</definedName>
    <definedName name="Excel_BuiltIn_Print_Titles_5" localSheetId="23">'[3]VEA 374'!#REF!</definedName>
    <definedName name="Excel_BuiltIn_Print_Titles_5" localSheetId="24">'[3]VEA 374'!#REF!</definedName>
    <definedName name="Excel_BuiltIn_Print_Titles_5" localSheetId="1">'[3]VEA 374'!#REF!</definedName>
    <definedName name="Excel_BuiltIn_Print_Titles_5_XX" localSheetId="23">'[3]VEA 374'!#REF!</definedName>
    <definedName name="Excel_BuiltIn_Print_Titles_5_XX" localSheetId="24">'[3]VEA 374'!#REF!</definedName>
    <definedName name="Excel_BuiltIn_Print_Titles_5_XX" localSheetId="1">'[3]VEA 374'!#REF!</definedName>
    <definedName name="Excel_BuiltIn_Print_Titles_6" localSheetId="23">#REF!</definedName>
    <definedName name="Excel_BuiltIn_Print_Titles_6" localSheetId="24">#REF!</definedName>
    <definedName name="Excel_BuiltIn_Print_Titles_6" localSheetId="1">#REF!</definedName>
    <definedName name="Excel_BuiltIn_Print_Titles_7" localSheetId="23">[3]HFB024!#REF!</definedName>
    <definedName name="Excel_BuiltIn_Print_Titles_7" localSheetId="24">[3]HFB024!#REF!</definedName>
    <definedName name="Excel_BuiltIn_Print_Titles_7" localSheetId="1">[3]HFB024!#REF!</definedName>
    <definedName name="Excel_BuiltIn_Print_Titles_8" localSheetId="23">#REF!</definedName>
    <definedName name="Excel_BuiltIn_Print_Titles_8" localSheetId="24">#REF!</definedName>
    <definedName name="Excel_BuiltIn_Print_Titles_8" localSheetId="1">#REF!</definedName>
    <definedName name="Excel_BuiltIn_Print_Titles_9" localSheetId="23">[3]PAJ825!#REF!</definedName>
    <definedName name="Excel_BuiltIn_Print_Titles_9" localSheetId="24">[3]PAJ825!#REF!</definedName>
    <definedName name="Excel_BuiltIn_Print_Titles_9" localSheetId="1">[3]PAJ825!#REF!</definedName>
    <definedName name="FORMALETAM2" localSheetId="24">#REF!</definedName>
    <definedName name="FORMALETAM2" localSheetId="1">#REF!</definedName>
    <definedName name="GANCHO" localSheetId="24">#REF!</definedName>
    <definedName name="GANCHO" localSheetId="1">#REF!</definedName>
    <definedName name="GRANITO" localSheetId="24">#REF!</definedName>
    <definedName name="GRANITO" localSheetId="1">#REF!</definedName>
    <definedName name="GRANO" localSheetId="24">#REF!</definedName>
    <definedName name="GRANO" localSheetId="1">#REF!</definedName>
    <definedName name="hierro" localSheetId="24">#REF!</definedName>
    <definedName name="hierro" localSheetId="1">#REF!</definedName>
    <definedName name="inf" localSheetId="10">#REF!</definedName>
    <definedName name="inf" localSheetId="12">#REF!</definedName>
    <definedName name="inf" localSheetId="15">#REF!</definedName>
    <definedName name="inf" localSheetId="18">#REF!</definedName>
    <definedName name="inf" localSheetId="8">#REF!</definedName>
    <definedName name="inf" localSheetId="23">#REF!</definedName>
    <definedName name="inf" localSheetId="2">#REF!</definedName>
    <definedName name="inf" localSheetId="4">#REF!</definedName>
    <definedName name="inf" localSheetId="19">#REF!</definedName>
    <definedName name="inf" localSheetId="5">#REF!</definedName>
    <definedName name="inf" localSheetId="24">#REF!</definedName>
    <definedName name="inf" localSheetId="1">#REF!</definedName>
    <definedName name="Instalación_TM_incluye15Breake" localSheetId="24">'[1]L. MAT.'!#REF!</definedName>
    <definedName name="Instalación_TM_incluye15Breake" localSheetId="1">'[1]L. MAT.'!#REF!</definedName>
    <definedName name="instalaciontuberia3" localSheetId="24">#REF!</definedName>
    <definedName name="instalaciontuberia3" localSheetId="1">#REF!</definedName>
    <definedName name="INV_11" localSheetId="15">'[4]PR 1'!$A$2:$N$655</definedName>
    <definedName name="ITEM___1.0" localSheetId="24">#REF!</definedName>
    <definedName name="ITEM___1.0" localSheetId="1">#REF!</definedName>
    <definedName name="ITEM_1.1" localSheetId="24">#REF!</definedName>
    <definedName name="ITEM_1.1" localSheetId="1">#REF!</definedName>
    <definedName name="ITEM_1.1.1" localSheetId="24">#REF!</definedName>
    <definedName name="ITEM_1.1.1" localSheetId="1">#REF!</definedName>
    <definedName name="ITEM_1.1.2" localSheetId="24">#REF!</definedName>
    <definedName name="ITEM_1.1.2" localSheetId="1">#REF!</definedName>
    <definedName name="ITEM_1.2.1" localSheetId="24">#REF!</definedName>
    <definedName name="ITEM_1.2.1" localSheetId="1">#REF!</definedName>
    <definedName name="ITEM_1.3.1" localSheetId="24">#REF!</definedName>
    <definedName name="ITEM_1.3.1" localSheetId="1">#REF!</definedName>
    <definedName name="ITEM_1.3.2" localSheetId="24">#REF!</definedName>
    <definedName name="ITEM_1.3.2" localSheetId="1">#REF!</definedName>
    <definedName name="ITEM_1.3.3" localSheetId="24">#REF!</definedName>
    <definedName name="ITEM_1.3.3" localSheetId="1">#REF!</definedName>
    <definedName name="ITEM_1.3.4" localSheetId="24">#REF!</definedName>
    <definedName name="ITEM_1.3.4" localSheetId="1">#REF!</definedName>
    <definedName name="ITEM_1.4" localSheetId="24">#REF!</definedName>
    <definedName name="ITEM_1.4" localSheetId="1">#REF!</definedName>
    <definedName name="ITEM_1.4.1" localSheetId="24">#REF!</definedName>
    <definedName name="ITEM_1.4.1" localSheetId="1">#REF!</definedName>
    <definedName name="ITEM_1.4.2" localSheetId="24">#REF!</definedName>
    <definedName name="ITEM_1.4.2" localSheetId="1">#REF!</definedName>
    <definedName name="ITEM_1.4.3" localSheetId="24">#REF!</definedName>
    <definedName name="ITEM_1.4.3" localSheetId="1">#REF!</definedName>
    <definedName name="ITEM_1.4.4" localSheetId="24">#REF!</definedName>
    <definedName name="ITEM_1.4.4" localSheetId="1">#REF!</definedName>
    <definedName name="ITEM_1.5" localSheetId="24">#REF!</definedName>
    <definedName name="ITEM_1.5" localSheetId="1">#REF!</definedName>
    <definedName name="ITEM_1.6.1" localSheetId="24">#REF!</definedName>
    <definedName name="ITEM_1.6.1" localSheetId="1">#REF!</definedName>
    <definedName name="ITEM_1.6.2" localSheetId="24">#REF!</definedName>
    <definedName name="ITEM_1.6.2" localSheetId="1">#REF!</definedName>
    <definedName name="ITEM_1.7.1" localSheetId="24">#REF!</definedName>
    <definedName name="ITEM_1.7.1" localSheetId="1">#REF!</definedName>
    <definedName name="ITEM_1.7.2" localSheetId="24">#REF!</definedName>
    <definedName name="ITEM_1.7.2" localSheetId="1">#REF!</definedName>
    <definedName name="ITEM_1.8" localSheetId="24">#REF!</definedName>
    <definedName name="ITEM_1.8" localSheetId="1">#REF!</definedName>
    <definedName name="ITEM_1_FILTRO" localSheetId="24">#REF!</definedName>
    <definedName name="ITEM_1_FILTRO" localSheetId="1">#REF!</definedName>
    <definedName name="ITEM_2" localSheetId="24">#REF!</definedName>
    <definedName name="ITEM_2" localSheetId="1">#REF!</definedName>
    <definedName name="ITEM_2.11" localSheetId="24">#REF!</definedName>
    <definedName name="ITEM_2.11" localSheetId="1">#REF!</definedName>
    <definedName name="ITEM_2.7" localSheetId="24">#REF!</definedName>
    <definedName name="ITEM_2.7" localSheetId="1">#REF!</definedName>
    <definedName name="ITEM_3.1" localSheetId="24">#REF!</definedName>
    <definedName name="ITEM_3.1" localSheetId="1">#REF!</definedName>
    <definedName name="ITEM_3.11" localSheetId="24">#REF!</definedName>
    <definedName name="ITEM_3.11" localSheetId="1">#REF!</definedName>
    <definedName name="ITEM_3.12" localSheetId="24">#REF!</definedName>
    <definedName name="ITEM_3.12" localSheetId="1">#REF!</definedName>
    <definedName name="ITEM_3.13" localSheetId="24">#REF!</definedName>
    <definedName name="ITEM_3.13" localSheetId="1">#REF!</definedName>
    <definedName name="ITEM_3.14" localSheetId="24">#REF!</definedName>
    <definedName name="ITEM_3.14" localSheetId="1">#REF!</definedName>
    <definedName name="ITEM_3.15" localSheetId="24">#REF!</definedName>
    <definedName name="ITEM_3.15" localSheetId="1">#REF!</definedName>
    <definedName name="ITEM_3_FILTRO" localSheetId="24">#REF!</definedName>
    <definedName name="ITEM_3_FILTRO" localSheetId="1">#REF!</definedName>
    <definedName name="ITEM_4" localSheetId="24">#REF!</definedName>
    <definedName name="ITEM_4" localSheetId="1">#REF!</definedName>
    <definedName name="ITEM_4_FILTRO" localSheetId="24">#REF!</definedName>
    <definedName name="ITEM_4_FILTRO" localSheetId="1">#REF!</definedName>
    <definedName name="ITEM_5" localSheetId="24">#REF!</definedName>
    <definedName name="ITEM_5" localSheetId="1">#REF!</definedName>
    <definedName name="ITEM_5_FILTRO" localSheetId="24">#REF!</definedName>
    <definedName name="ITEM_5_FILTRO" localSheetId="1">#REF!</definedName>
    <definedName name="ITEM_6.2" localSheetId="24">#REF!</definedName>
    <definedName name="ITEM_6.2" localSheetId="1">#REF!</definedName>
    <definedName name="ITEM_6.3" localSheetId="24">#REF!</definedName>
    <definedName name="ITEM_6.3" localSheetId="1">#REF!</definedName>
    <definedName name="ITEM_6.4" localSheetId="24">#REF!</definedName>
    <definedName name="ITEM_6.4" localSheetId="1">#REF!</definedName>
    <definedName name="ITEM_6.5" localSheetId="24">#REF!</definedName>
    <definedName name="ITEM_6.5" localSheetId="1">#REF!</definedName>
    <definedName name="ITEM_6.6" localSheetId="24">#REF!</definedName>
    <definedName name="ITEM_6.6" localSheetId="1">#REF!</definedName>
    <definedName name="ITEM_6.7" localSheetId="24">#REF!</definedName>
    <definedName name="ITEM_6.7" localSheetId="1">#REF!</definedName>
    <definedName name="ITEM_6.8" localSheetId="24">#REF!</definedName>
    <definedName name="ITEM_6.8" localSheetId="1">#REF!</definedName>
    <definedName name="ITEM_6.9" localSheetId="24">#REF!</definedName>
    <definedName name="ITEM_6.9" localSheetId="1">#REF!</definedName>
    <definedName name="ITEM_6_FILTRO" localSheetId="24">#REF!</definedName>
    <definedName name="ITEM_6_FILTRO" localSheetId="1">#REF!</definedName>
    <definedName name="ITEM_7" localSheetId="24">#REF!</definedName>
    <definedName name="ITEM_7" localSheetId="1">#REF!</definedName>
    <definedName name="ITEM_8" localSheetId="24">#REF!</definedName>
    <definedName name="ITEM_8" localSheetId="1">#REF!</definedName>
    <definedName name="ITEM_9" localSheetId="24">#REF!</definedName>
    <definedName name="ITEM_9" localSheetId="1">#REF!</definedName>
    <definedName name="ITEM_COD45" localSheetId="24">#REF!</definedName>
    <definedName name="ITEM_COD45" localSheetId="1">#REF!</definedName>
    <definedName name="item_exccon" localSheetId="24">#REF!</definedName>
    <definedName name="item_exccon" localSheetId="1">#REF!</definedName>
    <definedName name="ITEM_INST_2" localSheetId="24">#REF!</definedName>
    <definedName name="ITEM_INST_2" localSheetId="1">#REF!</definedName>
    <definedName name="ITEM_INST_3" localSheetId="24">#REF!</definedName>
    <definedName name="ITEM_INST_3" localSheetId="1">#REF!</definedName>
    <definedName name="ITEM_MEDID" localSheetId="24">#REF!</definedName>
    <definedName name="ITEM_MEDID" localSheetId="1">#REF!</definedName>
    <definedName name="ITEM_REDU" localSheetId="24">#REF!</definedName>
    <definedName name="ITEM_REDU" localSheetId="1">#REF!</definedName>
    <definedName name="ITEM_SIFON" localSheetId="24">#REF!</definedName>
    <definedName name="ITEM_SIFON" localSheetId="1">#REF!</definedName>
    <definedName name="ITEM_TEE_3_2" localSheetId="24">#REF!</definedName>
    <definedName name="ITEM_TEE_3_2" localSheetId="1">#REF!</definedName>
    <definedName name="ITEM_TEE_4X4" localSheetId="24">#REF!</definedName>
    <definedName name="ITEM_TEE_4X4" localSheetId="1">#REF!</definedName>
    <definedName name="ITEM_TEFLON" localSheetId="24">#REF!</definedName>
    <definedName name="ITEM_TEFLON" localSheetId="1">#REF!</definedName>
    <definedName name="ITEM_VENTO" localSheetId="24">#REF!</definedName>
    <definedName name="ITEM_VENTO" localSheetId="1">#REF!</definedName>
    <definedName name="ITEM1" localSheetId="23">#REF!</definedName>
    <definedName name="ITEM1" localSheetId="24">#REF!</definedName>
    <definedName name="ITEM1" localSheetId="1">#REF!</definedName>
    <definedName name="ITEM15" localSheetId="23">#REF!</definedName>
    <definedName name="ITEM15" localSheetId="24">#REF!</definedName>
    <definedName name="ITEM15" localSheetId="1">#REF!</definedName>
    <definedName name="ITEM2" localSheetId="23">#REF!</definedName>
    <definedName name="ITEM2" localSheetId="24">#REF!</definedName>
    <definedName name="ITEM2" localSheetId="1">#REF!</definedName>
    <definedName name="ITEM3" localSheetId="23">#REF!</definedName>
    <definedName name="ITEM3" localSheetId="24">#REF!</definedName>
    <definedName name="ITEM3" localSheetId="1">#REF!</definedName>
    <definedName name="ITEM6.1" localSheetId="24">#REF!</definedName>
    <definedName name="ITEM6.1" localSheetId="1">#REF!</definedName>
    <definedName name="ITEMCOD90" localSheetId="24">#REF!</definedName>
    <definedName name="ITEMCOD90" localSheetId="1">#REF!</definedName>
    <definedName name="ITEN_2_FILTRO" localSheetId="24">#REF!</definedName>
    <definedName name="ITEN_2_FILTRO" localSheetId="1">#REF!</definedName>
    <definedName name="ITENM_DOMIC" localSheetId="24">#REF!</definedName>
    <definedName name="ITENM_DOMIC" localSheetId="1">#REF!</definedName>
    <definedName name="lev0.1" localSheetId="24">#REF!</definedName>
    <definedName name="lev0.1" localSheetId="1">#REF!</definedName>
    <definedName name="LIMATESA" localSheetId="24">#REF!</definedName>
    <definedName name="LIMATESA" localSheetId="1">#REF!</definedName>
    <definedName name="LISTON_DE_2X4X15" localSheetId="24">#REF!</definedName>
    <definedName name="LISTON_DE_2X4X15" localSheetId="1">#REF!</definedName>
    <definedName name="LLAVE_DE_CHORRO_1_2" localSheetId="24">#REF!</definedName>
    <definedName name="LLAVE_DE_CHORRO_1_2" localSheetId="1">#REF!</definedName>
    <definedName name="LLAVE_DE_PASO_1_2" localSheetId="24">#REF!</definedName>
    <definedName name="LLAVE_DE_PASO_1_2" localSheetId="1">#REF!</definedName>
    <definedName name="MACROMEDIDOR__3__B_x_B" localSheetId="24">#REF!</definedName>
    <definedName name="MACROMEDIDOR__3__B_x_B" localSheetId="1">#REF!</definedName>
    <definedName name="MACROMEDIDOR_4__B_x_B" localSheetId="24">#REF!</definedName>
    <definedName name="MACROMEDIDOR_4__B_x_B" localSheetId="1">#REF!</definedName>
    <definedName name="MALLA" localSheetId="24">#REF!</definedName>
    <definedName name="MALLA" localSheetId="1">#REF!</definedName>
    <definedName name="MALO" localSheetId="20">'[5]ESTADO VÍA-CRIT.TECNICO'!#REF!&lt;2.5</definedName>
    <definedName name="MALO" localSheetId="2">'[5]ESTADO VÍA-CRIT.TECNICO'!#REF!&lt;2.5</definedName>
    <definedName name="MALO" localSheetId="4">'[5]ESTADO VÍA-CRIT.TECNICO'!#REF!&lt;2.5</definedName>
    <definedName name="MALO" localSheetId="19">'[5]ESTADO VÍA-CRIT.TECNICO'!#REF!&lt;2.5</definedName>
    <definedName name="MALO" localSheetId="24">'[5]ESTADO VÍA-CRIT.TECNICO'!#REF!&lt;2.5</definedName>
    <definedName name="MALO" localSheetId="1">'[5]ESTADO VÍA-CRIT.TECNICO'!#REF!&lt;2.5</definedName>
    <definedName name="MANGLE" localSheetId="24">#REF!</definedName>
    <definedName name="MANGLE" localSheetId="1">#REF!</definedName>
    <definedName name="MATERIAL_FILTRANTE" localSheetId="24">#REF!</definedName>
    <definedName name="MATERIAL_FILTRANTE" localSheetId="1">#REF!</definedName>
    <definedName name="MEJORA" localSheetId="20">#REF!</definedName>
    <definedName name="MEJORA" localSheetId="2">#REF!</definedName>
    <definedName name="MEJORA" localSheetId="4">#REF!</definedName>
    <definedName name="MEJORA" localSheetId="19">#REF!</definedName>
    <definedName name="MEJORA" localSheetId="24">#REF!</definedName>
    <definedName name="MEJORA" localSheetId="1">#REF!</definedName>
    <definedName name="mejoramientosubrasante" localSheetId="24">#REF!</definedName>
    <definedName name="mejoramientosubrasante" localSheetId="1">#REF!</definedName>
    <definedName name="MEZCLADORA" localSheetId="24">#REF!</definedName>
    <definedName name="MEZCLADORA" localSheetId="1">#REF!</definedName>
    <definedName name="MOR1_4" localSheetId="24">#REF!</definedName>
    <definedName name="MOR1_4" localSheetId="1">#REF!</definedName>
    <definedName name="MORTE12" localSheetId="24">#REF!</definedName>
    <definedName name="MORTE12" localSheetId="1">#REF!</definedName>
    <definedName name="MORTE14" localSheetId="24">#REF!</definedName>
    <definedName name="MORTE14" localSheetId="1">#REF!</definedName>
    <definedName name="morte15" localSheetId="24">#REF!</definedName>
    <definedName name="morte15" localSheetId="1">#REF!</definedName>
    <definedName name="MORTE16" localSheetId="24">#REF!</definedName>
    <definedName name="MORTE16" localSheetId="1">#REF!</definedName>
    <definedName name="mortero" localSheetId="24">#REF!</definedName>
    <definedName name="mortero" localSheetId="1">#REF!</definedName>
    <definedName name="muro" localSheetId="24">#REF!</definedName>
    <definedName name="muro" localSheetId="1">#REF!</definedName>
    <definedName name="murocontencion" localSheetId="24">#REF!</definedName>
    <definedName name="murocontencion" localSheetId="1">#REF!</definedName>
    <definedName name="NEOLAI" localSheetId="24">#REF!</definedName>
    <definedName name="NEOLAI" localSheetId="1">#REF!</definedName>
    <definedName name="NIPLE_DE_1_2__ROSCADO_DE_HG_x_L__3_PULGADAS" localSheetId="24">#REF!</definedName>
    <definedName name="NIPLE_DE_1_2__ROSCADO_DE_HG_x_L__3_PULGADAS" localSheetId="1">#REF!</definedName>
    <definedName name="NIPLE_DE_3__B_x_EL_L__0.25_MTS" localSheetId="24">#REF!</definedName>
    <definedName name="NIPLE_DE_3__B_x_EL_L__0.25_MTS" localSheetId="1">#REF!</definedName>
    <definedName name="NIPLE_DE_4__B_x_EL_L__0.25_MTS" localSheetId="24">#REF!</definedName>
    <definedName name="NIPLE_DE_4__B_x_EL_L__0.25_MTS" localSheetId="1">#REF!</definedName>
    <definedName name="NIPLE_L__0.25" localSheetId="24">#REF!</definedName>
    <definedName name="NIPLE_L__0.25" localSheetId="1">#REF!</definedName>
    <definedName name="pañet" localSheetId="24">#REF!</definedName>
    <definedName name="pañet" localSheetId="1">#REF!</definedName>
    <definedName name="PASAMURO_B_x_EL_L_0.25_Z_0.125_M" localSheetId="24">#REF!</definedName>
    <definedName name="PASAMURO_B_x_EL_L_0.25_Z_0.125_M" localSheetId="1">#REF!</definedName>
    <definedName name="PEGANTE_P.V.C" localSheetId="24">#REF!</definedName>
    <definedName name="PEGANTE_P.V.C" localSheetId="1">#REF!</definedName>
    <definedName name="Pegante_PVC" localSheetId="24">'[1]L. MAT.'!#REF!</definedName>
    <definedName name="Pegante_PVC" localSheetId="1">'[1]L. MAT.'!#REF!</definedName>
    <definedName name="Placas_.9x.9_Azul_labrador" localSheetId="24">'[1]L. MAT.'!#REF!</definedName>
    <definedName name="Placas_.9x.9_Azul_labrador" localSheetId="1">'[1]L. MAT.'!#REF!</definedName>
    <definedName name="PLANT7" localSheetId="24">#REF!</definedName>
    <definedName name="PLANT7" localSheetId="1">#REF!</definedName>
    <definedName name="PLASTROCRETE_DM" localSheetId="24">#REF!</definedName>
    <definedName name="PLASTROCRETE_DM" localSheetId="1">#REF!</definedName>
    <definedName name="PPTO" localSheetId="24">[6]ANALISIS!#REF!</definedName>
    <definedName name="PPTO" localSheetId="1">[6]ANALISIS!#REF!</definedName>
    <definedName name="Print_Area" localSheetId="5">Diseños!$A$1:$G$52</definedName>
    <definedName name="Print_Area_MI" localSheetId="15">#REF!</definedName>
    <definedName name="Print_Area_MI" localSheetId="2">#REF!</definedName>
    <definedName name="Print_Area_MI" localSheetId="4">#REF!</definedName>
    <definedName name="Print_Area_MI" localSheetId="24">#REF!</definedName>
    <definedName name="Print_Area_MI" localSheetId="1">#REF!</definedName>
    <definedName name="Prov" localSheetId="10">#REF!</definedName>
    <definedName name="Prov" localSheetId="12">#REF!</definedName>
    <definedName name="Prov" localSheetId="8">#REF!</definedName>
    <definedName name="Prov" localSheetId="2">#REF!</definedName>
    <definedName name="Prov" localSheetId="4">#REF!</definedName>
    <definedName name="Prov" localSheetId="24">#REF!</definedName>
    <definedName name="Prov" localSheetId="1">#REF!</definedName>
    <definedName name="Pulidora" localSheetId="24">'[1]L. MAT.'!#REF!</definedName>
    <definedName name="Pulidora" localSheetId="1">'[1]L. MAT.'!#REF!</definedName>
    <definedName name="PUNTILLA" localSheetId="24">#REF!</definedName>
    <definedName name="PUNTILLA" localSheetId="1">#REF!</definedName>
    <definedName name="REDUCCION_3__x_2" localSheetId="24">#REF!</definedName>
    <definedName name="REDUCCION_3__x_2" localSheetId="1">#REF!</definedName>
    <definedName name="REDUCCION_4__x_3" localSheetId="24">#REF!</definedName>
    <definedName name="REDUCCION_4__x_3" localSheetId="1">#REF!</definedName>
    <definedName name="REF" localSheetId="24">#REF!</definedName>
    <definedName name="REF" localSheetId="1">#REF!</definedName>
    <definedName name="rell" localSheetId="24">#REF!</definedName>
    <definedName name="rell" localSheetId="1">#REF!</definedName>
    <definedName name="relle" localSheetId="24">#REF!</definedName>
    <definedName name="relle" localSheetId="1">#REF!</definedName>
    <definedName name="relleno" localSheetId="24">#REF!</definedName>
    <definedName name="relleno" localSheetId="1">#REF!</definedName>
    <definedName name="repello" localSheetId="24">#REF!</definedName>
    <definedName name="repello" localSheetId="1">#REF!</definedName>
    <definedName name="replanteo" localSheetId="24">#REF!</definedName>
    <definedName name="replanteo" localSheetId="1">#REF!</definedName>
    <definedName name="retiroarbol" localSheetId="24">#REF!</definedName>
    <definedName name="retiroarbol" localSheetId="1">#REF!</definedName>
    <definedName name="retirocorte" localSheetId="24">#REF!</definedName>
    <definedName name="retirocorte" localSheetId="1">#REF!</definedName>
    <definedName name="SCSF" localSheetId="24">[2]A.P.U!#REF!</definedName>
    <definedName name="SCSF" localSheetId="1">[2]A.P.U!#REF!</definedName>
    <definedName name="SIFON_180_2" localSheetId="24">#REF!</definedName>
    <definedName name="SIFON_180_2" localSheetId="1">#REF!</definedName>
    <definedName name="SIKA" localSheetId="24">#REF!</definedName>
    <definedName name="SIKA" localSheetId="1">#REF!</definedName>
    <definedName name="SIKADUR" localSheetId="24">#REF!</definedName>
    <definedName name="SIKADUR" localSheetId="1">#REF!</definedName>
    <definedName name="SOBRE2H" localSheetId="24">#REF!</definedName>
    <definedName name="SOBRE2H" localSheetId="1">#REF!</definedName>
    <definedName name="sobrecimiento" localSheetId="24">#REF!</definedName>
    <definedName name="sobrecimiento" localSheetId="1">#REF!</definedName>
    <definedName name="solado" localSheetId="24">#REF!</definedName>
    <definedName name="solado" localSheetId="1">#REF!</definedName>
    <definedName name="SOLDA" localSheetId="24">#REF!</definedName>
    <definedName name="SOLDA" localSheetId="1">#REF!</definedName>
    <definedName name="SOLDADURA" localSheetId="24">#REF!</definedName>
    <definedName name="SOLDADURA" localSheetId="1">#REF!</definedName>
    <definedName name="SUPERCEL" localSheetId="24">#REF!</definedName>
    <definedName name="SUPERCEL" localSheetId="1">#REF!</definedName>
    <definedName name="TABLA_DE_CARACOLI" localSheetId="24">#REF!</definedName>
    <definedName name="TABLA_DE_CARACOLI" localSheetId="1">#REF!</definedName>
    <definedName name="TABLA1.2.2" localSheetId="24">[2]A.P.U!#REF!</definedName>
    <definedName name="TABLA1.2.2" localSheetId="1">[2]A.P.U!#REF!</definedName>
    <definedName name="Tablero_trifásico_12_circuitos" localSheetId="24">'[1]L. MAT.'!#REF!</definedName>
    <definedName name="Tablero_trifásico_12_circuitos" localSheetId="1">'[1]L. MAT.'!#REF!</definedName>
    <definedName name="TAPA_HF" localSheetId="24">#REF!</definedName>
    <definedName name="TAPA_HF" localSheetId="1">#REF!</definedName>
    <definedName name="TAPON_2__P.V.C" localSheetId="24">#REF!</definedName>
    <definedName name="TAPON_2__P.V.C" localSheetId="1">#REF!</definedName>
    <definedName name="Tec_Adesivo" localSheetId="24">'[1]L. MAT.'!#REF!</definedName>
    <definedName name="Tec_Adesivo" localSheetId="1">'[1]L. MAT.'!#REF!</definedName>
    <definedName name="TEE_2_____2____P.V.C" localSheetId="24">#REF!</definedName>
    <definedName name="TEE_2_____2____P.V.C" localSheetId="1">#REF!</definedName>
    <definedName name="TEE_3____3____2____P.V.C" localSheetId="24">#REF!</definedName>
    <definedName name="TEE_3____3____2____P.V.C" localSheetId="1">#REF!</definedName>
    <definedName name="TEE_3____3____2____P.V.C_UM" localSheetId="24">#REF!</definedName>
    <definedName name="TEE_3____3____2____P.V.C_UM" localSheetId="1">#REF!</definedName>
    <definedName name="TEE_3____3____3____P.V.C" localSheetId="24">#REF!</definedName>
    <definedName name="TEE_3____3____3____P.V.C" localSheetId="1">#REF!</definedName>
    <definedName name="TEE_3__x_3__B_x_B" localSheetId="24">#REF!</definedName>
    <definedName name="TEE_3__x_3__B_x_B" localSheetId="1">#REF!</definedName>
    <definedName name="TEE_4____4____4____P.V.C_UM" localSheetId="24">#REF!</definedName>
    <definedName name="TEE_4____4____4____P.V.C_UM" localSheetId="1">#REF!</definedName>
    <definedName name="TEFLON" localSheetId="24">#REF!</definedName>
    <definedName name="TEFLON" localSheetId="1">#REF!</definedName>
    <definedName name="_xlnm.Print_Titles" localSheetId="1">'GRUPO 2'!$1:$5</definedName>
    <definedName name="TORNILLO_3" localSheetId="24">#REF!</definedName>
    <definedName name="TORNILLO_3" localSheetId="1">#REF!</definedName>
    <definedName name="TORNILLOS_2.5" localSheetId="24">#REF!</definedName>
    <definedName name="TORNILLOS_2.5" localSheetId="1">#REF!</definedName>
    <definedName name="Total" localSheetId="24">[7]Requisición1!#REF!</definedName>
    <definedName name="Total" localSheetId="1">[7]Requisición1!#REF!</definedName>
    <definedName name="TOTALITEM1.1" localSheetId="24">[2]A.P.U!#REF!</definedName>
    <definedName name="TOTALITEM1.1" localSheetId="1">[2]A.P.U!#REF!</definedName>
    <definedName name="TOTALITEM1.1.1" localSheetId="24">[2]A.P.U!#REF!</definedName>
    <definedName name="TOTALITEM1.1.1" localSheetId="1">[2]A.P.U!#REF!</definedName>
    <definedName name="TOTALITEM1.1.2" localSheetId="24">[2]A.P.U!#REF!</definedName>
    <definedName name="TOTALITEM1.1.2" localSheetId="1">[2]A.P.U!#REF!</definedName>
    <definedName name="TOTALITEM1.1.3" localSheetId="24">[2]A.P.U!#REF!</definedName>
    <definedName name="TOTALITEM1.1.3" localSheetId="1">[2]A.P.U!#REF!</definedName>
    <definedName name="TOTALITEM1.1.4" localSheetId="24">[2]A.P.U!#REF!</definedName>
    <definedName name="TOTALITEM1.1.4" localSheetId="1">[2]A.P.U!#REF!</definedName>
    <definedName name="TOTALITEM1.2.1" localSheetId="24">[2]A.P.U!#REF!</definedName>
    <definedName name="TOTALITEM1.2.1" localSheetId="1">[2]A.P.U!#REF!</definedName>
    <definedName name="TOTALITEM1.2.2" localSheetId="24">[2]A.P.U!#REF!</definedName>
    <definedName name="TOTALITEM1.2.2" localSheetId="1">[2]A.P.U!#REF!</definedName>
    <definedName name="TOTALITEM1.2.3" localSheetId="24">[2]A.P.U!#REF!</definedName>
    <definedName name="TOTALITEM1.2.3" localSheetId="1">[2]A.P.U!#REF!</definedName>
    <definedName name="TOTALITEM1.2.4" localSheetId="24">[2]A.P.U!#REF!</definedName>
    <definedName name="TOTALITEM1.2.4" localSheetId="1">[2]A.P.U!#REF!</definedName>
    <definedName name="TOTALITEM1.2.5" localSheetId="24">[2]A.P.U!#REF!</definedName>
    <definedName name="TOTALITEM1.2.5" localSheetId="1">[2]A.P.U!#REF!</definedName>
    <definedName name="TOTALITEM1.2.6" localSheetId="24">[2]A.P.U!#REF!</definedName>
    <definedName name="TOTALITEM1.2.6" localSheetId="1">[2]A.P.U!#REF!</definedName>
    <definedName name="TOTALITEM1.3.1" localSheetId="24">[2]A.P.U!#REF!</definedName>
    <definedName name="TOTALITEM1.3.1" localSheetId="1">[2]A.P.U!#REF!</definedName>
    <definedName name="TOTALITEM1.4" localSheetId="24">[2]A.P.U!#REF!</definedName>
    <definedName name="TOTALITEM1.4" localSheetId="1">[2]A.P.U!#REF!</definedName>
    <definedName name="TOTALITEM1.5" localSheetId="24">[2]A.P.U!#REF!</definedName>
    <definedName name="TOTALITEM1.5" localSheetId="1">[2]A.P.U!#REF!</definedName>
    <definedName name="TOTALITEM1.6" localSheetId="24">[2]A.P.U!#REF!</definedName>
    <definedName name="TOTALITEM1.6" localSheetId="1">[2]A.P.U!#REF!</definedName>
    <definedName name="TOTALITEM1.7" localSheetId="24">[2]A.P.U!#REF!</definedName>
    <definedName name="TOTALITEM1.7" localSheetId="1">[2]A.P.U!#REF!</definedName>
    <definedName name="TOTALITEM1.8" localSheetId="24">[2]A.P.U!#REF!</definedName>
    <definedName name="TOTALITEM1.8" localSheetId="1">[2]A.P.U!#REF!</definedName>
    <definedName name="TOTALITEM10.1" localSheetId="24">[2]A.P.U!#REF!</definedName>
    <definedName name="TOTALITEM10.1" localSheetId="1">[2]A.P.U!#REF!</definedName>
    <definedName name="TOTALITEM11.1" localSheetId="24">[2]A.P.U!#REF!</definedName>
    <definedName name="TOTALITEM11.1" localSheetId="1">[2]A.P.U!#REF!</definedName>
    <definedName name="TOTALITEM11.2" localSheetId="24">[2]A.P.U!#REF!</definedName>
    <definedName name="TOTALITEM11.2" localSheetId="1">[2]A.P.U!#REF!</definedName>
    <definedName name="TOTALITEM11.3" localSheetId="24">[2]A.P.U!#REF!</definedName>
    <definedName name="TOTALITEM11.3" localSheetId="1">[2]A.P.U!#REF!</definedName>
    <definedName name="TOTALITEM11.4" localSheetId="24">[2]A.P.U!#REF!</definedName>
    <definedName name="TOTALITEM11.4" localSheetId="1">[2]A.P.U!#REF!</definedName>
    <definedName name="TOTALITEM11.5" localSheetId="24">[2]A.P.U!#REF!</definedName>
    <definedName name="TOTALITEM11.5" localSheetId="1">[2]A.P.U!#REF!</definedName>
    <definedName name="TOTALITEM11.6" localSheetId="24">[2]A.P.U!#REF!</definedName>
    <definedName name="TOTALITEM11.6" localSheetId="1">[2]A.P.U!#REF!</definedName>
    <definedName name="TOTALITEM12.1" localSheetId="24">[2]A.P.U!#REF!</definedName>
    <definedName name="TOTALITEM12.1" localSheetId="1">[2]A.P.U!#REF!</definedName>
    <definedName name="TOTALITEM12.10" localSheetId="24">[2]A.P.U!#REF!</definedName>
    <definedName name="TOTALITEM12.10" localSheetId="1">[2]A.P.U!#REF!</definedName>
    <definedName name="TOTALITEM12.2" localSheetId="24">[2]A.P.U!#REF!</definedName>
    <definedName name="TOTALITEM12.2" localSheetId="1">[2]A.P.U!#REF!</definedName>
    <definedName name="TOTALITEM12.3" localSheetId="24">[2]A.P.U!#REF!</definedName>
    <definedName name="TOTALITEM12.3" localSheetId="1">[2]A.P.U!#REF!</definedName>
    <definedName name="TOTALITEM12.4" localSheetId="24">[2]A.P.U!#REF!</definedName>
    <definedName name="TOTALITEM12.4" localSheetId="1">[2]A.P.U!#REF!</definedName>
    <definedName name="TOTALITEM12.5" localSheetId="24">[2]A.P.U!#REF!</definedName>
    <definedName name="TOTALITEM12.5" localSheetId="1">[2]A.P.U!#REF!</definedName>
    <definedName name="TOTALITEM12.6" localSheetId="24">[2]A.P.U!#REF!</definedName>
    <definedName name="TOTALITEM12.6" localSheetId="1">[2]A.P.U!#REF!</definedName>
    <definedName name="TOTALITEM12.7" localSheetId="24">[2]A.P.U!#REF!</definedName>
    <definedName name="TOTALITEM12.7" localSheetId="1">[2]A.P.U!#REF!</definedName>
    <definedName name="TOTALITEM12.8" localSheetId="24">[2]A.P.U!#REF!</definedName>
    <definedName name="TOTALITEM12.8" localSheetId="1">[2]A.P.U!#REF!</definedName>
    <definedName name="TOTALITEM12.9" localSheetId="24">[2]A.P.U!#REF!</definedName>
    <definedName name="TOTALITEM12.9" localSheetId="1">[2]A.P.U!#REF!</definedName>
    <definedName name="TOTALITEM13.1.1" localSheetId="24">[2]A.P.U!#REF!</definedName>
    <definedName name="TOTALITEM13.1.1" localSheetId="1">[2]A.P.U!#REF!</definedName>
    <definedName name="TOTALITEM13.1.2" localSheetId="24">[2]A.P.U!#REF!</definedName>
    <definedName name="TOTALITEM13.1.2" localSheetId="1">[2]A.P.U!#REF!</definedName>
    <definedName name="TOTALITEM13.1.3" localSheetId="24">[2]A.P.U!#REF!</definedName>
    <definedName name="TOTALITEM13.1.3" localSheetId="1">[2]A.P.U!#REF!</definedName>
    <definedName name="TOTALITEM13.2.2" localSheetId="24">[2]A.P.U!#REF!</definedName>
    <definedName name="TOTALITEM13.2.2" localSheetId="1">[2]A.P.U!#REF!</definedName>
    <definedName name="TOTALITEM14.2" localSheetId="24">[2]A.P.U!#REF!</definedName>
    <definedName name="TOTALITEM14.2" localSheetId="1">[2]A.P.U!#REF!</definedName>
    <definedName name="TOTALITEM14.3" localSheetId="24">[2]A.P.U!#REF!</definedName>
    <definedName name="TOTALITEM14.3" localSheetId="1">[2]A.P.U!#REF!</definedName>
    <definedName name="TOTALITEM14.4" localSheetId="24">[2]A.P.U!#REF!</definedName>
    <definedName name="TOTALITEM14.4" localSheetId="1">[2]A.P.U!#REF!</definedName>
    <definedName name="TOTALITEM14.5" localSheetId="24">[2]A.P.U!#REF!</definedName>
    <definedName name="TOTALITEM14.5" localSheetId="1">[2]A.P.U!#REF!</definedName>
    <definedName name="TOTALITEM14.6" localSheetId="24">[2]A.P.U!#REF!</definedName>
    <definedName name="TOTALITEM14.6" localSheetId="1">[2]A.P.U!#REF!</definedName>
    <definedName name="TOTALITEM15" localSheetId="24">[2]A.P.U!#REF!</definedName>
    <definedName name="TOTALITEM15" localSheetId="1">[2]A.P.U!#REF!</definedName>
    <definedName name="TOTALITEM16" localSheetId="24">[2]A.P.U!#REF!</definedName>
    <definedName name="TOTALITEM16" localSheetId="1">[2]A.P.U!#REF!</definedName>
    <definedName name="TOTALITEM2.1" localSheetId="24">[2]A.P.U!#REF!</definedName>
    <definedName name="TOTALITEM2.1" localSheetId="1">[2]A.P.U!#REF!</definedName>
    <definedName name="TOTALITEM2.10" localSheetId="24">[2]A.P.U!#REF!</definedName>
    <definedName name="TOTALITEM2.10" localSheetId="1">[2]A.P.U!#REF!</definedName>
    <definedName name="TOTALITEM2.11.1" localSheetId="24">[2]A.P.U!#REF!</definedName>
    <definedName name="TOTALITEM2.11.1" localSheetId="1">[2]A.P.U!#REF!</definedName>
    <definedName name="TOTALITEM2.11.2" localSheetId="24">[2]A.P.U!#REF!</definedName>
    <definedName name="TOTALITEM2.11.2" localSheetId="1">[2]A.P.U!#REF!</definedName>
    <definedName name="TOTALITEM2.12.1" localSheetId="24">[2]A.P.U!#REF!</definedName>
    <definedName name="TOTALITEM2.12.1" localSheetId="1">[2]A.P.U!#REF!</definedName>
    <definedName name="TOTALITEM2.2" localSheetId="24">[2]A.P.U!#REF!</definedName>
    <definedName name="TOTALITEM2.2" localSheetId="1">[2]A.P.U!#REF!</definedName>
    <definedName name="TOTALITEM2.3" localSheetId="24">[2]A.P.U!#REF!</definedName>
    <definedName name="TOTALITEM2.3" localSheetId="1">[2]A.P.U!#REF!</definedName>
    <definedName name="TOTALITEM2.4" localSheetId="24">[2]A.P.U!#REF!</definedName>
    <definedName name="TOTALITEM2.4" localSheetId="1">[2]A.P.U!#REF!</definedName>
    <definedName name="TOTALITEM2.5" localSheetId="24">[2]A.P.U!#REF!</definedName>
    <definedName name="TOTALITEM2.5" localSheetId="1">[2]A.P.U!#REF!</definedName>
    <definedName name="TOTALITEM2.6" localSheetId="24">[2]A.P.U!#REF!</definedName>
    <definedName name="TOTALITEM2.6" localSheetId="1">[2]A.P.U!#REF!</definedName>
    <definedName name="TOTALITEM2.7" localSheetId="24">[2]A.P.U!#REF!</definedName>
    <definedName name="TOTALITEM2.7" localSheetId="1">[2]A.P.U!#REF!</definedName>
    <definedName name="TOTALITEM3.1.1" localSheetId="24">[2]A.P.U!#REF!</definedName>
    <definedName name="TOTALITEM3.1.1" localSheetId="1">[2]A.P.U!#REF!</definedName>
    <definedName name="TOTALITEM3.1.2" localSheetId="24">[2]A.P.U!#REF!</definedName>
    <definedName name="TOTALITEM3.1.2" localSheetId="1">[2]A.P.U!#REF!</definedName>
    <definedName name="TOTALITEM3.2" localSheetId="24">[2]A.P.U!#REF!</definedName>
    <definedName name="TOTALITEM3.2" localSheetId="1">[2]A.P.U!#REF!</definedName>
    <definedName name="TOTALITEM3.3" localSheetId="24">[2]A.P.U!#REF!</definedName>
    <definedName name="TOTALITEM3.3" localSheetId="1">[2]A.P.U!#REF!</definedName>
    <definedName name="TOTALITEM3.4.1" localSheetId="24">[2]A.P.U!#REF!</definedName>
    <definedName name="TOTALITEM3.4.1" localSheetId="1">[2]A.P.U!#REF!</definedName>
    <definedName name="TOTALITEM3.4.2" localSheetId="24">[2]A.P.U!#REF!</definedName>
    <definedName name="TOTALITEM3.4.2" localSheetId="1">[2]A.P.U!#REF!</definedName>
    <definedName name="TOTALITEM3.4.3" localSheetId="24">[2]A.P.U!#REF!</definedName>
    <definedName name="TOTALITEM3.4.3" localSheetId="1">[2]A.P.U!#REF!</definedName>
    <definedName name="TOTALITEM3.5.1" localSheetId="24">[2]A.P.U!#REF!</definedName>
    <definedName name="TOTALITEM3.5.1" localSheetId="1">[2]A.P.U!#REF!</definedName>
    <definedName name="TOTALITEM3.5.2" localSheetId="24">[2]A.P.U!#REF!</definedName>
    <definedName name="TOTALITEM3.5.2" localSheetId="1">[2]A.P.U!#REF!</definedName>
    <definedName name="TOTALITEM3.5.3" localSheetId="24">[2]A.P.U!#REF!</definedName>
    <definedName name="TOTALITEM3.5.3" localSheetId="1">[2]A.P.U!#REF!</definedName>
    <definedName name="TOTALITEM4.1.2" localSheetId="24">[2]A.P.U!#REF!</definedName>
    <definedName name="TOTALITEM4.1.2" localSheetId="1">[2]A.P.U!#REF!</definedName>
    <definedName name="TOTALITEM4.1.3" localSheetId="24">[2]A.P.U!#REF!</definedName>
    <definedName name="TOTALITEM4.1.3" localSheetId="1">[2]A.P.U!#REF!</definedName>
    <definedName name="TOTALITEM4.1.4" localSheetId="24">[2]A.P.U!#REF!</definedName>
    <definedName name="TOTALITEM4.1.4" localSheetId="1">[2]A.P.U!#REF!</definedName>
    <definedName name="TOTALITEM4.2" localSheetId="24">[2]A.P.U!#REF!</definedName>
    <definedName name="TOTALITEM4.2" localSheetId="1">[2]A.P.U!#REF!</definedName>
    <definedName name="TOTALITEM4.3" localSheetId="24">[2]A.P.U!#REF!</definedName>
    <definedName name="TOTALITEM4.3" localSheetId="1">[2]A.P.U!#REF!</definedName>
    <definedName name="TOTALITEM4.4" localSheetId="24">[2]A.P.U!#REF!</definedName>
    <definedName name="TOTALITEM4.4" localSheetId="1">[2]A.P.U!#REF!</definedName>
    <definedName name="TOTALITEM4.5" localSheetId="24">[2]A.P.U!#REF!</definedName>
    <definedName name="TOTALITEM4.5" localSheetId="1">[2]A.P.U!#REF!</definedName>
    <definedName name="TOTALITEM4.6" localSheetId="24">[2]A.P.U!#REF!</definedName>
    <definedName name="TOTALITEM4.6" localSheetId="1">[2]A.P.U!#REF!</definedName>
    <definedName name="TOTALITEM5.1" localSheetId="24">[2]A.P.U!#REF!</definedName>
    <definedName name="TOTALITEM5.1" localSheetId="1">[2]A.P.U!#REF!</definedName>
    <definedName name="TOTALITEM5.2" localSheetId="24">[2]A.P.U!#REF!</definedName>
    <definedName name="TOTALITEM5.2" localSheetId="1">[2]A.P.U!#REF!</definedName>
    <definedName name="TOTALITEM5.3" localSheetId="24">[2]A.P.U!#REF!</definedName>
    <definedName name="TOTALITEM5.3" localSheetId="1">[2]A.P.U!#REF!</definedName>
    <definedName name="TOTALITEM5.4" localSheetId="24">[2]A.P.U!#REF!</definedName>
    <definedName name="TOTALITEM5.4" localSheetId="1">[2]A.P.U!#REF!</definedName>
    <definedName name="TOTALITEM6.1" localSheetId="24">[2]A.P.U!#REF!</definedName>
    <definedName name="TOTALITEM6.1" localSheetId="1">[2]A.P.U!#REF!</definedName>
    <definedName name="TOTALITEM6.2" localSheetId="24">[2]A.P.U!#REF!</definedName>
    <definedName name="TOTALITEM6.2" localSheetId="1">[2]A.P.U!#REF!</definedName>
    <definedName name="TOTALITEM6.3" localSheetId="24">[2]A.P.U!#REF!</definedName>
    <definedName name="TOTALITEM6.3" localSheetId="1">[2]A.P.U!#REF!</definedName>
    <definedName name="TOTALITEM7.1" localSheetId="24">[2]A.P.U!#REF!</definedName>
    <definedName name="TOTALITEM7.1" localSheetId="1">[2]A.P.U!#REF!</definedName>
    <definedName name="TOTALITEM7.2" localSheetId="24">[2]A.P.U!#REF!</definedName>
    <definedName name="TOTALITEM7.2" localSheetId="1">[2]A.P.U!#REF!</definedName>
    <definedName name="TOTALITEM7.3" localSheetId="24">[2]A.P.U!#REF!</definedName>
    <definedName name="TOTALITEM7.3" localSheetId="1">[2]A.P.U!#REF!</definedName>
    <definedName name="TOTALITEM7.4" localSheetId="24">[2]A.P.U!#REF!</definedName>
    <definedName name="TOTALITEM7.4" localSheetId="1">[2]A.P.U!#REF!</definedName>
    <definedName name="TOTALITEM7.5" localSheetId="24">[2]A.P.U!#REF!</definedName>
    <definedName name="TOTALITEM7.5" localSheetId="1">[2]A.P.U!#REF!</definedName>
    <definedName name="TOTALITEM8.1" localSheetId="24">[2]A.P.U!#REF!</definedName>
    <definedName name="TOTALITEM8.1" localSheetId="1">[2]A.P.U!#REF!</definedName>
    <definedName name="TOTALITEM8.2" localSheetId="24">[2]A.P.U!#REF!</definedName>
    <definedName name="TOTALITEM8.2" localSheetId="1">[2]A.P.U!#REF!</definedName>
    <definedName name="TOTALITEM8.3" localSheetId="24">[2]A.P.U!#REF!</definedName>
    <definedName name="TOTALITEM8.3" localSheetId="1">[2]A.P.U!#REF!</definedName>
    <definedName name="TOTALITEM8.4" localSheetId="24">[2]A.P.U!#REF!</definedName>
    <definedName name="TOTALITEM8.4" localSheetId="1">[2]A.P.U!#REF!</definedName>
    <definedName name="TOTALITEM8.5" localSheetId="24">[2]A.P.U!#REF!</definedName>
    <definedName name="TOTALITEM8.5" localSheetId="1">[2]A.P.U!#REF!</definedName>
    <definedName name="TOTALITEM8.6" localSheetId="24">[2]A.P.U!#REF!</definedName>
    <definedName name="TOTALITEM8.6" localSheetId="1">[2]A.P.U!#REF!</definedName>
    <definedName name="TOTALITEM8.7" localSheetId="24">[2]A.P.U!#REF!</definedName>
    <definedName name="TOTALITEM8.7" localSheetId="1">[2]A.P.U!#REF!</definedName>
    <definedName name="TOTALITEM8.8" localSheetId="24">[2]A.P.U!#REF!</definedName>
    <definedName name="TOTALITEM8.8" localSheetId="1">[2]A.P.U!#REF!</definedName>
    <definedName name="TOTALITEM9.1" localSheetId="24">[2]A.P.U!#REF!</definedName>
    <definedName name="TOTALITEM9.1" localSheetId="1">[2]A.P.U!#REF!</definedName>
    <definedName name="TOTALITEM9.2" localSheetId="24">[2]A.P.U!#REF!</definedName>
    <definedName name="TOTALITEM9.2" localSheetId="1">[2]A.P.U!#REF!</definedName>
    <definedName name="TOTALITEM9.3" localSheetId="24">[2]A.P.U!#REF!</definedName>
    <definedName name="TOTALITEM9.3" localSheetId="1">[2]A.P.U!#REF!</definedName>
    <definedName name="TOTALITEM9.4" localSheetId="24">[2]A.P.U!#REF!</definedName>
    <definedName name="TOTALITEM9.4" localSheetId="1">[2]A.P.U!#REF!</definedName>
    <definedName name="TOTALITEM9.5" localSheetId="24">[2]A.P.U!#REF!</definedName>
    <definedName name="TOTALITEM9.5" localSheetId="1">[2]A.P.U!#REF!</definedName>
    <definedName name="TOTALITEM9.6" localSheetId="24">[2]A.P.U!#REF!</definedName>
    <definedName name="TOTALITEM9.6" localSheetId="1">[2]A.P.U!#REF!</definedName>
    <definedName name="TOTALITEM9.7" localSheetId="24">[2]A.P.U!#REF!</definedName>
    <definedName name="TOTALITEM9.7" localSheetId="1">[2]A.P.U!#REF!</definedName>
    <definedName name="TOTALITEM9.8" localSheetId="24">[2]A.P.U!#REF!</definedName>
    <definedName name="TOTALITEM9.8" localSheetId="1">[2]A.P.U!#REF!</definedName>
    <definedName name="TOTALITEN1.2.4" localSheetId="24">[2]A.P.U!#REF!</definedName>
    <definedName name="TOTALITEN1.2.4" localSheetId="1">[2]A.P.U!#REF!</definedName>
    <definedName name="TRIPLEX" localSheetId="24">#REF!</definedName>
    <definedName name="TRIPLEX" localSheetId="1">#REF!</definedName>
    <definedName name="TUB._ACC_3__Bx_B_SCH_40" localSheetId="24">#REF!</definedName>
    <definedName name="TUB._ACC_3__Bx_B_SCH_40" localSheetId="1">#REF!</definedName>
    <definedName name="TUBERIA_P.V.C_RDE_9" localSheetId="24">#REF!</definedName>
    <definedName name="TUBERIA_P.V.C_RDE_9" localSheetId="1">#REF!</definedName>
    <definedName name="TUBERIA_P.V.C_UM_RDE_41____2" localSheetId="24">#REF!</definedName>
    <definedName name="TUBERIA_P.V.C_UM_RDE_41____2" localSheetId="1">#REF!</definedName>
    <definedName name="TUBERIA_P.V.C_UM_RDE_41____3" localSheetId="24">#REF!</definedName>
    <definedName name="TUBERIA_P.V.C_UM_RDE_41____3" localSheetId="1">#REF!</definedName>
    <definedName name="tuberia3" localSheetId="24">#REF!</definedName>
    <definedName name="tuberia3" localSheetId="1">#REF!</definedName>
    <definedName name="TUBO_1_2" localSheetId="24">#REF!</definedName>
    <definedName name="TUBO_1_2" localSheetId="1">#REF!</definedName>
    <definedName name="TUBO_1_2__HG" localSheetId="24">#REF!</definedName>
    <definedName name="TUBO_1_2__HG" localSheetId="1">#REF!</definedName>
    <definedName name="UNION_DE_MECANICA_2" localSheetId="24">#REF!</definedName>
    <definedName name="UNION_DE_MECANICA_2" localSheetId="1">#REF!</definedName>
    <definedName name="UNION_DE_MECANICA_3" localSheetId="24">#REF!</definedName>
    <definedName name="UNION_DE_MECANICA_3" localSheetId="1">#REF!</definedName>
    <definedName name="UNION_DE_MECANICA_4" localSheetId="24">#REF!</definedName>
    <definedName name="UNION_DE_MECANICA_4" localSheetId="1">#REF!</definedName>
    <definedName name="UNION_DE_REPARACION_2__P.V.C" localSheetId="24">#REF!</definedName>
    <definedName name="UNION_DE_REPARACION_2__P.V.C" localSheetId="1">#REF!</definedName>
    <definedName name="UNION_DE_REPARACION_3" localSheetId="24">#REF!</definedName>
    <definedName name="UNION_DE_REPARACION_3" localSheetId="1">#REF!</definedName>
    <definedName name="UNION_DE_REPARACION_3__P.V.C" localSheetId="24">#REF!</definedName>
    <definedName name="UNION_DE_REPARACION_3__P.V.C" localSheetId="1">#REF!</definedName>
    <definedName name="UNION_DE_REPARACION_4" localSheetId="24">#REF!</definedName>
    <definedName name="UNION_DE_REPARACION_4" localSheetId="1">#REF!</definedName>
    <definedName name="UNION_P.V.C_1_2" localSheetId="24">#REF!</definedName>
    <definedName name="UNION_P.V.C_1_2" localSheetId="1">#REF!</definedName>
    <definedName name="VALDES" localSheetId="20">#REF!</definedName>
    <definedName name="VALDES" localSheetId="2">#REF!</definedName>
    <definedName name="VALDES" localSheetId="4">#REF!</definedName>
    <definedName name="VALDES" localSheetId="19">#REF!</definedName>
    <definedName name="VALDES" localSheetId="24">#REF!</definedName>
    <definedName name="VALDES" localSheetId="1">#REF!</definedName>
    <definedName name="VALLA_2_3_MTS_CON_3_CERCHAS" localSheetId="24">#REF!</definedName>
    <definedName name="VALLA_2_3_MTS_CON_3_CERCHAS" localSheetId="1">#REF!</definedName>
    <definedName name="valor1" localSheetId="15">#REF!</definedName>
    <definedName name="valor1" localSheetId="2">#REF!</definedName>
    <definedName name="valor1" localSheetId="4">#REF!</definedName>
    <definedName name="valor1" localSheetId="24">#REF!</definedName>
    <definedName name="valor1" localSheetId="1">#REF!</definedName>
    <definedName name="valor2" localSheetId="15">#REF!</definedName>
    <definedName name="valor2" localSheetId="2">#REF!</definedName>
    <definedName name="valor2" localSheetId="4">#REF!</definedName>
    <definedName name="valor2" localSheetId="24">#REF!</definedName>
    <definedName name="valor2" localSheetId="1">#REF!</definedName>
    <definedName name="VALOR3" localSheetId="15">#REF!</definedName>
    <definedName name="VALOR3" localSheetId="2">#REF!</definedName>
    <definedName name="VALOR3" localSheetId="4">#REF!</definedName>
    <definedName name="VALOR3" localSheetId="24">#REF!</definedName>
    <definedName name="VALOR3" localSheetId="1">#REF!</definedName>
    <definedName name="VALVULA_DE_COMPUERTA_2__SELLO_ELASTICO_Y_VNA_CON_CUADRANTE" localSheetId="24">#REF!</definedName>
    <definedName name="VALVULA_DE_COMPUERTA_2__SELLO_ELASTICO_Y_VNA_CON_CUADRANTE" localSheetId="1">#REF!</definedName>
    <definedName name="VALVULA_DE_COMPUERTA_3__BxB_CON_RUEDA_MECANICA" localSheetId="24">#REF!</definedName>
    <definedName name="VALVULA_DE_COMPUERTA_3__BxB_CON_RUEDA_MECANICA" localSheetId="1">#REF!</definedName>
    <definedName name="VALVULA_DE_COMPUERTA_3__SELLO_ELASTICO_Y_VNA_CON_CUADRANTE" localSheetId="24">#REF!</definedName>
    <definedName name="VALVULA_DE_COMPUERTA_3__SELLO_ELASTICO_Y_VNA_CON_CUADRANTE" localSheetId="1">#REF!</definedName>
    <definedName name="VALVULA_DE_COMPUERTA_4__SELLO_ELASTICO_Y_VNA_CON_CUADRANTE" localSheetId="24">#REF!</definedName>
    <definedName name="VALVULA_DE_COMPUERTA_4__SELLO_ELASTICO_Y_VNA_CON_CUADRANTE" localSheetId="1">#REF!</definedName>
    <definedName name="VALVULA_DE_NO_RETORNO_CHEQUE__3__PARA_TRABAJAR_HORIZONTALMENTE_B_x_B" localSheetId="24">#REF!</definedName>
    <definedName name="VALVULA_DE_NO_RETORNO_CHEQUE__3__PARA_TRABAJAR_HORIZONTALMENTE_B_x_B" localSheetId="1">#REF!</definedName>
    <definedName name="VALVULA_DE_NO_RETORNO_CHEQUE__4__PARA_TRABAJAR_HORIZONTALMENTE_B_x_B" localSheetId="24">#REF!</definedName>
    <definedName name="VALVULA_DE_NO_RETORNO_CHEQUE__4__PARA_TRABAJAR_HORIZONTALMENTE_B_x_B" localSheetId="1">#REF!</definedName>
    <definedName name="VENTOSAS_PARA_INSTALACION_EN_TUBERIA_DE_3" localSheetId="24">#REF!</definedName>
    <definedName name="VENTOSAS_PARA_INSTALACION_EN_TUBERIA_DE_3" localSheetId="1">#REF!</definedName>
    <definedName name="VIBRADOR" localSheetId="24">#REF!</definedName>
    <definedName name="VIBRADOR" localSheetId="1">#REF!</definedName>
    <definedName name="VIDRIO4" localSheetId="24">#REF!</definedName>
    <definedName name="VIDRIO4" localSheetId="1">#REF!</definedName>
    <definedName name="VINILO" localSheetId="24">#REF!</definedName>
    <definedName name="VINILO" localSheetId="1">#REF!</definedName>
    <definedName name="VOLQUETA" localSheetId="24">#REF!</definedName>
    <definedName name="VOLQUETA" localSheetId="1">#REF!</definedName>
    <definedName name="XX" localSheetId="23">#REF!</definedName>
    <definedName name="XX" localSheetId="24">#REF!</definedName>
    <definedName name="XX" localSheetId="1">#REF!</definedName>
    <definedName name="YESO" localSheetId="24">#REF!</definedName>
    <definedName name="YESO" localSheetId="1">#REF!</definedName>
  </definedNames>
  <calcPr calcId="191029"/>
</workbook>
</file>

<file path=xl/calcChain.xml><?xml version="1.0" encoding="utf-8"?>
<calcChain xmlns="http://schemas.openxmlformats.org/spreadsheetml/2006/main">
  <c r="G11" i="203" l="1"/>
  <c r="G10" i="203"/>
  <c r="G18" i="203" l="1"/>
  <c r="G12" i="203"/>
  <c r="G20" i="203" l="1"/>
  <c r="D24" i="205" l="1"/>
  <c r="D17" i="205"/>
  <c r="D18" i="205" s="1"/>
  <c r="D25" i="205" l="1"/>
  <c r="D27" i="205" s="1"/>
  <c r="D29" i="205" s="1"/>
  <c r="G13" i="203" s="1"/>
  <c r="G14" i="203" s="1"/>
  <c r="G22" i="203" s="1"/>
  <c r="G23" i="203" s="1"/>
  <c r="G24" i="203" s="1"/>
  <c r="C5" i="147" l="1"/>
  <c r="C23" i="147" s="1"/>
  <c r="E12" i="164"/>
  <c r="G12" i="164" s="1"/>
  <c r="C18" i="147"/>
  <c r="C15" i="147" s="1"/>
  <c r="E24" i="190"/>
  <c r="G24" i="190" s="1"/>
  <c r="F37" i="190"/>
  <c r="F38" i="190" s="1"/>
  <c r="D37" i="190"/>
  <c r="C37" i="190"/>
  <c r="F23" i="190"/>
  <c r="G23" i="190" s="1"/>
  <c r="G22" i="190"/>
  <c r="G21" i="190"/>
  <c r="G11" i="190"/>
  <c r="H34" i="190"/>
  <c r="D37" i="181"/>
  <c r="D38" i="181" s="1"/>
  <c r="D36" i="186"/>
  <c r="D37" i="186" s="1"/>
  <c r="C36" i="186"/>
  <c r="D36" i="179"/>
  <c r="D37" i="179" s="1"/>
  <c r="C36" i="179"/>
  <c r="E25" i="179"/>
  <c r="G25" i="179" s="1"/>
  <c r="E23" i="179"/>
  <c r="G23" i="179" s="1"/>
  <c r="E22" i="179"/>
  <c r="G22" i="179" s="1"/>
  <c r="E20" i="179"/>
  <c r="G20" i="179" s="1"/>
  <c r="E13" i="179"/>
  <c r="D37" i="182"/>
  <c r="D38" i="182" s="1"/>
  <c r="C37" i="182"/>
  <c r="E22" i="182"/>
  <c r="G22" i="182" s="1"/>
  <c r="E21" i="182"/>
  <c r="G21" i="182" s="1"/>
  <c r="C37" i="181"/>
  <c r="E23" i="181"/>
  <c r="G23" i="181" s="1"/>
  <c r="E22" i="181"/>
  <c r="G22" i="181" s="1"/>
  <c r="E21" i="181"/>
  <c r="G21" i="181" s="1"/>
  <c r="D38" i="180"/>
  <c r="D39" i="180" s="1"/>
  <c r="C38" i="180"/>
  <c r="E21" i="180"/>
  <c r="G21" i="180" s="1"/>
  <c r="E20" i="180"/>
  <c r="G20" i="180" s="1"/>
  <c r="H29" i="180" s="1"/>
  <c r="E12" i="180"/>
  <c r="D37" i="170"/>
  <c r="D39" i="170" s="1"/>
  <c r="E21" i="170"/>
  <c r="G21" i="170" s="1"/>
  <c r="H27" i="170" s="1"/>
  <c r="E11" i="170"/>
  <c r="G11" i="170" s="1"/>
  <c r="G23" i="186"/>
  <c r="G22" i="186"/>
  <c r="G12" i="186"/>
  <c r="H19" i="186" s="1"/>
  <c r="F38" i="182"/>
  <c r="D29" i="182"/>
  <c r="C29" i="182"/>
  <c r="A29" i="182"/>
  <c r="F38" i="181"/>
  <c r="D29" i="181"/>
  <c r="C29" i="181"/>
  <c r="A29" i="181"/>
  <c r="F38" i="180"/>
  <c r="F39" i="180" s="1"/>
  <c r="H35" i="180"/>
  <c r="G24" i="180"/>
  <c r="G23" i="180"/>
  <c r="G22" i="180"/>
  <c r="F13" i="180"/>
  <c r="G13" i="180" s="1"/>
  <c r="F12" i="180"/>
  <c r="G11" i="180"/>
  <c r="F36" i="179"/>
  <c r="F37" i="179" s="1"/>
  <c r="C31" i="179"/>
  <c r="E31" i="179" s="1"/>
  <c r="C30" i="179"/>
  <c r="E30" i="179" s="1"/>
  <c r="G24" i="179"/>
  <c r="G21" i="179"/>
  <c r="F13" i="179"/>
  <c r="F12" i="179"/>
  <c r="C36" i="172"/>
  <c r="F35" i="172"/>
  <c r="D35" i="172"/>
  <c r="D36" i="172" s="1"/>
  <c r="C35" i="172"/>
  <c r="E29" i="172"/>
  <c r="G14" i="172"/>
  <c r="G13" i="172"/>
  <c r="G12" i="172"/>
  <c r="F37" i="170"/>
  <c r="F39" i="170" s="1"/>
  <c r="H34" i="170"/>
  <c r="F29" i="172"/>
  <c r="C39" i="169"/>
  <c r="F38" i="169"/>
  <c r="F39" i="169" s="1"/>
  <c r="D38" i="169"/>
  <c r="D39" i="169" s="1"/>
  <c r="C38" i="169"/>
  <c r="C33" i="169"/>
  <c r="E33" i="169" s="1"/>
  <c r="C32" i="169"/>
  <c r="E32" i="169" s="1"/>
  <c r="G25" i="169"/>
  <c r="E24" i="169"/>
  <c r="G24" i="169" s="1"/>
  <c r="E23" i="169"/>
  <c r="G23" i="169" s="1"/>
  <c r="G22" i="169"/>
  <c r="E21" i="169"/>
  <c r="G21" i="169" s="1"/>
  <c r="F13" i="169"/>
  <c r="F37" i="168"/>
  <c r="C37" i="168"/>
  <c r="D36" i="168"/>
  <c r="D37" i="168" s="1"/>
  <c r="C36" i="168"/>
  <c r="C31" i="168"/>
  <c r="E31" i="168" s="1"/>
  <c r="C30" i="168"/>
  <c r="E30" i="168" s="1"/>
  <c r="E23" i="168"/>
  <c r="G23" i="168" s="1"/>
  <c r="E22" i="168"/>
  <c r="G22" i="168" s="1"/>
  <c r="G21" i="168"/>
  <c r="E20" i="168"/>
  <c r="G20" i="168" s="1"/>
  <c r="F37" i="166"/>
  <c r="F38" i="166" s="1"/>
  <c r="D37" i="166"/>
  <c r="D38" i="166" s="1"/>
  <c r="C33" i="166"/>
  <c r="E33" i="166" s="1"/>
  <c r="A33" i="166"/>
  <c r="C32" i="166"/>
  <c r="E32" i="166" s="1"/>
  <c r="C31" i="166"/>
  <c r="E31" i="166" s="1"/>
  <c r="E26" i="166"/>
  <c r="G26" i="166" s="1"/>
  <c r="G25" i="166"/>
  <c r="L24" i="166"/>
  <c r="L25" i="166" s="1"/>
  <c r="E24" i="166"/>
  <c r="G24" i="166" s="1"/>
  <c r="E23" i="166"/>
  <c r="G23" i="166" s="1"/>
  <c r="G22" i="166"/>
  <c r="E21" i="166"/>
  <c r="G21" i="166" s="1"/>
  <c r="J13" i="166"/>
  <c r="J14" i="166" s="1"/>
  <c r="F13" i="166"/>
  <c r="H48" i="165"/>
  <c r="F36" i="165"/>
  <c r="C36" i="165"/>
  <c r="D35" i="165"/>
  <c r="D36" i="165" s="1"/>
  <c r="C35" i="165"/>
  <c r="C31" i="165"/>
  <c r="E31" i="165" s="1"/>
  <c r="E24" i="165"/>
  <c r="G24" i="165" s="1"/>
  <c r="F23" i="165"/>
  <c r="E23" i="165"/>
  <c r="F22" i="165"/>
  <c r="C30" i="165" s="1"/>
  <c r="E30" i="165" s="1"/>
  <c r="F21" i="165"/>
  <c r="G21" i="165" s="1"/>
  <c r="F20" i="165"/>
  <c r="C29" i="165" s="1"/>
  <c r="E29" i="165" s="1"/>
  <c r="H50" i="164"/>
  <c r="C38" i="164"/>
  <c r="F37" i="164"/>
  <c r="F38" i="164" s="1"/>
  <c r="D37" i="164"/>
  <c r="D38" i="164" s="1"/>
  <c r="C37" i="164"/>
  <c r="C32" i="164"/>
  <c r="E32" i="164" s="1"/>
  <c r="C31" i="164"/>
  <c r="E31" i="164" s="1"/>
  <c r="G25" i="164"/>
  <c r="E24" i="164"/>
  <c r="G24" i="164" s="1"/>
  <c r="E23" i="164"/>
  <c r="E22" i="165" s="1"/>
  <c r="G22" i="164"/>
  <c r="E21" i="164"/>
  <c r="E20" i="165" s="1"/>
  <c r="F13" i="164"/>
  <c r="H48" i="163"/>
  <c r="D34" i="163"/>
  <c r="C34" i="163"/>
  <c r="C28" i="163"/>
  <c r="E28" i="163" s="1"/>
  <c r="A28" i="163"/>
  <c r="G22" i="163"/>
  <c r="E21" i="163"/>
  <c r="G21" i="163" s="1"/>
  <c r="F14" i="163"/>
  <c r="F34" i="163" s="1"/>
  <c r="E14" i="163"/>
  <c r="F13" i="163"/>
  <c r="E13" i="163"/>
  <c r="E12" i="163"/>
  <c r="G12" i="163" s="1"/>
  <c r="F37" i="161"/>
  <c r="D37" i="161"/>
  <c r="C37" i="161"/>
  <c r="H34" i="161"/>
  <c r="H28" i="161"/>
  <c r="E13" i="161"/>
  <c r="F13" i="161"/>
  <c r="F12" i="161"/>
  <c r="E12" i="161"/>
  <c r="E11" i="161"/>
  <c r="G11" i="161" s="1"/>
  <c r="F37" i="160"/>
  <c r="F38" i="160" s="1"/>
  <c r="D37" i="160"/>
  <c r="D38" i="160" s="1"/>
  <c r="C37" i="160"/>
  <c r="C31" i="160"/>
  <c r="E31" i="160" s="1"/>
  <c r="A31" i="160"/>
  <c r="E23" i="160"/>
  <c r="G23" i="160" s="1"/>
  <c r="E21" i="160"/>
  <c r="G21" i="160" s="1"/>
  <c r="E13" i="160"/>
  <c r="F12" i="160"/>
  <c r="F13" i="160" s="1"/>
  <c r="E12" i="160"/>
  <c r="E11" i="160"/>
  <c r="G11" i="160" s="1"/>
  <c r="F36" i="158"/>
  <c r="D36" i="158"/>
  <c r="C36" i="158"/>
  <c r="H33" i="158"/>
  <c r="H27" i="158"/>
  <c r="E10" i="158"/>
  <c r="G10" i="158" s="1"/>
  <c r="E33" i="153"/>
  <c r="G33" i="153" s="1"/>
  <c r="G32" i="153"/>
  <c r="G29" i="153"/>
  <c r="G26" i="153"/>
  <c r="G25" i="153"/>
  <c r="E15" i="153"/>
  <c r="G15" i="153" s="1"/>
  <c r="E12" i="153"/>
  <c r="G12" i="153" s="1"/>
  <c r="E9" i="153"/>
  <c r="G9" i="153" s="1"/>
  <c r="E8" i="153"/>
  <c r="G8" i="153" s="1"/>
  <c r="G7" i="153"/>
  <c r="C37" i="186"/>
  <c r="E12" i="165"/>
  <c r="G12" i="165" s="1"/>
  <c r="G19" i="149"/>
  <c r="I19" i="149" s="1"/>
  <c r="G18" i="149"/>
  <c r="I18" i="149" s="1"/>
  <c r="G17" i="149"/>
  <c r="I17" i="149" s="1"/>
  <c r="G16" i="149"/>
  <c r="I16" i="149" s="1"/>
  <c r="E8" i="149"/>
  <c r="G8" i="149" s="1"/>
  <c r="E7" i="149"/>
  <c r="G7" i="149" s="1"/>
  <c r="E6" i="149"/>
  <c r="G6" i="149" s="1"/>
  <c r="E5" i="149"/>
  <c r="G5" i="149" s="1"/>
  <c r="E4" i="149"/>
  <c r="G4" i="149" s="1"/>
  <c r="C19" i="148"/>
  <c r="C18" i="148"/>
  <c r="C15" i="148" s="1"/>
  <c r="C14" i="148"/>
  <c r="C5" i="148"/>
  <c r="C28" i="148" s="1"/>
  <c r="C19" i="147"/>
  <c r="C14" i="147"/>
  <c r="C8" i="147"/>
  <c r="C5" i="116"/>
  <c r="C31" i="116" s="1"/>
  <c r="C18" i="116"/>
  <c r="C15" i="116" s="1"/>
  <c r="C19" i="116"/>
  <c r="C14" i="116"/>
  <c r="C8" i="116"/>
  <c r="D1" i="147"/>
  <c r="D3" i="147" s="1"/>
  <c r="D1" i="148"/>
  <c r="D3" i="148" s="1"/>
  <c r="D1" i="116"/>
  <c r="G22" i="165" l="1"/>
  <c r="E35" i="172"/>
  <c r="G21" i="164"/>
  <c r="C23" i="148"/>
  <c r="C33" i="116"/>
  <c r="C30" i="147"/>
  <c r="G17" i="153"/>
  <c r="G19" i="153" s="1"/>
  <c r="C33" i="147"/>
  <c r="D2" i="148"/>
  <c r="C31" i="148"/>
  <c r="E36" i="172"/>
  <c r="G36" i="172" s="1"/>
  <c r="C28" i="147"/>
  <c r="C26" i="147"/>
  <c r="D2" i="147"/>
  <c r="C30" i="116"/>
  <c r="C31" i="147"/>
  <c r="E36" i="158"/>
  <c r="G36" i="158" s="1"/>
  <c r="H41" i="158" s="1"/>
  <c r="G12" i="158" s="1"/>
  <c r="G12" i="160"/>
  <c r="G14" i="163"/>
  <c r="E29" i="182"/>
  <c r="G29" i="182" s="1"/>
  <c r="H34" i="182" s="1"/>
  <c r="H27" i="186"/>
  <c r="G13" i="161"/>
  <c r="H25" i="163"/>
  <c r="G29" i="172"/>
  <c r="H32" i="172" s="1"/>
  <c r="H17" i="172"/>
  <c r="G12" i="180"/>
  <c r="C28" i="116"/>
  <c r="C23" i="116"/>
  <c r="C33" i="148"/>
  <c r="H7" i="149"/>
  <c r="I20" i="149"/>
  <c r="G35" i="153"/>
  <c r="G13" i="160"/>
  <c r="G13" i="179"/>
  <c r="C37" i="179"/>
  <c r="E37" i="179" s="1"/>
  <c r="G37" i="179" s="1"/>
  <c r="C38" i="181"/>
  <c r="E38" i="181" s="1"/>
  <c r="G38" i="181" s="1"/>
  <c r="C38" i="190"/>
  <c r="C38" i="160"/>
  <c r="E38" i="160" s="1"/>
  <c r="G38" i="160" s="1"/>
  <c r="C39" i="180"/>
  <c r="E39" i="180" s="1"/>
  <c r="G39" i="180" s="1"/>
  <c r="C38" i="182"/>
  <c r="E38" i="182" s="1"/>
  <c r="G38" i="182" s="1"/>
  <c r="E37" i="168"/>
  <c r="G37" i="168" s="1"/>
  <c r="C37" i="166"/>
  <c r="E37" i="166" s="1"/>
  <c r="G37" i="166" s="1"/>
  <c r="E38" i="164"/>
  <c r="G38" i="164" s="1"/>
  <c r="C37" i="170"/>
  <c r="E37" i="170" s="1"/>
  <c r="G37" i="170" s="1"/>
  <c r="C38" i="170"/>
  <c r="E37" i="190"/>
  <c r="G37" i="190" s="1"/>
  <c r="C38" i="166"/>
  <c r="E38" i="166" s="1"/>
  <c r="G38" i="166" s="1"/>
  <c r="C39" i="170"/>
  <c r="E39" i="170" s="1"/>
  <c r="G39" i="170" s="1"/>
  <c r="E36" i="168"/>
  <c r="G36" i="168" s="1"/>
  <c r="H41" i="168" s="1"/>
  <c r="G13" i="168" s="1"/>
  <c r="E37" i="164"/>
  <c r="G37" i="164" s="1"/>
  <c r="D38" i="190"/>
  <c r="G23" i="164"/>
  <c r="E39" i="169"/>
  <c r="G39" i="169" s="1"/>
  <c r="E12" i="190"/>
  <c r="G12" i="190" s="1"/>
  <c r="H18" i="190" s="1"/>
  <c r="E12" i="169"/>
  <c r="G12" i="169" s="1"/>
  <c r="E37" i="160"/>
  <c r="G37" i="160" s="1"/>
  <c r="E37" i="161"/>
  <c r="G37" i="161" s="1"/>
  <c r="H42" i="161" s="1"/>
  <c r="E36" i="165"/>
  <c r="G36" i="165" s="1"/>
  <c r="H26" i="181"/>
  <c r="E12" i="166"/>
  <c r="G12" i="166" s="1"/>
  <c r="E37" i="181"/>
  <c r="G37" i="181" s="1"/>
  <c r="E38" i="180"/>
  <c r="G38" i="180" s="1"/>
  <c r="E37" i="186"/>
  <c r="G37" i="186" s="1"/>
  <c r="F32" i="169"/>
  <c r="F31" i="166"/>
  <c r="F32" i="166" s="1"/>
  <c r="F32" i="164"/>
  <c r="G32" i="164" s="1"/>
  <c r="F29" i="165"/>
  <c r="F30" i="179"/>
  <c r="F28" i="163"/>
  <c r="G28" i="163" s="1"/>
  <c r="H31" i="163" s="1"/>
  <c r="F31" i="164"/>
  <c r="G31" i="164" s="1"/>
  <c r="F31" i="160"/>
  <c r="G31" i="160" s="1"/>
  <c r="H34" i="160" s="1"/>
  <c r="F30" i="168"/>
  <c r="F31" i="168" s="1"/>
  <c r="G31" i="168" s="1"/>
  <c r="H28" i="160"/>
  <c r="H28" i="190"/>
  <c r="E38" i="169"/>
  <c r="G38" i="169" s="1"/>
  <c r="G23" i="165"/>
  <c r="E35" i="165"/>
  <c r="G35" i="165" s="1"/>
  <c r="E37" i="182"/>
  <c r="G37" i="182" s="1"/>
  <c r="E36" i="186"/>
  <c r="G36" i="186" s="1"/>
  <c r="E36" i="179"/>
  <c r="G36" i="179" s="1"/>
  <c r="G12" i="161"/>
  <c r="H19" i="161" s="1"/>
  <c r="E12" i="168"/>
  <c r="G12" i="168" s="1"/>
  <c r="E34" i="163"/>
  <c r="G34" i="163" s="1"/>
  <c r="H40" i="163" s="1"/>
  <c r="G24" i="168"/>
  <c r="H27" i="168" s="1"/>
  <c r="D2" i="116"/>
  <c r="D3" i="116"/>
  <c r="D38" i="170"/>
  <c r="G26" i="169"/>
  <c r="H29" i="169" s="1"/>
  <c r="H4" i="149"/>
  <c r="H17" i="158"/>
  <c r="J23" i="166"/>
  <c r="J24" i="166"/>
  <c r="L21" i="166"/>
  <c r="J22" i="166"/>
  <c r="J25" i="166"/>
  <c r="J21" i="166"/>
  <c r="G27" i="166"/>
  <c r="H28" i="166" s="1"/>
  <c r="C30" i="148"/>
  <c r="G20" i="165"/>
  <c r="G35" i="172"/>
  <c r="H40" i="172" s="1"/>
  <c r="F38" i="170"/>
  <c r="H27" i="179"/>
  <c r="C26" i="116"/>
  <c r="C26" i="148"/>
  <c r="G13" i="163"/>
  <c r="H18" i="163" s="1"/>
  <c r="E29" i="181"/>
  <c r="G29" i="181" s="1"/>
  <c r="H34" i="181" s="1"/>
  <c r="H26" i="182"/>
  <c r="G26" i="164" l="1"/>
  <c r="H28" i="164" s="1"/>
  <c r="G36" i="153"/>
  <c r="H43" i="158"/>
  <c r="G46" i="158" s="1"/>
  <c r="H42" i="172"/>
  <c r="H50" i="172" s="1"/>
  <c r="H42" i="180"/>
  <c r="G15" i="180" s="1"/>
  <c r="H17" i="180" s="1"/>
  <c r="H44" i="180" s="1"/>
  <c r="G49" i="180" s="1"/>
  <c r="H42" i="186"/>
  <c r="H44" i="186" s="1"/>
  <c r="H52" i="186" s="1"/>
  <c r="H42" i="164"/>
  <c r="G14" i="164" s="1"/>
  <c r="E38" i="190"/>
  <c r="G38" i="190" s="1"/>
  <c r="H42" i="190" s="1"/>
  <c r="H44" i="190" s="1"/>
  <c r="G47" i="190" s="1"/>
  <c r="H40" i="179"/>
  <c r="G14" i="179" s="1"/>
  <c r="H42" i="182"/>
  <c r="G11" i="182" s="1"/>
  <c r="H18" i="182" s="1"/>
  <c r="H44" i="182" s="1"/>
  <c r="H43" i="169"/>
  <c r="G14" i="169" s="1"/>
  <c r="E38" i="170"/>
  <c r="G38" i="170" s="1"/>
  <c r="H42" i="170" s="1"/>
  <c r="G12" i="170" s="1"/>
  <c r="H18" i="170" s="1"/>
  <c r="H44" i="170" s="1"/>
  <c r="G31" i="166"/>
  <c r="H42" i="166"/>
  <c r="G14" i="166" s="1"/>
  <c r="H17" i="168"/>
  <c r="H44" i="161"/>
  <c r="G49" i="161" s="1"/>
  <c r="H34" i="164"/>
  <c r="G30" i="168"/>
  <c r="H33" i="168" s="1"/>
  <c r="H42" i="181"/>
  <c r="G11" i="181" s="1"/>
  <c r="H18" i="181" s="1"/>
  <c r="H44" i="181" s="1"/>
  <c r="H40" i="165"/>
  <c r="G13" i="165" s="1"/>
  <c r="H17" i="165" s="1"/>
  <c r="E12" i="179"/>
  <c r="G12" i="179" s="1"/>
  <c r="E13" i="166"/>
  <c r="G13" i="166" s="1"/>
  <c r="H18" i="166" s="1"/>
  <c r="G30" i="179"/>
  <c r="F31" i="179"/>
  <c r="G31" i="179" s="1"/>
  <c r="F33" i="169"/>
  <c r="G33" i="169" s="1"/>
  <c r="G32" i="169"/>
  <c r="E11" i="179"/>
  <c r="G11" i="179" s="1"/>
  <c r="H17" i="179" s="1"/>
  <c r="E13" i="164"/>
  <c r="G13" i="164" s="1"/>
  <c r="E13" i="169"/>
  <c r="G13" i="169" s="1"/>
  <c r="F30" i="165"/>
  <c r="G30" i="165" s="1"/>
  <c r="F31" i="165"/>
  <c r="G31" i="165" s="1"/>
  <c r="H42" i="163"/>
  <c r="H50" i="163" s="1"/>
  <c r="F33" i="166"/>
  <c r="G33" i="166" s="1"/>
  <c r="G32" i="166"/>
  <c r="G29" i="165"/>
  <c r="G37" i="153"/>
  <c r="G38" i="153" s="1"/>
  <c r="H42" i="160"/>
  <c r="G14" i="160" s="1"/>
  <c r="H18" i="160" s="1"/>
  <c r="H44" i="160" s="1"/>
  <c r="G25" i="165"/>
  <c r="H27" i="165" s="1"/>
  <c r="G47" i="180" l="1"/>
  <c r="H50" i="180" s="1"/>
  <c r="H52" i="180" s="1"/>
  <c r="G48" i="158"/>
  <c r="G47" i="158"/>
  <c r="G48" i="180"/>
  <c r="H18" i="164"/>
  <c r="H44" i="164" s="1"/>
  <c r="H52" i="164" s="1"/>
  <c r="H18" i="169"/>
  <c r="H43" i="168"/>
  <c r="G48" i="168" s="1"/>
  <c r="G48" i="190"/>
  <c r="G49" i="190"/>
  <c r="G47" i="161"/>
  <c r="G48" i="182"/>
  <c r="G49" i="182"/>
  <c r="G47" i="182"/>
  <c r="H34" i="166"/>
  <c r="H44" i="166" s="1"/>
  <c r="G49" i="166" s="1"/>
  <c r="H33" i="179"/>
  <c r="H42" i="179" s="1"/>
  <c r="G48" i="161"/>
  <c r="G48" i="181"/>
  <c r="G49" i="181"/>
  <c r="G47" i="181"/>
  <c r="H32" i="165"/>
  <c r="H42" i="165" s="1"/>
  <c r="H50" i="165" s="1"/>
  <c r="H35" i="169"/>
  <c r="H49" i="158"/>
  <c r="H51" i="158" s="1"/>
  <c r="G47" i="160"/>
  <c r="G49" i="160"/>
  <c r="G48" i="160"/>
  <c r="G48" i="170"/>
  <c r="G49" i="170"/>
  <c r="G47" i="170"/>
  <c r="H45" i="169" l="1"/>
  <c r="G48" i="169" s="1"/>
  <c r="H50" i="190"/>
  <c r="H52" i="190" s="1"/>
  <c r="G47" i="168"/>
  <c r="G46" i="168"/>
  <c r="H49" i="168" s="1"/>
  <c r="H51" i="168" s="1"/>
  <c r="H50" i="161"/>
  <c r="H52" i="161" s="1"/>
  <c r="H50" i="182"/>
  <c r="H52" i="182" s="1"/>
  <c r="G47" i="166"/>
  <c r="H50" i="166" s="1"/>
  <c r="H52" i="166" s="1"/>
  <c r="G47" i="179"/>
  <c r="G46" i="179"/>
  <c r="G45" i="179"/>
  <c r="H48" i="179" s="1"/>
  <c r="H50" i="179" s="1"/>
  <c r="H50" i="181"/>
  <c r="H52" i="181" s="1"/>
  <c r="G48" i="166"/>
  <c r="G50" i="169"/>
  <c r="H50" i="160"/>
  <c r="H52" i="160" s="1"/>
  <c r="H50" i="170"/>
  <c r="H52" i="170" s="1"/>
  <c r="G49" i="169" l="1"/>
  <c r="H51" i="169"/>
  <c r="H53" i="16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D12" authorId="0" shapeId="0" xr:uid="{00000000-0006-0000-0E00-000001000000}">
      <text>
        <r>
          <rPr>
            <b/>
            <sz val="8"/>
            <color rgb="FF000000"/>
            <rFont val="Tahoma"/>
            <family val="2"/>
          </rPr>
          <t>Autor: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3/4 partes del %</t>
        </r>
      </text>
    </comment>
    <comment ref="D13" authorId="0" shapeId="0" xr:uid="{00000000-0006-0000-0E00-000002000000}">
      <text>
        <r>
          <rPr>
            <b/>
            <sz val="8"/>
            <color rgb="FF000000"/>
            <rFont val="Tahoma"/>
            <family val="2"/>
          </rPr>
          <t>Autor:</t>
        </r>
        <r>
          <rPr>
            <sz val="8"/>
            <color rgb="FF000000"/>
            <rFont val="Tahoma"/>
            <family val="2"/>
          </rPr>
          <t xml:space="preserve">
</t>
        </r>
        <r>
          <rPr>
            <sz val="8"/>
            <color rgb="FF000000"/>
            <rFont val="Tahoma"/>
            <family val="2"/>
          </rPr>
          <t>riesgo maximo para labores de ingeniería</t>
        </r>
      </text>
    </comment>
  </commentList>
</comments>
</file>

<file path=xl/sharedStrings.xml><?xml version="1.0" encoding="utf-8"?>
<sst xmlns="http://schemas.openxmlformats.org/spreadsheetml/2006/main" count="1373" uniqueCount="355">
  <si>
    <t>CANTIDAD</t>
  </si>
  <si>
    <t>M2</t>
  </si>
  <si>
    <t>M3</t>
  </si>
  <si>
    <t>ANÁLISIS DE PRECIOS UNITARIOS</t>
  </si>
  <si>
    <t xml:space="preserve">CARRETERA : </t>
  </si>
  <si>
    <t>I. EQUIPO</t>
  </si>
  <si>
    <t>Descripción</t>
  </si>
  <si>
    <t>Tipo</t>
  </si>
  <si>
    <t>Tarifa/Hora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</si>
  <si>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</si>
  <si>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</si>
  <si>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</si>
  <si>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</si>
  <si>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</si>
  <si>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</si>
  <si>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</si>
  <si>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</si>
  <si>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</si>
  <si>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</si>
  <si>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</si>
  <si>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</si>
  <si>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</si>
  <si>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</si>
  <si>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</si>
  <si>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</si>
  <si>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</si>
  <si>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</si>
  <si>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Total Costo Directo</t>
  </si>
  <si>
    <t>V. COSTOS INDIRECTOS</t>
  </si>
  <si>
    <t>Porcentaje</t>
  </si>
  <si>
    <t>Valor Total</t>
  </si>
  <si>
    <t>ADMINISTRACION</t>
  </si>
  <si>
    <t xml:space="preserve">IMPREVISTOS </t>
  </si>
  <si>
    <t>UTILIDAD</t>
  </si>
  <si>
    <t>Precio unitario total aproximado al peso</t>
  </si>
  <si>
    <t>HERRAMIENTA MENOR (10%MO)</t>
  </si>
  <si>
    <t>Vol-peso ó Cant.</t>
  </si>
  <si>
    <t>OBREROS (3)</t>
  </si>
  <si>
    <t>OFICIAL</t>
  </si>
  <si>
    <t>KG</t>
  </si>
  <si>
    <t>UNIDAD  : M3</t>
  </si>
  <si>
    <t>OBREROS (2)</t>
  </si>
  <si>
    <t>MOTONIVELADORA</t>
  </si>
  <si>
    <t>UNIDAD  : M2</t>
  </si>
  <si>
    <t>AGUA</t>
  </si>
  <si>
    <t>LT</t>
  </si>
  <si>
    <r>
      <t>ITEM: CONFORMACION DE LA CALZADA EXISTENTE</t>
    </r>
    <r>
      <rPr>
        <b/>
        <sz val="8"/>
        <rFont val="Arial"/>
        <family val="2"/>
      </rPr>
      <t xml:space="preserve">           </t>
    </r>
  </si>
  <si>
    <t>HERRAMIENTA MENOR (5%MO)</t>
  </si>
  <si>
    <t>MEZCLADORA DE CONCRETO (1 BULTO)</t>
  </si>
  <si>
    <t>VIBRADOR DE CONCRETO</t>
  </si>
  <si>
    <t>AGREGADO PETREO PARA CONCRETO HIDRAULICO</t>
  </si>
  <si>
    <t>ARENA LAVADA</t>
  </si>
  <si>
    <t>CEMENTO GRIS</t>
  </si>
  <si>
    <t>FORMALETA (depende para que sea el concreto)</t>
  </si>
  <si>
    <t>DESPERDICIO (2%)</t>
  </si>
  <si>
    <t>ARENA</t>
  </si>
  <si>
    <t>OBREROS (10)</t>
  </si>
  <si>
    <r>
      <t xml:space="preserve">UNIDAD  : </t>
    </r>
    <r>
      <rPr>
        <b/>
        <sz val="8"/>
        <rFont val="Arial"/>
        <family val="2"/>
      </rPr>
      <t>KG</t>
    </r>
  </si>
  <si>
    <t>U</t>
  </si>
  <si>
    <t>UNIDAD</t>
  </si>
  <si>
    <t>ANALISIS DE PRECIOS UNITARIOS</t>
  </si>
  <si>
    <t xml:space="preserve">CARRETERA :   </t>
  </si>
  <si>
    <t>RETROEXCAVADORA CAT 320</t>
  </si>
  <si>
    <t>MATERIAL SELECCIONADO</t>
  </si>
  <si>
    <t>ESPECIFICACIÓN: 210.2.2</t>
  </si>
  <si>
    <t>HERRAMIENTA MENOR (2%MO)</t>
  </si>
  <si>
    <t>OBREROS (1)</t>
  </si>
  <si>
    <t>DESCRIPCIÓN</t>
  </si>
  <si>
    <t>Manual</t>
  </si>
  <si>
    <t>ITEM: LOCALIZACIÓN, TRAZADO Y REPLANTEO</t>
  </si>
  <si>
    <t>ESTACAS, HILOS Y CLAVOS</t>
  </si>
  <si>
    <t>TOPOGRÁFO</t>
  </si>
  <si>
    <t>CADENERO 1</t>
  </si>
  <si>
    <t>CADENERO 2</t>
  </si>
  <si>
    <t>REGLA VIBRATORIA</t>
  </si>
  <si>
    <r>
      <t>ESPECIFICACIÓN: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640</t>
    </r>
  </si>
  <si>
    <t>ITEM:  EXCAVACIÓN VARIAS SIN CLASIFICAR</t>
  </si>
  <si>
    <t xml:space="preserve">ESPECIFICACIÓN: </t>
  </si>
  <si>
    <t>ESPECIFICACIÓN: 230</t>
  </si>
  <si>
    <r>
      <t>ESPECIFICACIÓN:</t>
    </r>
    <r>
      <rPr>
        <b/>
        <sz val="8"/>
        <rFont val="Arial"/>
        <family val="2"/>
      </rPr>
      <t xml:space="preserve"> 310</t>
    </r>
  </si>
  <si>
    <t>UNIDAD  : ML</t>
  </si>
  <si>
    <t>DESCRIPCION</t>
  </si>
  <si>
    <t>GEOMETRÍA DEL TRAMO</t>
  </si>
  <si>
    <t>Longitud del tramo</t>
  </si>
  <si>
    <t>mts</t>
  </si>
  <si>
    <t>Ancho</t>
  </si>
  <si>
    <t>Área de pavimentación según planos, incluye intersecciones</t>
  </si>
  <si>
    <t>m2</t>
  </si>
  <si>
    <t>Espesor de la losa</t>
  </si>
  <si>
    <t>Largo Losa</t>
  </si>
  <si>
    <t>Ancho Losa</t>
  </si>
  <si>
    <t>ACERO PARA JUNTAS Y REFUERZO</t>
  </si>
  <si>
    <t>Longitud de juntas transversales</t>
  </si>
  <si>
    <t>ml</t>
  </si>
  <si>
    <t>kg</t>
  </si>
  <si>
    <t>Longitud dovela</t>
  </si>
  <si>
    <t>Espeaciados cada</t>
  </si>
  <si>
    <t>D = 1"</t>
  </si>
  <si>
    <t>kg/ml</t>
  </si>
  <si>
    <r>
      <t>Barras anclaje D=1/2"</t>
    </r>
    <r>
      <rPr>
        <vertAlign val="superscript"/>
        <sz val="10"/>
        <color theme="1"/>
        <rFont val="Arial"/>
        <family val="2"/>
      </rPr>
      <t xml:space="preserve">  </t>
    </r>
    <r>
      <rPr>
        <sz val="10"/>
        <color theme="1"/>
        <rFont val="Arial"/>
        <family val="2"/>
      </rPr>
      <t>, L = 0,85 cms , Esp. = 1,2 cms</t>
    </r>
  </si>
  <si>
    <t>Longitud barra</t>
  </si>
  <si>
    <t>D = 1/2"</t>
  </si>
  <si>
    <t>MATERIAL GRANULAR</t>
  </si>
  <si>
    <t>Espesor de subbase granular</t>
  </si>
  <si>
    <t>Volumen subbase granular</t>
  </si>
  <si>
    <t>m3</t>
  </si>
  <si>
    <t>Espesor de relleno para mejoramiento</t>
  </si>
  <si>
    <t>Volumen de mejoramiento</t>
  </si>
  <si>
    <t>Excavación en material común de la excavación</t>
  </si>
  <si>
    <r>
      <t>m</t>
    </r>
    <r>
      <rPr>
        <vertAlign val="superscript"/>
        <sz val="10"/>
        <rFont val="Arial"/>
        <family val="2"/>
      </rPr>
      <t>3</t>
    </r>
  </si>
  <si>
    <t>Mejoramiento de subrasante involucrando suelo existente</t>
  </si>
  <si>
    <r>
      <t>m</t>
    </r>
    <r>
      <rPr>
        <vertAlign val="superscript"/>
        <sz val="10"/>
        <rFont val="Arial"/>
        <family val="2"/>
      </rPr>
      <t>2</t>
    </r>
  </si>
  <si>
    <t>Mejoramiento de subrasante empleando material adicionado tipo piedra rajón o similar</t>
  </si>
  <si>
    <t>Acero de D=1/2" para refuerzo de losas según diseño</t>
  </si>
  <si>
    <t>Longitud de acerreo hacia SDM</t>
  </si>
  <si>
    <t>Km</t>
  </si>
  <si>
    <t>Kg</t>
  </si>
  <si>
    <t>Ancho de andenes</t>
  </si>
  <si>
    <t>EQUIPO TOPOGRÁFICO</t>
  </si>
  <si>
    <t>GLB</t>
  </si>
  <si>
    <t>HERRAMIENTA MENOR (10% MO)</t>
  </si>
  <si>
    <t>Espesor de mejoramiento con rajon o similar</t>
  </si>
  <si>
    <t>VIBROCOMPACTADOR</t>
  </si>
  <si>
    <t>OBREROS (4)</t>
  </si>
  <si>
    <t>ITEM: MEJORAMIENTO DE LA SUBRASANTE EMPLEANDO ÚNICAMENTE MATERIAL ADICIONADO (MATERIAL SELECCIONADO)</t>
  </si>
  <si>
    <t>CARROTANQUE DE AGUA</t>
  </si>
  <si>
    <t>CARROTANQUE</t>
  </si>
  <si>
    <t>RIELES METALICOS DE 3 MTS</t>
  </si>
  <si>
    <t>BASTONES DE 1/2" PARA ENRIELAR</t>
  </si>
  <si>
    <t>UND</t>
  </si>
  <si>
    <t xml:space="preserve">ITEM: ACERO PARA DOVELAS     </t>
  </si>
  <si>
    <t>SEGUETA</t>
  </si>
  <si>
    <t>ACERO LISO</t>
  </si>
  <si>
    <t>GRASA 1/4GL</t>
  </si>
  <si>
    <t xml:space="preserve">ITEM: ACERO PARA BARRAS DE ANCLAJE     </t>
  </si>
  <si>
    <t>ACERO CORRUGADO</t>
  </si>
  <si>
    <t>OBRERO (2)</t>
  </si>
  <si>
    <t>ITEM: CONSTRUCCIÓN DE JUNTAS TRANSVERSALES</t>
  </si>
  <si>
    <t>CORTADORA DE CONCRETO</t>
  </si>
  <si>
    <t>HIDROLAVADORA</t>
  </si>
  <si>
    <t>COMPRESOR DE AIRE</t>
  </si>
  <si>
    <t>DISCO DIAMANTADO</t>
  </si>
  <si>
    <t>CORDON DE RESPALDO NO ADHERENTE</t>
  </si>
  <si>
    <t>CANASTILLA PARA DOVELAS</t>
  </si>
  <si>
    <t>Profundidad de excavación</t>
  </si>
  <si>
    <t>Secretario de Infraestructura Departamental</t>
  </si>
  <si>
    <t>OBREROS (12)</t>
  </si>
  <si>
    <t>Longitud de acerreo desde cantera</t>
  </si>
  <si>
    <t>ESPECIFICACIÓN: 630</t>
  </si>
  <si>
    <t>ESPECIFICACIÓN: 500</t>
  </si>
  <si>
    <t>Longitud de acerreo CONCRETO</t>
  </si>
  <si>
    <t>11/8"</t>
  </si>
  <si>
    <t>1"</t>
  </si>
  <si>
    <t>7/8"</t>
  </si>
  <si>
    <t>3/4"</t>
  </si>
  <si>
    <t>5/8"</t>
  </si>
  <si>
    <t>1/2"</t>
  </si>
  <si>
    <t>3/8"</t>
  </si>
  <si>
    <t>1/4"</t>
  </si>
  <si>
    <t>CARLOS ENRIQUE ANGULO MARTINEZ</t>
  </si>
  <si>
    <r>
      <t>Dovelas D=1"</t>
    </r>
    <r>
      <rPr>
        <vertAlign val="superscript"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, L = 40 cms , Esp. = 30 cms</t>
    </r>
  </si>
  <si>
    <t>Placa Huella</t>
  </si>
  <si>
    <t>PLACA HUELLA</t>
  </si>
  <si>
    <t xml:space="preserve">CARRETERA: </t>
  </si>
  <si>
    <t>VIBROCOMPACTADOR 10 TON</t>
  </si>
  <si>
    <t>CARROTANQUE DE AGUA 10000 LITROS</t>
  </si>
  <si>
    <t xml:space="preserve">ACTIVIDAD: Rehabilitación de la capa de rodadura con material seleccionado, NO incluye transporte             </t>
  </si>
  <si>
    <t>AGREGADO PETREO CONCRETO HIDRAULICO</t>
  </si>
  <si>
    <t>FORMALETA EN MADERA INCLUYE ANCLAJES</t>
  </si>
  <si>
    <t>AGREGADO PETREO</t>
  </si>
  <si>
    <t>AGREGADO PETREO GRUESO</t>
  </si>
  <si>
    <t>PIEDRA PARA CONCRETO CICLOPEO</t>
  </si>
  <si>
    <t>DESPERDICIO (5%)</t>
  </si>
  <si>
    <t>PIEDRA</t>
  </si>
  <si>
    <t xml:space="preserve">OFICIALES </t>
  </si>
  <si>
    <t xml:space="preserve">ITEM: </t>
  </si>
  <si>
    <t>LONG. DE LA VIA (Km)</t>
  </si>
  <si>
    <t>ANCHO CALZADA (m)</t>
  </si>
  <si>
    <t>LONG.  A CANTERA (Km)</t>
  </si>
  <si>
    <t>LONG. PLACA HUELLA (m)</t>
  </si>
  <si>
    <t>ITEM:</t>
  </si>
  <si>
    <t>RELLENO PARA CIMENTACIÓN</t>
  </si>
  <si>
    <t>Morindo</t>
  </si>
  <si>
    <t>Crucero</t>
  </si>
  <si>
    <t>San andres</t>
  </si>
  <si>
    <t>CURADOR DE CONCRETO ROJO</t>
  </si>
  <si>
    <t>Agregado petreo</t>
  </si>
  <si>
    <t>Arena</t>
  </si>
  <si>
    <t>CONCRETO POR ML DE PLACA HUELLA</t>
  </si>
  <si>
    <t>ESPESOR
(M)</t>
  </si>
  <si>
    <t>ANCHO
(M)</t>
  </si>
  <si>
    <t>LONGITUD
(M)</t>
  </si>
  <si>
    <t>VOLUMEN
(M)</t>
  </si>
  <si>
    <t>VOL. PARCIAL
(M3)</t>
  </si>
  <si>
    <t>VOL. TOTAL
(M3)</t>
  </si>
  <si>
    <t>CONCRETO 3000PSI</t>
  </si>
  <si>
    <t>VIGA RIOSTRA C/3.0m</t>
  </si>
  <si>
    <t>CUNETA</t>
  </si>
  <si>
    <t>CONCRETO CICLOPEO</t>
  </si>
  <si>
    <t>CICLOPEO CENTRAL</t>
  </si>
  <si>
    <t>ACERO DE REFUERZO POR ML DE PLACA HUELLA</t>
  </si>
  <si>
    <t>DIAMETRO NOMINAL</t>
  </si>
  <si>
    <t>SENTIDO</t>
  </si>
  <si>
    <t>CANTIDAD DE VARILLAS</t>
  </si>
  <si>
    <t>N° DE ELEMENTOS</t>
  </si>
  <si>
    <t>TOTAL 
(ML)</t>
  </si>
  <si>
    <t>PESO
KG/ML</t>
  </si>
  <si>
    <t>PESO TOTAL
(KG)</t>
  </si>
  <si>
    <t xml:space="preserve">PLACA </t>
  </si>
  <si>
    <t>LONGITUDNAL</t>
  </si>
  <si>
    <t>TRANSVERSAL</t>
  </si>
  <si>
    <t>FLEJES</t>
  </si>
  <si>
    <t>PLACA</t>
  </si>
  <si>
    <t>CICLOPEO EXTREMOS</t>
  </si>
  <si>
    <t>COSTOS DE PERSONAL</t>
  </si>
  <si>
    <t>ID</t>
  </si>
  <si>
    <t>CANT.</t>
  </si>
  <si>
    <t>DEDICACIÓN</t>
  </si>
  <si>
    <t>DURACIÓN (MES)</t>
  </si>
  <si>
    <t>VR. MES</t>
  </si>
  <si>
    <t>VR. TOTAL</t>
  </si>
  <si>
    <t>PERSONAL PROFESIONAL</t>
  </si>
  <si>
    <t>PERSONAL TÉCNICO</t>
  </si>
  <si>
    <t>Topógrafo</t>
  </si>
  <si>
    <t>OTRO PERSONAL</t>
  </si>
  <si>
    <t>Obreros y/o ayudantes y/o cadeneros</t>
  </si>
  <si>
    <t>.</t>
  </si>
  <si>
    <t>SUBTOTAL COSTOS DE PERSONAL</t>
  </si>
  <si>
    <t>FACTOR MULTIPLICADOR</t>
  </si>
  <si>
    <t>A. TOTAL COSTOS DE PERSONAL</t>
  </si>
  <si>
    <t>COSTOS DIRECTOS</t>
  </si>
  <si>
    <t>CONCEPTO</t>
  </si>
  <si>
    <t>VR/UNITARIO</t>
  </si>
  <si>
    <t>VR/TOTAL</t>
  </si>
  <si>
    <t>COSTOS DE ALQUILER DE EQUIPOS</t>
  </si>
  <si>
    <t>MES</t>
  </si>
  <si>
    <t>Alquiler de equipo de topografía incluye transporte x 1 cuadrillas</t>
  </si>
  <si>
    <t>COSTO DE MUESTREO, ANÁLISIS DE LABORATORIO - ENSAYOS</t>
  </si>
  <si>
    <t>Ensayos de laboratorio de materiales y suelos: (Diseño de mezclas, rotura de cilindros, proctor modificado, densidades de campo, fuentes de material) (Según comprobante)</t>
  </si>
  <si>
    <t>OTROS COSTOS DIRECTOS</t>
  </si>
  <si>
    <t>Oficina, -incluye dotación y servicios públicos -  Reproducción de documentos, planos, ploter, comunicaciones, transporte. (Según comprobante)</t>
  </si>
  <si>
    <t>B. TOTAL COSTOS DIRECTOS</t>
  </si>
  <si>
    <t>C. COSTO BASICO (A + B)</t>
  </si>
  <si>
    <t>E. IVA  (16%)</t>
  </si>
  <si>
    <t>TOTAL (C + D + E)</t>
  </si>
  <si>
    <t>Vacaciones</t>
  </si>
  <si>
    <t>ICBF</t>
  </si>
  <si>
    <t>Honorarios</t>
  </si>
  <si>
    <t>unidad</t>
  </si>
  <si>
    <t>Director de Consultoria</t>
  </si>
  <si>
    <t>Ingeniero Civil Especialista en Vías</t>
  </si>
  <si>
    <t>Profesinal de costos y presupuesto</t>
  </si>
  <si>
    <t>Alquiler de vehículo cc &gt;2300, incluye conductor y combustible y peajes</t>
  </si>
  <si>
    <t>DÍA</t>
  </si>
  <si>
    <t>Viaticos a especialistas (Según comprobante)</t>
  </si>
  <si>
    <t>ESPECIFICACIÓN: 311P</t>
  </si>
  <si>
    <t>MATERIAL GRANULAR DE AFIRMADO</t>
  </si>
  <si>
    <t>ACTIVIDAD: Concreto de 3000 PSI para Placa huella y viga riostra</t>
  </si>
  <si>
    <t>ACTIVIDAD: Concreto ciclopeo para centro y extremos de placa huella</t>
  </si>
  <si>
    <t>ACTIVIDAD: Cunetas en concreto reforzado de 3000 PSI</t>
  </si>
  <si>
    <t>FORMALETA</t>
  </si>
  <si>
    <t>ACTIVIDAD: CONCRETO 2000 PSI PARA SOLADOS</t>
  </si>
  <si>
    <t xml:space="preserve">ACTIVIDAD: CONCRETO 3000 PSI PARA ESTRUCTURAS </t>
  </si>
  <si>
    <t>ITEM: 630</t>
  </si>
  <si>
    <r>
      <t>ESPECIFICACIÓN:</t>
    </r>
    <r>
      <rPr>
        <b/>
        <sz val="8"/>
        <rFont val="Arial"/>
        <family val="2"/>
      </rPr>
      <t xml:space="preserve"> </t>
    </r>
  </si>
  <si>
    <r>
      <t>ITEM: FRESADO DE PAVIMENTO ASFALTICO</t>
    </r>
    <r>
      <rPr>
        <b/>
        <sz val="8"/>
        <rFont val="Arial"/>
        <family val="2"/>
      </rPr>
      <t xml:space="preserve">  </t>
    </r>
  </si>
  <si>
    <t>ITEM DE PAGO.</t>
  </si>
  <si>
    <t xml:space="preserve">UNIDAD  : </t>
  </si>
  <si>
    <t>FRESADORA DE PAVIMENTO</t>
  </si>
  <si>
    <t>BARREDORA MECANICA DE CEPILLO</t>
  </si>
  <si>
    <t xml:space="preserve">CARGADOR </t>
  </si>
  <si>
    <t>MATERIAL FRESADO</t>
  </si>
  <si>
    <t>PALETEROS (2)</t>
  </si>
  <si>
    <t>SELLANTE DE POLIURETANO</t>
  </si>
  <si>
    <t>CUÑETE</t>
  </si>
  <si>
    <t xml:space="preserve">ITEM: SEÑAL VERTICAL DE TRANSITO TIPO I </t>
  </si>
  <si>
    <t>ITEM DE PAGO:</t>
  </si>
  <si>
    <t>Und</t>
  </si>
  <si>
    <t xml:space="preserve">CAMIONETA </t>
  </si>
  <si>
    <t>CONCRETO CLASE F</t>
  </si>
  <si>
    <t>TABLERO EN LAMINA GALVANIZADA DE 75cm*75cm, CALIBRE 16, REFLECTIVO TIPO 1  INCLUYE POSTE EN ANGULO DE 2*2*1/4" DE 3,5m</t>
  </si>
  <si>
    <t>OFICIAL (1)</t>
  </si>
  <si>
    <t>ITEM: Construcción de infraestructura de drenaje pluvial provisional en tuberia de alcntarillado en PVC de 6". Incluye registro de limpieza cada 6 mts, suministro, instalación, excavación y relleno.</t>
  </si>
  <si>
    <t>ESPECIFICACIÓN: 1 Part</t>
  </si>
  <si>
    <t>Herramienta menor</t>
  </si>
  <si>
    <t>10% de la M. O.</t>
  </si>
  <si>
    <t>Vibrocompactador tipo rana</t>
  </si>
  <si>
    <t>Tubería PVC alcantarillado 6"</t>
  </si>
  <si>
    <t>Lubricante 500 gr</t>
  </si>
  <si>
    <t>Registro de limpieza 0,45 x 0,45 x 0,50  mt</t>
  </si>
  <si>
    <t>Material seleccionado de cantera</t>
  </si>
  <si>
    <t>m ^ 3</t>
  </si>
  <si>
    <t>m</t>
  </si>
  <si>
    <r>
      <t>PRESUPUESTO PARA VERIFICACIÓN TÉCNICA DE ESTUDIOS Y DISEÑOS
GRUPO No. 2:</t>
    </r>
    <r>
      <rPr>
        <sz val="11"/>
        <rFont val="Calibri"/>
        <family val="2"/>
      </rPr>
      <t xml:space="preserve">  “CONSTRUCCIÓN DE PAVIMENTO RÍGIDO EN EL BARRIO RANCHO GRANDE Y LA PALMA EN EL MUNICIPIO DE MONTERÍA DEPARTAMENTO DE CÓRDOBA”</t>
    </r>
  </si>
  <si>
    <r>
      <t xml:space="preserve">
</t>
    </r>
    <r>
      <rPr>
        <b/>
        <sz val="11"/>
        <rFont val="Arial"/>
        <family val="2"/>
      </rPr>
      <t>GRUPO No. 2</t>
    </r>
    <r>
      <rPr>
        <sz val="11"/>
        <rFont val="Arial"/>
        <family val="2"/>
      </rPr>
      <t>: “CONSTRUCCIÓN DE PAVIMENTO RÍGIDO EN EL BARRIO RANCHO GRANDE Y LA PALMA EN EL MUNICIPIO DE MONTERÍA DEPARTAMENTO DE CÓRDOBA”</t>
    </r>
  </si>
  <si>
    <r>
      <t xml:space="preserve">PROYECTO
</t>
    </r>
    <r>
      <rPr>
        <sz val="11"/>
        <rFont val="Arial"/>
        <family val="2"/>
      </rPr>
      <t>“CONTRUCCIÒN DE PAVIMENTO RIGIDO EN LAS REGIONES DEL CENTRO, LA SABANA Y SAN JORGE EN LOS MUNICIPIOS DE MONTERIA, CHINU, SAHAGÚN, PUEBLO NUEVO Y AYAPEL, CORDOBA CARIBE”</t>
    </r>
  </si>
  <si>
    <t>UNIDAD  : m3</t>
  </si>
  <si>
    <t>L</t>
  </si>
  <si>
    <t>UNIDAD  : m2</t>
  </si>
  <si>
    <t>UNIDAD  : m</t>
  </si>
  <si>
    <t>UNIDAD: m3</t>
  </si>
  <si>
    <t>ITEM: Suministro e instalación de concreto hidráulico de MR= 3.7MPa (38 Kg/cm2) para losas de pavimento</t>
  </si>
  <si>
    <t>IVA (19%)</t>
  </si>
  <si>
    <t>Personal de oficina con prestaciones (contrato a mediano plazo)</t>
  </si>
  <si>
    <t>Director de interventoria</t>
  </si>
  <si>
    <t>PERSONAL</t>
  </si>
  <si>
    <t>TOTAL INTERVENTORIA</t>
  </si>
  <si>
    <t>SUBTOTAL INTERVENTORIA</t>
  </si>
  <si>
    <t>COSTOS OPERATIVOS</t>
  </si>
  <si>
    <t>SUBTOTAL COSTOS OPERATIVOS</t>
  </si>
  <si>
    <t>VALOR
UNITARIO</t>
  </si>
  <si>
    <t>VALOR
TOTAL</t>
  </si>
  <si>
    <t xml:space="preserve"> FACTOR MULTIPLICADOR</t>
  </si>
  <si>
    <t>No.</t>
  </si>
  <si>
    <t>Valor (%)</t>
  </si>
  <si>
    <t>A.</t>
  </si>
  <si>
    <t>SALARIOS</t>
  </si>
  <si>
    <t>B.</t>
  </si>
  <si>
    <t>PRESTACIONES SOCIALES</t>
  </si>
  <si>
    <t>Cesantías</t>
  </si>
  <si>
    <t>Intereses sobre cesantías</t>
  </si>
  <si>
    <t>Prima de servicios</t>
  </si>
  <si>
    <t>Salud</t>
  </si>
  <si>
    <t>Pensión</t>
  </si>
  <si>
    <t>ARP</t>
  </si>
  <si>
    <t>SENA</t>
  </si>
  <si>
    <t>Cajas de compensación</t>
  </si>
  <si>
    <t>Subtotal prestaciones</t>
  </si>
  <si>
    <t>C.</t>
  </si>
  <si>
    <t>SUMA A + B</t>
  </si>
  <si>
    <t>D.</t>
  </si>
  <si>
    <t>ADMINISTRACION Y GASTOS DIRECTOS</t>
  </si>
  <si>
    <t>Arriendo, servicios, protocolos y demás gastos de servicio</t>
  </si>
  <si>
    <t>Gastos no reembolsables (impuestos, pólizas, etc.)</t>
  </si>
  <si>
    <t>Subtotal gastos de administración</t>
  </si>
  <si>
    <t>E.</t>
  </si>
  <si>
    <t>SUBTOTAL C + D</t>
  </si>
  <si>
    <t>F.</t>
  </si>
  <si>
    <t>FACTOR MULTIPLICADOR (Suma E + F)</t>
  </si>
  <si>
    <t>factor multiplicador a aplicar:</t>
  </si>
  <si>
    <t>PRESUPUESTO OFICIAL</t>
  </si>
  <si>
    <t>viajes</t>
  </si>
  <si>
    <t>SUBTOTAL COSTO DE PERSONAL</t>
  </si>
  <si>
    <t>COSTO DIRECTO DE PERSONAL</t>
  </si>
  <si>
    <t>DAMARIS PEÑA ORDOSGOITIA</t>
  </si>
  <si>
    <t>Subdirectora de Planeación CVS</t>
  </si>
  <si>
    <t>mes</t>
  </si>
  <si>
    <t xml:space="preserve">               CORPORACION AUTONOMA REGIONAL DE LOS VALLES DEL  SINU Y DEL SAN JORGE - CVS</t>
  </si>
  <si>
    <t>Vehiculo. Incluye conductor, peajes y combustible</t>
  </si>
  <si>
    <t>Interventoría técnica, administrativa, juridica, financiera y ambiental del proyecto "CONSTRUCCIÓN DE POZOS PROFUNDOS ACCIONADOS  CON ENERGÍA FOTOVOLTAICA EN EL MUNICIPIO SAHAGUN COMO ESTRATEGIA DE ADAPTACION Y 
MITIGACIÓN DE LOS EFECTOS DEL CAMBIO CLIMÁTICO EN EL DEPARTAMENTO DE CÓRDOBA"</t>
  </si>
  <si>
    <t>Ingeniero residente de interventoria Ingeniero Civil,Ing  geologo o Geologo</t>
  </si>
  <si>
    <t>CANT</t>
  </si>
  <si>
    <t xml:space="preserve">DEDICACION </t>
  </si>
  <si>
    <t xml:space="preserve">CANTIDAD
</t>
  </si>
  <si>
    <t>Víaticos, dotación, elementos de protección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</si>
</sst>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0"/>
    <numFmt numFmtId="170" formatCode="#.##\ \K\g"/>
    <numFmt numFmtId="171" formatCode="#,##0.0"/>
    <numFmt numFmtId="172" formatCode="&quot;$&quot;\ #,##0.00"/>
    <numFmt numFmtId="173" formatCode="_-* #,##0.00\ &quot;Pts&quot;_-;\-* #,##0.00\ &quot;Pts&quot;_-;_-* &quot;-&quot;??\ &quot;Pts&quot;_-;_-@_-"/>
    <numFmt numFmtId="174" formatCode="#,##0.00\ _€"/>
    <numFmt numFmtId="175" formatCode="_(&quot;$&quot;* #,##0.00_);_(&quot;$&quot;* \(#,##0.00\);_(&quot;$&quot;* &quot;-&quot;??_);_(@_)"/>
    <numFmt numFmtId="176" formatCode="0.000"/>
    <numFmt numFmtId="177" formatCode="#,##0.0000"/>
    <numFmt numFmtId="178" formatCode="_ [$€-2]\ * #,##0.00_ ;_ [$€-2]\ * \-#,##0.00_ ;_ [$€-2]\ * &quot;-&quot;??_ "/>
    <numFmt numFmtId="179" formatCode="0.0000"/>
    <numFmt numFmtId="180" formatCode="_ * #,##0.00_ ;_ * \-#,##0.00_ ;_ * &quot;-&quot;??_ ;_ @_ "/>
    <numFmt numFmtId="181" formatCode="_(&quot;$&quot;\ * #,##0.0000_);_(&quot;$&quot;\ * \(#,##0.0000\);_(&quot;$&quot;\ * &quot;-&quot;??_);_(@_)"/>
    <numFmt numFmtId="182" formatCode="_(&quot;$&quot;\ * #,##0.00000_);_(&quot;$&quot;\ * \(#,##0.00000\);_(&quot;$&quot;\ * &quot;-&quot;??_);_(@_)"/>
    <numFmt numFmtId="183" formatCode="&quot;$&quot;\ #,##0"/>
    <numFmt numFmtId="184" formatCode="0.0"/>
    <numFmt numFmtId="185" formatCode="_ &quot;$&quot;\ * #,##0.00_ ;_ &quot;$&quot;\ * \-#,##0.00_ ;_ &quot;$&quot;\ * &quot;-&quot;??_ ;_ @_ "/>
    <numFmt numFmtId="186" formatCode="_ * #,##0_ ;_ * \-#,##0_ ;_ * &quot;-&quot;??_ ;_ @_ "/>
    <numFmt numFmtId="187" formatCode="_(* #,##0_);_(* \(#,##0\);_(* &quot;-&quot;??_);_(@_)"/>
    <numFmt numFmtId="188" formatCode="0.0%"/>
  </numFmts>
  <fonts count="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name val="Genev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7"/>
      <name val="Calibri"/>
      <family val="2"/>
    </font>
    <font>
      <b/>
      <sz val="7"/>
      <color theme="0"/>
      <name val="Calibri"/>
      <family val="2"/>
    </font>
    <font>
      <b/>
      <sz val="8"/>
      <name val="Calibri"/>
      <family val="2"/>
    </font>
    <font>
      <sz val="7"/>
      <name val="Calibri"/>
      <family val="2"/>
    </font>
    <font>
      <b/>
      <sz val="12"/>
      <name val="Calibri"/>
      <family val="2"/>
    </font>
    <font>
      <sz val="10"/>
      <color indexed="8"/>
      <name val="MS Sans Serif"/>
      <family val="2"/>
    </font>
    <font>
      <sz val="8"/>
      <color indexed="8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12"/>
      <color theme="1"/>
      <name val="Arial"/>
      <family val="2"/>
    </font>
    <font>
      <b/>
      <i/>
      <u/>
      <sz val="10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b/>
      <sz val="11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10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65" fontId="3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78" fontId="31" fillId="0" borderId="0" applyFont="0" applyFill="0" applyBorder="0" applyAlignment="0" applyProtection="0"/>
    <xf numFmtId="0" fontId="18" fillId="3" borderId="0" applyNumberFormat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0" fillId="0" borderId="0" applyFont="0" applyFill="0" applyBorder="0" applyAlignment="0" applyProtection="0"/>
    <xf numFmtId="168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1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19" fillId="22" borderId="0" applyNumberFormat="0" applyBorder="0" applyAlignment="0" applyProtection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33" fillId="0" borderId="0"/>
    <xf numFmtId="0" fontId="5" fillId="23" borderId="4" applyNumberFormat="0" applyFont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0" fillId="1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16" fillId="0" borderId="8" applyNumberFormat="0" applyFill="0" applyAlignment="0" applyProtection="0"/>
    <xf numFmtId="0" fontId="26" fillId="0" borderId="9" applyNumberFormat="0" applyFill="0" applyAlignment="0" applyProtection="0"/>
    <xf numFmtId="0" fontId="34" fillId="0" borderId="0"/>
    <xf numFmtId="0" fontId="34" fillId="0" borderId="0"/>
    <xf numFmtId="0" fontId="34" fillId="0" borderId="0"/>
    <xf numFmtId="168" fontId="35" fillId="0" borderId="0" applyFont="0" applyFill="0" applyBorder="0" applyAlignment="0" applyProtection="0"/>
    <xf numFmtId="167" fontId="42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44" fillId="0" borderId="0"/>
    <xf numFmtId="180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178" fontId="4" fillId="0" borderId="0"/>
    <xf numFmtId="0" fontId="4" fillId="0" borderId="0"/>
    <xf numFmtId="178" fontId="5" fillId="0" borderId="0"/>
    <xf numFmtId="9" fontId="55" fillId="0" borderId="0" applyFont="0" applyFill="0" applyBorder="0" applyAlignment="0" applyProtection="0"/>
    <xf numFmtId="167" fontId="55" fillId="0" borderId="0" applyFont="0" applyFill="0" applyBorder="0" applyAlignment="0" applyProtection="0"/>
    <xf numFmtId="168" fontId="55" fillId="0" borderId="0" applyFont="0" applyFill="0" applyBorder="0" applyAlignment="0" applyProtection="0"/>
    <xf numFmtId="168" fontId="10" fillId="0" borderId="0" applyFont="0" applyFill="0" applyBorder="0" applyAlignment="0" applyProtection="0"/>
    <xf numFmtId="167" fontId="4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3" fillId="0" borderId="0"/>
    <xf numFmtId="9" fontId="10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57" fillId="0" borderId="0"/>
    <xf numFmtId="9" fontId="57" fillId="0" borderId="0" applyFont="0" applyFill="0" applyBorder="0" applyAlignment="0" applyProtection="0"/>
    <xf numFmtId="168" fontId="57" fillId="0" borderId="0" applyFont="0" applyFill="0" applyBorder="0" applyAlignment="0" applyProtection="0"/>
    <xf numFmtId="167" fontId="57" fillId="0" borderId="0" applyFont="0" applyFill="0" applyBorder="0" applyAlignment="0" applyProtection="0"/>
    <xf numFmtId="0" fontId="1" fillId="0" borderId="0"/>
  </cellStyleXfs>
  <cellXfs count="496">
    <xf numFmtId="0" fontId="0" fillId="0" borderId="0" xfId="0"/>
    <xf numFmtId="0" fontId="9" fillId="0" borderId="10" xfId="0" applyFont="1" applyBorder="1" applyAlignment="1">
      <alignment horizontal="centerContinuous"/>
    </xf>
    <xf numFmtId="0" fontId="9" fillId="0" borderId="11" xfId="0" applyFont="1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1" xfId="0" applyBorder="1"/>
    <xf numFmtId="0" fontId="0" fillId="0" borderId="12" xfId="0" applyBorder="1"/>
    <xf numFmtId="0" fontId="9" fillId="0" borderId="13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7" fillId="0" borderId="0" xfId="0" applyFont="1"/>
    <xf numFmtId="0" fontId="7" fillId="0" borderId="14" xfId="0" applyFont="1" applyBorder="1"/>
    <xf numFmtId="0" fontId="7" fillId="0" borderId="15" xfId="0" applyFont="1" applyBorder="1" applyAlignment="1">
      <alignment horizontal="centerContinuous"/>
    </xf>
    <xf numFmtId="0" fontId="7" fillId="0" borderId="16" xfId="0" applyFont="1" applyBorder="1" applyAlignment="1">
      <alignment horizontal="centerContinuous"/>
    </xf>
    <xf numFmtId="0" fontId="7" fillId="0" borderId="17" xfId="0" applyFont="1" applyBorder="1" applyAlignment="1">
      <alignment horizontal="centerContinuous"/>
    </xf>
    <xf numFmtId="0" fontId="9" fillId="0" borderId="0" xfId="0" quotePrefix="1" applyFont="1" applyAlignment="1">
      <alignment horizontal="left"/>
    </xf>
    <xf numFmtId="0" fontId="9" fillId="0" borderId="0" xfId="0" applyFont="1"/>
    <xf numFmtId="0" fontId="8" fillId="0" borderId="0" xfId="0" applyFont="1"/>
    <xf numFmtId="0" fontId="7" fillId="0" borderId="19" xfId="0" quotePrefix="1" applyFont="1" applyBorder="1" applyAlignment="1">
      <alignment horizontal="center"/>
    </xf>
    <xf numFmtId="0" fontId="7" fillId="0" borderId="20" xfId="0" applyFont="1" applyBorder="1"/>
    <xf numFmtId="3" fontId="7" fillId="0" borderId="21" xfId="0" applyNumberFormat="1" applyFont="1" applyBorder="1" applyAlignment="1">
      <alignment horizontal="center"/>
    </xf>
    <xf numFmtId="4" fontId="7" fillId="0" borderId="21" xfId="0" applyNumberFormat="1" applyFont="1" applyBorder="1"/>
    <xf numFmtId="169" fontId="7" fillId="0" borderId="21" xfId="0" applyNumberFormat="1" applyFont="1" applyBorder="1"/>
    <xf numFmtId="4" fontId="7" fillId="0" borderId="22" xfId="0" applyNumberFormat="1" applyFont="1" applyBorder="1"/>
    <xf numFmtId="0" fontId="7" fillId="0" borderId="23" xfId="0" applyFont="1" applyBorder="1"/>
    <xf numFmtId="3" fontId="7" fillId="0" borderId="24" xfId="0" applyNumberFormat="1" applyFont="1" applyBorder="1" applyAlignment="1">
      <alignment horizontal="center"/>
    </xf>
    <xf numFmtId="3" fontId="7" fillId="0" borderId="24" xfId="0" applyNumberFormat="1" applyFont="1" applyBorder="1"/>
    <xf numFmtId="3" fontId="7" fillId="0" borderId="25" xfId="0" applyNumberFormat="1" applyFont="1" applyBorder="1" applyAlignment="1">
      <alignment horizontal="center"/>
    </xf>
    <xf numFmtId="3" fontId="7" fillId="0" borderId="25" xfId="0" applyNumberFormat="1" applyFont="1" applyBorder="1"/>
    <xf numFmtId="4" fontId="7" fillId="0" borderId="25" xfId="0" applyNumberFormat="1" applyFont="1" applyBorder="1"/>
    <xf numFmtId="4" fontId="7" fillId="0" borderId="26" xfId="0" applyNumberFormat="1" applyFont="1" applyBorder="1"/>
    <xf numFmtId="0" fontId="7" fillId="0" borderId="27" xfId="0" applyFont="1" applyBorder="1"/>
    <xf numFmtId="0" fontId="9" fillId="0" borderId="0" xfId="0" applyFont="1" applyAlignment="1">
      <alignment horizontal="center"/>
    </xf>
    <xf numFmtId="4" fontId="7" fillId="0" borderId="28" xfId="0" applyNumberFormat="1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3" fontId="7" fillId="0" borderId="21" xfId="0" applyNumberFormat="1" applyFont="1" applyBorder="1"/>
    <xf numFmtId="169" fontId="7" fillId="0" borderId="24" xfId="0" applyNumberFormat="1" applyFont="1" applyBorder="1"/>
    <xf numFmtId="4" fontId="7" fillId="0" borderId="32" xfId="0" applyNumberFormat="1" applyFont="1" applyBorder="1"/>
    <xf numFmtId="0" fontId="7" fillId="0" borderId="15" xfId="0" applyFont="1" applyBorder="1"/>
    <xf numFmtId="0" fontId="7" fillId="0" borderId="16" xfId="0" applyFont="1" applyBorder="1"/>
    <xf numFmtId="0" fontId="7" fillId="0" borderId="33" xfId="0" applyFont="1" applyBorder="1"/>
    <xf numFmtId="0" fontId="8" fillId="0" borderId="16" xfId="0" applyFont="1" applyBorder="1"/>
    <xf numFmtId="0" fontId="7" fillId="0" borderId="34" xfId="0" applyFont="1" applyBorder="1"/>
    <xf numFmtId="0" fontId="7" fillId="0" borderId="35" xfId="0" applyFont="1" applyBorder="1" applyAlignment="1">
      <alignment horizontal="center"/>
    </xf>
    <xf numFmtId="170" fontId="7" fillId="0" borderId="21" xfId="0" applyNumberFormat="1" applyFont="1" applyBorder="1" applyAlignment="1">
      <alignment horizontal="center"/>
    </xf>
    <xf numFmtId="171" fontId="7" fillId="0" borderId="21" xfId="0" applyNumberFormat="1" applyFont="1" applyBorder="1" applyAlignment="1">
      <alignment horizontal="center"/>
    </xf>
    <xf numFmtId="4" fontId="7" fillId="0" borderId="21" xfId="0" applyNumberFormat="1" applyFont="1" applyBorder="1" applyAlignment="1">
      <alignment horizontal="center"/>
    </xf>
    <xf numFmtId="0" fontId="7" fillId="0" borderId="21" xfId="0" applyFont="1" applyBorder="1"/>
    <xf numFmtId="171" fontId="7" fillId="0" borderId="21" xfId="0" applyNumberFormat="1" applyFont="1" applyBorder="1"/>
    <xf numFmtId="0" fontId="7" fillId="0" borderId="36" xfId="0" applyFont="1" applyBorder="1"/>
    <xf numFmtId="0" fontId="7" fillId="0" borderId="37" xfId="0" applyFont="1" applyBorder="1"/>
    <xf numFmtId="0" fontId="7" fillId="0" borderId="38" xfId="0" applyFont="1" applyBorder="1" applyAlignment="1">
      <alignment horizontal="center"/>
    </xf>
    <xf numFmtId="172" fontId="7" fillId="0" borderId="21" xfId="43" applyNumberFormat="1" applyFont="1" applyBorder="1"/>
    <xf numFmtId="9" fontId="7" fillId="0" borderId="21" xfId="52" applyFont="1" applyBorder="1" applyAlignment="1">
      <alignment horizontal="center"/>
    </xf>
    <xf numFmtId="4" fontId="7" fillId="0" borderId="39" xfId="0" applyNumberFormat="1" applyFont="1" applyBorder="1"/>
    <xf numFmtId="0" fontId="7" fillId="0" borderId="40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Continuous"/>
    </xf>
    <xf numFmtId="0" fontId="7" fillId="0" borderId="41" xfId="0" applyFont="1" applyBorder="1" applyAlignment="1">
      <alignment horizontal="centerContinuous"/>
    </xf>
    <xf numFmtId="0" fontId="7" fillId="0" borderId="11" xfId="0" applyFont="1" applyBorder="1" applyAlignment="1">
      <alignment horizontal="centerContinuous"/>
    </xf>
    <xf numFmtId="0" fontId="7" fillId="0" borderId="42" xfId="0" applyFont="1" applyBorder="1" applyAlignment="1">
      <alignment horizontal="centerContinuous"/>
    </xf>
    <xf numFmtId="0" fontId="7" fillId="0" borderId="4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4" fontId="7" fillId="0" borderId="30" xfId="0" applyNumberFormat="1" applyFont="1" applyBorder="1"/>
    <xf numFmtId="4" fontId="7" fillId="0" borderId="16" xfId="0" applyNumberFormat="1" applyFont="1" applyBorder="1"/>
    <xf numFmtId="4" fontId="7" fillId="0" borderId="27" xfId="0" applyNumberFormat="1" applyFont="1" applyBorder="1"/>
    <xf numFmtId="0" fontId="7" fillId="0" borderId="19" xfId="0" applyFont="1" applyBorder="1" applyAlignment="1">
      <alignment horizontal="centerContinuous"/>
    </xf>
    <xf numFmtId="0" fontId="7" fillId="0" borderId="43" xfId="0" applyFont="1" applyBorder="1"/>
    <xf numFmtId="2" fontId="7" fillId="0" borderId="21" xfId="0" applyNumberFormat="1" applyFont="1" applyBorder="1"/>
    <xf numFmtId="4" fontId="7" fillId="0" borderId="24" xfId="0" applyNumberFormat="1" applyFont="1" applyBorder="1"/>
    <xf numFmtId="4" fontId="0" fillId="0" borderId="0" xfId="0" applyNumberFormat="1"/>
    <xf numFmtId="2" fontId="7" fillId="0" borderId="25" xfId="0" applyNumberFormat="1" applyFont="1" applyBorder="1"/>
    <xf numFmtId="174" fontId="7" fillId="0" borderId="21" xfId="0" applyNumberFormat="1" applyFont="1" applyBorder="1"/>
    <xf numFmtId="174" fontId="7" fillId="0" borderId="25" xfId="0" applyNumberFormat="1" applyFont="1" applyBorder="1"/>
    <xf numFmtId="0" fontId="7" fillId="0" borderId="12" xfId="0" applyFont="1" applyBorder="1"/>
    <xf numFmtId="4" fontId="7" fillId="0" borderId="44" xfId="0" applyNumberFormat="1" applyFont="1" applyBorder="1"/>
    <xf numFmtId="0" fontId="7" fillId="0" borderId="17" xfId="0" applyFont="1" applyBorder="1"/>
    <xf numFmtId="2" fontId="0" fillId="0" borderId="0" xfId="0" applyNumberFormat="1"/>
    <xf numFmtId="177" fontId="7" fillId="0" borderId="0" xfId="0" applyNumberFormat="1" applyFont="1"/>
    <xf numFmtId="4" fontId="7" fillId="0" borderId="21" xfId="0" applyNumberFormat="1" applyFont="1" applyBorder="1" applyAlignment="1">
      <alignment horizontal="right"/>
    </xf>
    <xf numFmtId="2" fontId="7" fillId="0" borderId="0" xfId="0" applyNumberFormat="1" applyFont="1"/>
    <xf numFmtId="2" fontId="7" fillId="0" borderId="21" xfId="0" applyNumberFormat="1" applyFont="1" applyBorder="1" applyAlignment="1">
      <alignment horizontal="right"/>
    </xf>
    <xf numFmtId="0" fontId="7" fillId="0" borderId="10" xfId="0" applyFont="1" applyBorder="1" applyAlignment="1">
      <alignment horizontal="centerContinuous"/>
    </xf>
    <xf numFmtId="0" fontId="7" fillId="0" borderId="45" xfId="0" applyFont="1" applyBorder="1" applyAlignment="1">
      <alignment horizontal="centerContinuous"/>
    </xf>
    <xf numFmtId="0" fontId="7" fillId="0" borderId="18" xfId="0" applyFont="1" applyBorder="1" applyAlignment="1">
      <alignment horizontal="centerContinuous"/>
    </xf>
    <xf numFmtId="3" fontId="7" fillId="0" borderId="34" xfId="0" applyNumberFormat="1" applyFont="1" applyBorder="1" applyAlignment="1">
      <alignment horizontal="center"/>
    </xf>
    <xf numFmtId="4" fontId="7" fillId="0" borderId="34" xfId="0" applyNumberFormat="1" applyFont="1" applyBorder="1"/>
    <xf numFmtId="4" fontId="7" fillId="0" borderId="46" xfId="0" applyNumberFormat="1" applyFont="1" applyBorder="1"/>
    <xf numFmtId="172" fontId="7" fillId="0" borderId="21" xfId="0" applyNumberFormat="1" applyFont="1" applyBorder="1"/>
    <xf numFmtId="0" fontId="29" fillId="0" borderId="29" xfId="0" applyFont="1" applyBorder="1"/>
    <xf numFmtId="0" fontId="29" fillId="0" borderId="30" xfId="0" applyFont="1" applyBorder="1"/>
    <xf numFmtId="0" fontId="29" fillId="0" borderId="31" xfId="0" applyFont="1" applyBorder="1"/>
    <xf numFmtId="9" fontId="7" fillId="0" borderId="31" xfId="0" applyNumberFormat="1" applyFont="1" applyBorder="1" applyAlignment="1">
      <alignment horizontal="center" vertical="center"/>
    </xf>
    <xf numFmtId="9" fontId="7" fillId="0" borderId="25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/>
    </xf>
    <xf numFmtId="0" fontId="5" fillId="0" borderId="11" xfId="0" applyFont="1" applyBorder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37" fillId="0" borderId="0" xfId="0" applyFont="1" applyAlignment="1">
      <alignment wrapText="1"/>
    </xf>
    <xf numFmtId="0" fontId="37" fillId="0" borderId="0" xfId="0" applyFont="1" applyAlignment="1">
      <alignment horizontal="center" wrapText="1"/>
    </xf>
    <xf numFmtId="2" fontId="38" fillId="0" borderId="0" xfId="0" applyNumberFormat="1" applyFont="1" applyAlignment="1">
      <alignment horizontal="center" wrapText="1"/>
    </xf>
    <xf numFmtId="0" fontId="38" fillId="0" borderId="0" xfId="0" applyFont="1" applyAlignment="1">
      <alignment horizontal="center" wrapText="1"/>
    </xf>
    <xf numFmtId="2" fontId="37" fillId="0" borderId="0" xfId="0" applyNumberFormat="1" applyFont="1" applyAlignment="1">
      <alignment horizontal="center" wrapText="1"/>
    </xf>
    <xf numFmtId="0" fontId="36" fillId="0" borderId="0" xfId="0" applyFont="1" applyAlignment="1">
      <alignment wrapText="1"/>
    </xf>
    <xf numFmtId="168" fontId="37" fillId="0" borderId="0" xfId="71" applyFont="1" applyFill="1" applyBorder="1" applyAlignment="1">
      <alignment horizontal="center" wrapText="1"/>
    </xf>
    <xf numFmtId="1" fontId="37" fillId="0" borderId="0" xfId="0" applyNumberFormat="1" applyFont="1" applyAlignment="1">
      <alignment horizontal="center" wrapText="1"/>
    </xf>
    <xf numFmtId="0" fontId="37" fillId="0" borderId="0" xfId="0" applyFont="1" applyAlignment="1">
      <alignment horizontal="right" wrapText="1"/>
    </xf>
    <xf numFmtId="4" fontId="7" fillId="0" borderId="25" xfId="0" applyNumberFormat="1" applyFont="1" applyBorder="1" applyAlignment="1">
      <alignment horizontal="right"/>
    </xf>
    <xf numFmtId="179" fontId="7" fillId="0" borderId="21" xfId="0" applyNumberFormat="1" applyFont="1" applyBorder="1"/>
    <xf numFmtId="0" fontId="5" fillId="0" borderId="0" xfId="45" applyFont="1"/>
    <xf numFmtId="0" fontId="8" fillId="0" borderId="0" xfId="45" applyFont="1"/>
    <xf numFmtId="0" fontId="37" fillId="24" borderId="0" xfId="0" applyFont="1" applyFill="1" applyAlignment="1">
      <alignment horizontal="center" vertical="center" wrapText="1"/>
    </xf>
    <xf numFmtId="9" fontId="0" fillId="0" borderId="0" xfId="52" applyFont="1"/>
    <xf numFmtId="0" fontId="37" fillId="24" borderId="0" xfId="0" applyFont="1" applyFill="1" applyAlignment="1">
      <alignment vertical="center" wrapText="1"/>
    </xf>
    <xf numFmtId="0" fontId="5" fillId="24" borderId="0" xfId="46" applyFont="1" applyFill="1" applyAlignment="1">
      <alignment horizontal="justify" vertical="center" wrapText="1"/>
    </xf>
    <xf numFmtId="176" fontId="0" fillId="0" borderId="0" xfId="0" applyNumberFormat="1"/>
    <xf numFmtId="176" fontId="37" fillId="0" borderId="0" xfId="0" applyNumberFormat="1" applyFont="1" applyAlignment="1">
      <alignment horizontal="center" wrapText="1"/>
    </xf>
    <xf numFmtId="0" fontId="37" fillId="25" borderId="0" xfId="0" applyFont="1" applyFill="1" applyAlignment="1">
      <alignment vertical="center" wrapText="1"/>
    </xf>
    <xf numFmtId="0" fontId="37" fillId="25" borderId="0" xfId="0" applyFont="1" applyFill="1" applyAlignment="1">
      <alignment horizontal="center" vertical="center" wrapText="1"/>
    </xf>
    <xf numFmtId="0" fontId="37" fillId="26" borderId="0" xfId="0" applyFont="1" applyFill="1" applyAlignment="1">
      <alignment vertical="center" wrapText="1"/>
    </xf>
    <xf numFmtId="0" fontId="37" fillId="26" borderId="0" xfId="0" applyFont="1" applyFill="1" applyAlignment="1">
      <alignment horizontal="center" vertical="center" wrapText="1"/>
    </xf>
    <xf numFmtId="0" fontId="5" fillId="26" borderId="0" xfId="46" applyFont="1" applyFill="1" applyAlignment="1">
      <alignment horizontal="justify" vertical="center" wrapText="1"/>
    </xf>
    <xf numFmtId="0" fontId="5" fillId="26" borderId="0" xfId="46" applyFont="1" applyFill="1" applyAlignment="1">
      <alignment horizontal="center" vertical="center" wrapText="1"/>
    </xf>
    <xf numFmtId="0" fontId="5" fillId="27" borderId="0" xfId="46" applyFont="1" applyFill="1" applyAlignment="1">
      <alignment horizontal="justify" vertical="center" wrapText="1"/>
    </xf>
    <xf numFmtId="0" fontId="5" fillId="27" borderId="0" xfId="46" applyFont="1" applyFill="1" applyAlignment="1">
      <alignment horizontal="center" vertical="center" wrapText="1"/>
    </xf>
    <xf numFmtId="0" fontId="37" fillId="27" borderId="0" xfId="0" applyFont="1" applyFill="1" applyAlignment="1">
      <alignment horizontal="center" vertical="center" wrapText="1"/>
    </xf>
    <xf numFmtId="0" fontId="5" fillId="24" borderId="0" xfId="46" applyFont="1" applyFill="1" applyAlignment="1">
      <alignment horizontal="center" vertical="center" wrapText="1"/>
    </xf>
    <xf numFmtId="167" fontId="0" fillId="0" borderId="0" xfId="72" applyFont="1"/>
    <xf numFmtId="0" fontId="0" fillId="0" borderId="50" xfId="0" applyBorder="1"/>
    <xf numFmtId="0" fontId="0" fillId="0" borderId="25" xfId="0" applyBorder="1"/>
    <xf numFmtId="0" fontId="0" fillId="0" borderId="44" xfId="0" applyBorder="1"/>
    <xf numFmtId="0" fontId="7" fillId="0" borderId="38" xfId="0" applyFont="1" applyBorder="1" applyAlignment="1">
      <alignment horizontal="centerContinuous"/>
    </xf>
    <xf numFmtId="0" fontId="7" fillId="0" borderId="38" xfId="0" quotePrefix="1" applyFont="1" applyBorder="1" applyAlignment="1">
      <alignment horizontal="center"/>
    </xf>
    <xf numFmtId="0" fontId="7" fillId="0" borderId="49" xfId="0" applyFont="1" applyBorder="1"/>
    <xf numFmtId="0" fontId="7" fillId="0" borderId="51" xfId="0" applyFont="1" applyBorder="1"/>
    <xf numFmtId="0" fontId="7" fillId="0" borderId="52" xfId="0" applyFont="1" applyBorder="1"/>
    <xf numFmtId="180" fontId="7" fillId="0" borderId="21" xfId="75" applyNumberFormat="1" applyFont="1" applyBorder="1" applyAlignment="1">
      <alignment horizontal="center"/>
    </xf>
    <xf numFmtId="9" fontId="7" fillId="0" borderId="21" xfId="75" applyFont="1" applyBorder="1" applyAlignment="1">
      <alignment horizontal="center"/>
    </xf>
    <xf numFmtId="9" fontId="7" fillId="0" borderId="31" xfId="52" applyFont="1" applyBorder="1"/>
    <xf numFmtId="0" fontId="7" fillId="0" borderId="53" xfId="0" applyFont="1" applyBorder="1"/>
    <xf numFmtId="9" fontId="7" fillId="0" borderId="25" xfId="52" applyFont="1" applyBorder="1"/>
    <xf numFmtId="172" fontId="7" fillId="0" borderId="21" xfId="77" applyNumberFormat="1" applyFont="1" applyBorder="1"/>
    <xf numFmtId="172" fontId="7" fillId="0" borderId="21" xfId="78" applyNumberFormat="1" applyFont="1" applyBorder="1"/>
    <xf numFmtId="9" fontId="7" fillId="0" borderId="21" xfId="79" applyFont="1" applyBorder="1" applyAlignment="1">
      <alignment horizontal="center"/>
    </xf>
    <xf numFmtId="172" fontId="7" fillId="0" borderId="21" xfId="80" applyNumberFormat="1" applyFont="1" applyBorder="1"/>
    <xf numFmtId="12" fontId="0" fillId="0" borderId="0" xfId="81" applyNumberFormat="1" applyFont="1"/>
    <xf numFmtId="4" fontId="7" fillId="0" borderId="25" xfId="0" applyNumberFormat="1" applyFont="1" applyBorder="1" applyAlignment="1">
      <alignment horizontal="center"/>
    </xf>
    <xf numFmtId="171" fontId="7" fillId="0" borderId="25" xfId="0" applyNumberFormat="1" applyFont="1" applyBorder="1" applyAlignment="1">
      <alignment horizontal="center"/>
    </xf>
    <xf numFmtId="0" fontId="9" fillId="0" borderId="13" xfId="73" applyFont="1" applyBorder="1" applyAlignment="1">
      <alignment horizontal="centerContinuous"/>
    </xf>
    <xf numFmtId="9" fontId="7" fillId="0" borderId="21" xfId="83" applyFont="1" applyBorder="1" applyAlignment="1">
      <alignment horizontal="center"/>
    </xf>
    <xf numFmtId="0" fontId="7" fillId="0" borderId="0" xfId="86" applyFont="1" applyAlignment="1">
      <alignment vertical="center"/>
    </xf>
    <xf numFmtId="0" fontId="7" fillId="0" borderId="0" xfId="86" applyFont="1" applyAlignment="1">
      <alignment horizontal="left" vertical="center"/>
    </xf>
    <xf numFmtId="1" fontId="7" fillId="0" borderId="0" xfId="86" applyNumberFormat="1" applyFont="1" applyAlignment="1">
      <alignment horizontal="left" vertical="center"/>
    </xf>
    <xf numFmtId="167" fontId="0" fillId="0" borderId="0" xfId="81" applyFont="1"/>
    <xf numFmtId="167" fontId="0" fillId="0" borderId="0" xfId="0" applyNumberFormat="1"/>
    <xf numFmtId="181" fontId="0" fillId="0" borderId="0" xfId="0" applyNumberFormat="1"/>
    <xf numFmtId="182" fontId="0" fillId="0" borderId="0" xfId="0" applyNumberFormat="1"/>
    <xf numFmtId="4" fontId="7" fillId="0" borderId="54" xfId="0" applyNumberFormat="1" applyFont="1" applyBorder="1"/>
    <xf numFmtId="169" fontId="7" fillId="0" borderId="25" xfId="0" applyNumberFormat="1" applyFont="1" applyBorder="1"/>
    <xf numFmtId="0" fontId="7" fillId="0" borderId="29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5" fillId="0" borderId="21" xfId="0" applyFon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46" fillId="0" borderId="21" xfId="0" applyNumberFormat="1" applyFont="1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47" fillId="0" borderId="0" xfId="0" applyFont="1"/>
    <xf numFmtId="0" fontId="50" fillId="29" borderId="59" xfId="0" applyFont="1" applyFill="1" applyBorder="1" applyAlignment="1">
      <alignment horizontal="left"/>
    </xf>
    <xf numFmtId="0" fontId="50" fillId="29" borderId="60" xfId="0" applyFont="1" applyFill="1" applyBorder="1" applyAlignment="1">
      <alignment horizontal="left"/>
    </xf>
    <xf numFmtId="0" fontId="51" fillId="29" borderId="60" xfId="0" applyFont="1" applyFill="1" applyBorder="1"/>
    <xf numFmtId="183" fontId="51" fillId="29" borderId="60" xfId="0" applyNumberFormat="1" applyFont="1" applyFill="1" applyBorder="1"/>
    <xf numFmtId="183" fontId="51" fillId="29" borderId="61" xfId="0" applyNumberFormat="1" applyFont="1" applyFill="1" applyBorder="1"/>
    <xf numFmtId="0" fontId="52" fillId="0" borderId="59" xfId="0" applyFont="1" applyBorder="1" applyAlignment="1">
      <alignment horizontal="center" vertical="center" wrapText="1"/>
    </xf>
    <xf numFmtId="0" fontId="50" fillId="0" borderId="60" xfId="0" applyFont="1" applyBorder="1" applyAlignment="1">
      <alignment horizontal="left" vertical="center" wrapText="1"/>
    </xf>
    <xf numFmtId="0" fontId="50" fillId="0" borderId="60" xfId="0" applyFont="1" applyBorder="1" applyAlignment="1">
      <alignment horizontal="center" vertical="center" wrapText="1"/>
    </xf>
    <xf numFmtId="183" fontId="50" fillId="0" borderId="60" xfId="0" applyNumberFormat="1" applyFont="1" applyBorder="1" applyAlignment="1">
      <alignment horizontal="center" vertical="center" wrapText="1"/>
    </xf>
    <xf numFmtId="183" fontId="50" fillId="0" borderId="61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vertical="center" wrapText="1"/>
    </xf>
    <xf numFmtId="0" fontId="47" fillId="0" borderId="13" xfId="0" applyFont="1" applyBorder="1" applyAlignment="1">
      <alignment vertical="center" wrapText="1"/>
    </xf>
    <xf numFmtId="0" fontId="50" fillId="0" borderId="0" xfId="0" applyFont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183" fontId="50" fillId="0" borderId="0" xfId="0" applyNumberFormat="1" applyFont="1" applyAlignment="1">
      <alignment horizontal="center" vertical="center" wrapText="1"/>
    </xf>
    <xf numFmtId="183" fontId="50" fillId="0" borderId="14" xfId="0" applyNumberFormat="1" applyFont="1" applyBorder="1" applyAlignment="1">
      <alignment horizontal="center" vertical="center" wrapText="1"/>
    </xf>
    <xf numFmtId="0" fontId="47" fillId="0" borderId="15" xfId="0" applyFont="1" applyBorder="1"/>
    <xf numFmtId="0" fontId="53" fillId="0" borderId="16" xfId="0" applyFont="1" applyBorder="1"/>
    <xf numFmtId="183" fontId="53" fillId="0" borderId="16" xfId="0" applyNumberFormat="1" applyFont="1" applyBorder="1"/>
    <xf numFmtId="183" fontId="53" fillId="0" borderId="17" xfId="0" applyNumberFormat="1" applyFont="1" applyBorder="1"/>
    <xf numFmtId="0" fontId="47" fillId="0" borderId="13" xfId="0" applyFont="1" applyBorder="1"/>
    <xf numFmtId="0" fontId="53" fillId="0" borderId="0" xfId="0" applyFont="1"/>
    <xf numFmtId="2" fontId="53" fillId="0" borderId="0" xfId="0" applyNumberFormat="1" applyFont="1"/>
    <xf numFmtId="184" fontId="53" fillId="0" borderId="0" xfId="0" applyNumberFormat="1" applyFont="1" applyAlignment="1">
      <alignment horizontal="center" vertical="center"/>
    </xf>
    <xf numFmtId="183" fontId="53" fillId="0" borderId="0" xfId="0" applyNumberFormat="1" applyFont="1"/>
    <xf numFmtId="183" fontId="53" fillId="0" borderId="14" xfId="0" applyNumberFormat="1" applyFont="1" applyBorder="1" applyAlignment="1">
      <alignment vertical="center"/>
    </xf>
    <xf numFmtId="184" fontId="47" fillId="0" borderId="13" xfId="0" applyNumberFormat="1" applyFont="1" applyBorder="1"/>
    <xf numFmtId="0" fontId="53" fillId="0" borderId="0" xfId="0" applyFont="1" applyAlignment="1">
      <alignment vertical="center"/>
    </xf>
    <xf numFmtId="0" fontId="53" fillId="0" borderId="16" xfId="0" applyFont="1" applyBorder="1" applyAlignment="1">
      <alignment vertical="center"/>
    </xf>
    <xf numFmtId="2" fontId="53" fillId="0" borderId="16" xfId="0" applyNumberFormat="1" applyFont="1" applyBorder="1"/>
    <xf numFmtId="184" fontId="53" fillId="0" borderId="16" xfId="0" applyNumberFormat="1" applyFont="1" applyBorder="1" applyAlignment="1">
      <alignment horizontal="center"/>
    </xf>
    <xf numFmtId="0" fontId="47" fillId="0" borderId="59" xfId="0" applyFont="1" applyBorder="1"/>
    <xf numFmtId="183" fontId="47" fillId="0" borderId="0" xfId="0" applyNumberFormat="1" applyFont="1"/>
    <xf numFmtId="184" fontId="53" fillId="0" borderId="0" xfId="0" applyNumberFormat="1" applyFont="1" applyAlignment="1">
      <alignment horizontal="center"/>
    </xf>
    <xf numFmtId="183" fontId="53" fillId="0" borderId="14" xfId="0" applyNumberFormat="1" applyFont="1" applyBorder="1"/>
    <xf numFmtId="1" fontId="53" fillId="0" borderId="0" xfId="0" applyNumberFormat="1" applyFont="1"/>
    <xf numFmtId="180" fontId="53" fillId="0" borderId="14" xfId="87" applyFont="1" applyBorder="1"/>
    <xf numFmtId="0" fontId="50" fillId="29" borderId="13" xfId="0" applyFont="1" applyFill="1" applyBorder="1"/>
    <xf numFmtId="0" fontId="50" fillId="29" borderId="0" xfId="0" applyFont="1" applyFill="1"/>
    <xf numFmtId="0" fontId="51" fillId="29" borderId="0" xfId="0" applyFont="1" applyFill="1"/>
    <xf numFmtId="183" fontId="51" fillId="29" borderId="0" xfId="0" applyNumberFormat="1" applyFont="1" applyFill="1"/>
    <xf numFmtId="183" fontId="50" fillId="29" borderId="14" xfId="0" applyNumberFormat="1" applyFont="1" applyFill="1" applyBorder="1"/>
    <xf numFmtId="0" fontId="50" fillId="29" borderId="13" xfId="0" applyFont="1" applyFill="1" applyBorder="1" applyAlignment="1">
      <alignment horizontal="left"/>
    </xf>
    <xf numFmtId="0" fontId="50" fillId="29" borderId="0" xfId="0" applyFont="1" applyFill="1" applyAlignment="1">
      <alignment horizontal="left"/>
    </xf>
    <xf numFmtId="183" fontId="51" fillId="29" borderId="14" xfId="0" applyNumberFormat="1" applyFont="1" applyFill="1" applyBorder="1"/>
    <xf numFmtId="0" fontId="50" fillId="0" borderId="16" xfId="0" applyFont="1" applyBorder="1"/>
    <xf numFmtId="183" fontId="50" fillId="0" borderId="17" xfId="0" applyNumberFormat="1" applyFont="1" applyBorder="1"/>
    <xf numFmtId="184" fontId="53" fillId="0" borderId="0" xfId="0" applyNumberFormat="1" applyFont="1"/>
    <xf numFmtId="0" fontId="47" fillId="0" borderId="13" xfId="0" applyFont="1" applyBorder="1" applyAlignment="1">
      <alignment vertical="center"/>
    </xf>
    <xf numFmtId="0" fontId="53" fillId="0" borderId="0" xfId="0" applyFont="1" applyAlignment="1">
      <alignment wrapText="1"/>
    </xf>
    <xf numFmtId="183" fontId="53" fillId="0" borderId="0" xfId="0" applyNumberFormat="1" applyFont="1" applyAlignment="1">
      <alignment vertical="center"/>
    </xf>
    <xf numFmtId="183" fontId="50" fillId="29" borderId="0" xfId="0" applyNumberFormat="1" applyFont="1" applyFill="1"/>
    <xf numFmtId="0" fontId="50" fillId="29" borderId="15" xfId="0" applyFont="1" applyFill="1" applyBorder="1"/>
    <xf numFmtId="0" fontId="50" fillId="29" borderId="16" xfId="0" applyFont="1" applyFill="1" applyBorder="1"/>
    <xf numFmtId="183" fontId="50" fillId="29" borderId="16" xfId="0" applyNumberFormat="1" applyFont="1" applyFill="1" applyBorder="1"/>
    <xf numFmtId="183" fontId="50" fillId="29" borderId="17" xfId="0" applyNumberFormat="1" applyFont="1" applyFill="1" applyBorder="1"/>
    <xf numFmtId="0" fontId="5" fillId="0" borderId="0" xfId="82"/>
    <xf numFmtId="171" fontId="5" fillId="0" borderId="0" xfId="82" applyNumberFormat="1"/>
    <xf numFmtId="0" fontId="41" fillId="0" borderId="0" xfId="82" applyFont="1" applyAlignment="1">
      <alignment vertical="center"/>
    </xf>
    <xf numFmtId="172" fontId="7" fillId="0" borderId="21" xfId="100" applyNumberFormat="1" applyFont="1" applyBorder="1"/>
    <xf numFmtId="9" fontId="7" fillId="0" borderId="21" xfId="89" applyFont="1" applyBorder="1" applyAlignment="1">
      <alignment horizontal="center"/>
    </xf>
    <xf numFmtId="0" fontId="9" fillId="0" borderId="0" xfId="82" quotePrefix="1" applyFont="1" applyAlignment="1">
      <alignment vertical="top" wrapText="1"/>
    </xf>
    <xf numFmtId="0" fontId="7" fillId="0" borderId="0" xfId="82" applyFont="1" applyAlignment="1">
      <alignment horizontal="justify" vertical="top" wrapText="1"/>
    </xf>
    <xf numFmtId="4" fontId="7" fillId="0" borderId="20" xfId="0" applyNumberFormat="1" applyFont="1" applyBorder="1"/>
    <xf numFmtId="0" fontId="7" fillId="0" borderId="45" xfId="0" applyFont="1" applyBorder="1"/>
    <xf numFmtId="0" fontId="7" fillId="0" borderId="18" xfId="0" applyFont="1" applyBorder="1"/>
    <xf numFmtId="0" fontId="7" fillId="0" borderId="38" xfId="0" applyFont="1" applyBorder="1"/>
    <xf numFmtId="169" fontId="7" fillId="0" borderId="21" xfId="0" applyNumberFormat="1" applyFont="1" applyBorder="1" applyAlignment="1">
      <alignment horizontal="center"/>
    </xf>
    <xf numFmtId="4" fontId="7" fillId="0" borderId="26" xfId="0" applyNumberFormat="1" applyFont="1" applyBorder="1" applyAlignment="1">
      <alignment horizontal="center"/>
    </xf>
    <xf numFmtId="0" fontId="5" fillId="0" borderId="0" xfId="85"/>
    <xf numFmtId="0" fontId="9" fillId="0" borderId="10" xfId="85" applyFont="1" applyBorder="1" applyAlignment="1">
      <alignment horizontal="centerContinuous"/>
    </xf>
    <xf numFmtId="0" fontId="9" fillId="0" borderId="11" xfId="85" applyFont="1" applyBorder="1" applyAlignment="1">
      <alignment horizontal="centerContinuous"/>
    </xf>
    <xf numFmtId="0" fontId="5" fillId="0" borderId="12" xfId="85" applyBorder="1" applyAlignment="1">
      <alignment horizontal="centerContinuous"/>
    </xf>
    <xf numFmtId="0" fontId="5" fillId="0" borderId="11" xfId="85" applyBorder="1"/>
    <xf numFmtId="0" fontId="5" fillId="0" borderId="12" xfId="85" applyBorder="1"/>
    <xf numFmtId="0" fontId="9" fillId="0" borderId="13" xfId="85" applyFont="1" applyBorder="1" applyAlignment="1">
      <alignment horizontal="centerContinuous"/>
    </xf>
    <xf numFmtId="0" fontId="9" fillId="0" borderId="0" xfId="85" applyFont="1" applyAlignment="1">
      <alignment horizontal="centerContinuous"/>
    </xf>
    <xf numFmtId="0" fontId="7" fillId="0" borderId="14" xfId="85" applyFont="1" applyBorder="1" applyAlignment="1">
      <alignment horizontal="centerContinuous"/>
    </xf>
    <xf numFmtId="0" fontId="7" fillId="0" borderId="0" xfId="85" applyFont="1"/>
    <xf numFmtId="0" fontId="8" fillId="0" borderId="0" xfId="85" applyFont="1"/>
    <xf numFmtId="0" fontId="7" fillId="0" borderId="14" xfId="85" applyFont="1" applyBorder="1"/>
    <xf numFmtId="0" fontId="7" fillId="0" borderId="15" xfId="85" applyFont="1" applyBorder="1" applyAlignment="1">
      <alignment horizontal="centerContinuous"/>
    </xf>
    <xf numFmtId="0" fontId="7" fillId="0" borderId="16" xfId="85" applyFont="1" applyBorder="1" applyAlignment="1">
      <alignment horizontal="centerContinuous"/>
    </xf>
    <xf numFmtId="0" fontId="7" fillId="0" borderId="17" xfId="85" applyFont="1" applyBorder="1" applyAlignment="1">
      <alignment horizontal="centerContinuous"/>
    </xf>
    <xf numFmtId="0" fontId="9" fillId="0" borderId="0" xfId="85" quotePrefix="1" applyFont="1" applyAlignment="1">
      <alignment horizontal="left"/>
    </xf>
    <xf numFmtId="0" fontId="9" fillId="0" borderId="0" xfId="85" applyFont="1" applyAlignment="1">
      <alignment horizontal="left"/>
    </xf>
    <xf numFmtId="0" fontId="9" fillId="0" borderId="0" xfId="85" applyFont="1"/>
    <xf numFmtId="0" fontId="7" fillId="0" borderId="19" xfId="85" applyFont="1" applyBorder="1" applyAlignment="1">
      <alignment horizontal="center"/>
    </xf>
    <xf numFmtId="0" fontId="7" fillId="0" borderId="19" xfId="85" quotePrefix="1" applyFont="1" applyBorder="1" applyAlignment="1">
      <alignment horizontal="center"/>
    </xf>
    <xf numFmtId="0" fontId="7" fillId="0" borderId="18" xfId="85" applyFont="1" applyBorder="1" applyAlignment="1">
      <alignment horizontal="center"/>
    </xf>
    <xf numFmtId="0" fontId="7" fillId="0" borderId="20" xfId="85" applyFont="1" applyBorder="1"/>
    <xf numFmtId="3" fontId="7" fillId="0" borderId="21" xfId="85" applyNumberFormat="1" applyFont="1" applyBorder="1" applyAlignment="1">
      <alignment horizontal="center"/>
    </xf>
    <xf numFmtId="4" fontId="7" fillId="0" borderId="21" xfId="85" applyNumberFormat="1" applyFont="1" applyBorder="1"/>
    <xf numFmtId="4" fontId="7" fillId="0" borderId="22" xfId="85" applyNumberFormat="1" applyFont="1" applyBorder="1"/>
    <xf numFmtId="0" fontId="7" fillId="0" borderId="23" xfId="85" applyFont="1" applyBorder="1"/>
    <xf numFmtId="0" fontId="7" fillId="0" borderId="29" xfId="85" applyFont="1" applyBorder="1" applyAlignment="1">
      <alignment horizontal="left"/>
    </xf>
    <xf numFmtId="0" fontId="7" fillId="0" borderId="30" xfId="85" applyFont="1" applyBorder="1" applyAlignment="1">
      <alignment horizontal="left"/>
    </xf>
    <xf numFmtId="0" fontId="7" fillId="0" borderId="31" xfId="85" applyFont="1" applyBorder="1" applyAlignment="1">
      <alignment horizontal="left"/>
    </xf>
    <xf numFmtId="3" fontId="7" fillId="0" borderId="24" xfId="85" applyNumberFormat="1" applyFont="1" applyBorder="1" applyAlignment="1">
      <alignment horizontal="center"/>
    </xf>
    <xf numFmtId="4" fontId="7" fillId="0" borderId="24" xfId="85" applyNumberFormat="1" applyFont="1" applyBorder="1"/>
    <xf numFmtId="3" fontId="7" fillId="0" borderId="24" xfId="85" applyNumberFormat="1" applyFont="1" applyBorder="1"/>
    <xf numFmtId="3" fontId="7" fillId="0" borderId="25" xfId="85" applyNumberFormat="1" applyFont="1" applyBorder="1" applyAlignment="1">
      <alignment horizontal="center"/>
    </xf>
    <xf numFmtId="3" fontId="7" fillId="0" borderId="25" xfId="85" applyNumberFormat="1" applyFont="1" applyBorder="1"/>
    <xf numFmtId="4" fontId="7" fillId="0" borderId="25" xfId="85" applyNumberFormat="1" applyFont="1" applyBorder="1"/>
    <xf numFmtId="4" fontId="7" fillId="0" borderId="26" xfId="85" applyNumberFormat="1" applyFont="1" applyBorder="1"/>
    <xf numFmtId="0" fontId="7" fillId="0" borderId="27" xfId="85" applyFont="1" applyBorder="1"/>
    <xf numFmtId="0" fontId="9" fillId="0" borderId="0" xfId="85" applyFont="1" applyAlignment="1">
      <alignment horizontal="center"/>
    </xf>
    <xf numFmtId="4" fontId="7" fillId="0" borderId="28" xfId="85" applyNumberFormat="1" applyFont="1" applyBorder="1"/>
    <xf numFmtId="0" fontId="7" fillId="0" borderId="29" xfId="85" applyFont="1" applyBorder="1"/>
    <xf numFmtId="0" fontId="7" fillId="0" borderId="30" xfId="85" applyFont="1" applyBorder="1"/>
    <xf numFmtId="0" fontId="7" fillId="0" borderId="31" xfId="85" applyFont="1" applyBorder="1"/>
    <xf numFmtId="3" fontId="7" fillId="0" borderId="21" xfId="85" applyNumberFormat="1" applyFont="1" applyBorder="1"/>
    <xf numFmtId="169" fontId="7" fillId="0" borderId="21" xfId="85" applyNumberFormat="1" applyFont="1" applyBorder="1"/>
    <xf numFmtId="169" fontId="7" fillId="0" borderId="24" xfId="85" applyNumberFormat="1" applyFont="1" applyBorder="1"/>
    <xf numFmtId="4" fontId="7" fillId="0" borderId="32" xfId="85" applyNumberFormat="1" applyFont="1" applyBorder="1"/>
    <xf numFmtId="0" fontId="7" fillId="0" borderId="15" xfId="85" applyFont="1" applyBorder="1"/>
    <xf numFmtId="0" fontId="7" fillId="0" borderId="16" xfId="85" applyFont="1" applyBorder="1"/>
    <xf numFmtId="0" fontId="7" fillId="0" borderId="33" xfId="85" applyFont="1" applyBorder="1"/>
    <xf numFmtId="0" fontId="8" fillId="0" borderId="16" xfId="85" applyFont="1" applyBorder="1"/>
    <xf numFmtId="0" fontId="7" fillId="0" borderId="51" xfId="85" applyFont="1" applyBorder="1"/>
    <xf numFmtId="0" fontId="7" fillId="0" borderId="52" xfId="85" applyFont="1" applyBorder="1"/>
    <xf numFmtId="0" fontId="7" fillId="0" borderId="34" xfId="85" applyFont="1" applyBorder="1"/>
    <xf numFmtId="0" fontId="7" fillId="0" borderId="35" xfId="85" applyFont="1" applyBorder="1" applyAlignment="1">
      <alignment horizontal="center"/>
    </xf>
    <xf numFmtId="4" fontId="7" fillId="0" borderId="21" xfId="85" applyNumberFormat="1" applyFont="1" applyBorder="1" applyAlignment="1">
      <alignment horizontal="center"/>
    </xf>
    <xf numFmtId="171" fontId="7" fillId="0" borderId="21" xfId="85" applyNumberFormat="1" applyFont="1" applyBorder="1" applyAlignment="1">
      <alignment horizontal="center"/>
    </xf>
    <xf numFmtId="0" fontId="7" fillId="0" borderId="21" xfId="85" applyFont="1" applyBorder="1"/>
    <xf numFmtId="171" fontId="7" fillId="0" borderId="21" xfId="85" applyNumberFormat="1" applyFont="1" applyBorder="1"/>
    <xf numFmtId="0" fontId="7" fillId="0" borderId="36" xfId="85" applyFont="1" applyBorder="1"/>
    <xf numFmtId="0" fontId="7" fillId="0" borderId="37" xfId="85" applyFont="1" applyBorder="1"/>
    <xf numFmtId="0" fontId="7" fillId="0" borderId="38" xfId="85" applyFont="1" applyBorder="1" applyAlignment="1">
      <alignment horizontal="center"/>
    </xf>
    <xf numFmtId="172" fontId="7" fillId="0" borderId="21" xfId="43" applyNumberFormat="1" applyFont="1" applyFill="1" applyBorder="1"/>
    <xf numFmtId="9" fontId="7" fillId="0" borderId="21" xfId="89" applyFont="1" applyFill="1" applyBorder="1" applyAlignment="1">
      <alignment horizontal="center"/>
    </xf>
    <xf numFmtId="4" fontId="7" fillId="0" borderId="39" xfId="85" applyNumberFormat="1" applyFont="1" applyBorder="1"/>
    <xf numFmtId="0" fontId="7" fillId="0" borderId="40" xfId="85" applyFont="1" applyBorder="1"/>
    <xf numFmtId="0" fontId="7" fillId="0" borderId="0" xfId="85" applyFont="1" applyAlignment="1">
      <alignment horizontal="center"/>
    </xf>
    <xf numFmtId="0" fontId="7" fillId="0" borderId="0" xfId="85" applyFont="1" applyAlignment="1">
      <alignment horizontal="centerContinuous"/>
    </xf>
    <xf numFmtId="0" fontId="7" fillId="0" borderId="41" xfId="85" applyFont="1" applyBorder="1" applyAlignment="1">
      <alignment horizontal="centerContinuous"/>
    </xf>
    <xf numFmtId="0" fontId="7" fillId="0" borderId="11" xfId="85" applyFont="1" applyBorder="1" applyAlignment="1">
      <alignment horizontal="centerContinuous"/>
    </xf>
    <xf numFmtId="0" fontId="7" fillId="0" borderId="42" xfId="85" applyFont="1" applyBorder="1" applyAlignment="1">
      <alignment horizontal="centerContinuous"/>
    </xf>
    <xf numFmtId="0" fontId="7" fillId="0" borderId="42" xfId="85" applyFont="1" applyBorder="1" applyAlignment="1">
      <alignment horizontal="center"/>
    </xf>
    <xf numFmtId="0" fontId="7" fillId="0" borderId="11" xfId="85" applyFont="1" applyBorder="1" applyAlignment="1">
      <alignment horizontal="center"/>
    </xf>
    <xf numFmtId="9" fontId="7" fillId="0" borderId="31" xfId="85" applyNumberFormat="1" applyFont="1" applyBorder="1"/>
    <xf numFmtId="4" fontId="7" fillId="0" borderId="30" xfId="85" applyNumberFormat="1" applyFont="1" applyBorder="1"/>
    <xf numFmtId="0" fontId="7" fillId="0" borderId="53" xfId="85" applyFont="1" applyBorder="1"/>
    <xf numFmtId="4" fontId="7" fillId="0" borderId="16" xfId="85" applyNumberFormat="1" applyFont="1" applyBorder="1"/>
    <xf numFmtId="4" fontId="7" fillId="0" borderId="27" xfId="85" applyNumberFormat="1" applyFont="1" applyBorder="1"/>
    <xf numFmtId="0" fontId="5" fillId="0" borderId="0" xfId="0" applyFont="1"/>
    <xf numFmtId="0" fontId="9" fillId="28" borderId="10" xfId="85" applyFont="1" applyFill="1" applyBorder="1" applyAlignment="1">
      <alignment horizontal="centerContinuous"/>
    </xf>
    <xf numFmtId="0" fontId="9" fillId="28" borderId="11" xfId="85" applyFont="1" applyFill="1" applyBorder="1" applyAlignment="1">
      <alignment horizontal="centerContinuous"/>
    </xf>
    <xf numFmtId="0" fontId="5" fillId="28" borderId="12" xfId="85" applyFill="1" applyBorder="1" applyAlignment="1">
      <alignment horizontal="centerContinuous"/>
    </xf>
    <xf numFmtId="0" fontId="5" fillId="28" borderId="11" xfId="85" applyFill="1" applyBorder="1"/>
    <xf numFmtId="0" fontId="5" fillId="28" borderId="12" xfId="85" applyFill="1" applyBorder="1"/>
    <xf numFmtId="0" fontId="9" fillId="28" borderId="13" xfId="85" applyFont="1" applyFill="1" applyBorder="1" applyAlignment="1">
      <alignment horizontal="centerContinuous"/>
    </xf>
    <xf numFmtId="0" fontId="9" fillId="28" borderId="0" xfId="85" applyFont="1" applyFill="1" applyAlignment="1">
      <alignment horizontal="centerContinuous"/>
    </xf>
    <xf numFmtId="0" fontId="7" fillId="28" borderId="14" xfId="85" applyFont="1" applyFill="1" applyBorder="1" applyAlignment="1">
      <alignment horizontal="centerContinuous"/>
    </xf>
    <xf numFmtId="0" fontId="7" fillId="28" borderId="0" xfId="85" applyFont="1" applyFill="1"/>
    <xf numFmtId="0" fontId="8" fillId="28" borderId="0" xfId="85" applyFont="1" applyFill="1"/>
    <xf numFmtId="0" fontId="7" fillId="28" borderId="14" xfId="85" applyFont="1" applyFill="1" applyBorder="1"/>
    <xf numFmtId="0" fontId="7" fillId="28" borderId="15" xfId="85" applyFont="1" applyFill="1" applyBorder="1" applyAlignment="1">
      <alignment horizontal="centerContinuous"/>
    </xf>
    <xf numFmtId="0" fontId="7" fillId="28" borderId="16" xfId="85" applyFont="1" applyFill="1" applyBorder="1" applyAlignment="1">
      <alignment horizontal="centerContinuous"/>
    </xf>
    <xf numFmtId="0" fontId="7" fillId="28" borderId="17" xfId="85" applyFont="1" applyFill="1" applyBorder="1" applyAlignment="1">
      <alignment horizontal="centerContinuous"/>
    </xf>
    <xf numFmtId="0" fontId="7" fillId="0" borderId="48" xfId="85" applyFont="1" applyBorder="1" applyAlignment="1">
      <alignment horizontal="left"/>
    </xf>
    <xf numFmtId="0" fontId="7" fillId="0" borderId="62" xfId="85" applyFont="1" applyBorder="1" applyAlignment="1">
      <alignment horizontal="left"/>
    </xf>
    <xf numFmtId="0" fontId="7" fillId="0" borderId="55" xfId="85" applyFont="1" applyBorder="1" applyAlignment="1">
      <alignment horizontal="left"/>
    </xf>
    <xf numFmtId="3" fontId="7" fillId="0" borderId="21" xfId="85" applyNumberFormat="1" applyFont="1" applyBorder="1" applyAlignment="1">
      <alignment horizontal="center" vertical="center"/>
    </xf>
    <xf numFmtId="3" fontId="7" fillId="0" borderId="21" xfId="85" applyNumberFormat="1" applyFont="1" applyBorder="1" applyAlignment="1">
      <alignment vertical="center"/>
    </xf>
    <xf numFmtId="169" fontId="7" fillId="0" borderId="21" xfId="85" applyNumberFormat="1" applyFont="1" applyBorder="1" applyAlignment="1">
      <alignment vertical="center"/>
    </xf>
    <xf numFmtId="4" fontId="7" fillId="0" borderId="22" xfId="85" applyNumberFormat="1" applyFont="1" applyBorder="1" applyAlignment="1">
      <alignment vertical="center"/>
    </xf>
    <xf numFmtId="170" fontId="7" fillId="0" borderId="21" xfId="85" applyNumberFormat="1" applyFont="1" applyBorder="1" applyAlignment="1">
      <alignment horizontal="center"/>
    </xf>
    <xf numFmtId="9" fontId="7" fillId="0" borderId="25" xfId="85" applyNumberFormat="1" applyFont="1" applyBorder="1"/>
    <xf numFmtId="0" fontId="41" fillId="0" borderId="0" xfId="85" applyFont="1"/>
    <xf numFmtId="0" fontId="7" fillId="0" borderId="21" xfId="0" applyFont="1" applyBorder="1" applyAlignment="1">
      <alignment horizontal="center"/>
    </xf>
    <xf numFmtId="172" fontId="7" fillId="0" borderId="21" xfId="98" applyNumberFormat="1" applyFont="1" applyBorder="1" applyAlignment="1">
      <alignment horizontal="center"/>
    </xf>
    <xf numFmtId="172" fontId="7" fillId="0" borderId="21" xfId="98" applyNumberFormat="1" applyFont="1" applyBorder="1"/>
    <xf numFmtId="0" fontId="7" fillId="0" borderId="34" xfId="0" applyFont="1" applyBorder="1" applyAlignment="1">
      <alignment horizontal="center"/>
    </xf>
    <xf numFmtId="183" fontId="7" fillId="0" borderId="21" xfId="98" applyNumberFormat="1" applyFont="1" applyBorder="1" applyAlignment="1">
      <alignment horizontal="right"/>
    </xf>
    <xf numFmtId="4" fontId="7" fillId="0" borderId="52" xfId="0" applyNumberFormat="1" applyFont="1" applyBorder="1"/>
    <xf numFmtId="2" fontId="56" fillId="0" borderId="21" xfId="0" applyNumberFormat="1" applyFont="1" applyBorder="1"/>
    <xf numFmtId="186" fontId="7" fillId="0" borderId="24" xfId="98" applyNumberFormat="1" applyFont="1" applyBorder="1"/>
    <xf numFmtId="176" fontId="56" fillId="0" borderId="21" xfId="0" applyNumberFormat="1" applyFont="1" applyBorder="1"/>
    <xf numFmtId="186" fontId="7" fillId="0" borderId="21" xfId="98" applyNumberFormat="1" applyFont="1" applyBorder="1"/>
    <xf numFmtId="0" fontId="56" fillId="0" borderId="21" xfId="0" applyFont="1" applyBorder="1"/>
    <xf numFmtId="9" fontId="56" fillId="0" borderId="21" xfId="0" applyNumberFormat="1" applyFont="1" applyBorder="1"/>
    <xf numFmtId="0" fontId="32" fillId="0" borderId="0" xfId="82" applyFont="1" applyAlignment="1">
      <alignment horizontal="center" vertical="center" wrapText="1"/>
    </xf>
    <xf numFmtId="0" fontId="8" fillId="0" borderId="0" xfId="85" applyFont="1" applyAlignment="1">
      <alignment vertical="center" wrapText="1"/>
    </xf>
    <xf numFmtId="0" fontId="7" fillId="0" borderId="0" xfId="82" applyFont="1"/>
    <xf numFmtId="4" fontId="5" fillId="0" borderId="0" xfId="82" applyNumberFormat="1"/>
    <xf numFmtId="0" fontId="59" fillId="0" borderId="0" xfId="109" applyFont="1" applyAlignment="1">
      <alignment vertical="center"/>
    </xf>
    <xf numFmtId="0" fontId="59" fillId="0" borderId="22" xfId="109" applyFont="1" applyBorder="1" applyAlignment="1">
      <alignment horizontal="left" vertical="center" wrapText="1"/>
    </xf>
    <xf numFmtId="0" fontId="59" fillId="0" borderId="21" xfId="109" applyFont="1" applyBorder="1" applyAlignment="1">
      <alignment horizontal="center" vertical="center"/>
    </xf>
    <xf numFmtId="9" fontId="59" fillId="0" borderId="21" xfId="52" applyFont="1" applyBorder="1" applyAlignment="1">
      <alignment horizontal="center" vertical="center"/>
    </xf>
    <xf numFmtId="3" fontId="59" fillId="0" borderId="21" xfId="109" applyNumberFormat="1" applyFont="1" applyBorder="1" applyAlignment="1">
      <alignment vertical="center"/>
    </xf>
    <xf numFmtId="3" fontId="58" fillId="0" borderId="21" xfId="109" applyNumberFormat="1" applyFont="1" applyBorder="1" applyAlignment="1">
      <alignment vertical="center"/>
    </xf>
    <xf numFmtId="2" fontId="58" fillId="0" borderId="21" xfId="109" applyNumberFormat="1" applyFont="1" applyBorder="1" applyAlignment="1">
      <alignment vertical="center"/>
    </xf>
    <xf numFmtId="0" fontId="58" fillId="0" borderId="22" xfId="109" applyFont="1" applyBorder="1" applyAlignment="1">
      <alignment vertical="center"/>
    </xf>
    <xf numFmtId="0" fontId="59" fillId="0" borderId="22" xfId="109" applyFont="1" applyBorder="1" applyAlignment="1">
      <alignment vertical="center"/>
    </xf>
    <xf numFmtId="3" fontId="59" fillId="0" borderId="21" xfId="109" applyNumberFormat="1" applyFont="1" applyBorder="1" applyAlignment="1">
      <alignment horizontal="center" vertical="center"/>
    </xf>
    <xf numFmtId="3" fontId="59" fillId="0" borderId="0" xfId="109" applyNumberFormat="1" applyFont="1" applyAlignment="1">
      <alignment vertical="center"/>
    </xf>
    <xf numFmtId="3" fontId="60" fillId="0" borderId="0" xfId="109" applyNumberFormat="1" applyFont="1" applyAlignment="1">
      <alignment vertical="center"/>
    </xf>
    <xf numFmtId="187" fontId="59" fillId="0" borderId="0" xfId="71" applyNumberFormat="1" applyFont="1" applyAlignment="1">
      <alignment horizontal="center" vertical="center"/>
    </xf>
    <xf numFmtId="0" fontId="58" fillId="0" borderId="22" xfId="109" applyFont="1" applyBorder="1" applyAlignment="1">
      <alignment horizontal="center" vertical="center"/>
    </xf>
    <xf numFmtId="0" fontId="58" fillId="0" borderId="21" xfId="109" applyFont="1" applyBorder="1" applyAlignment="1">
      <alignment horizontal="center" vertical="center"/>
    </xf>
    <xf numFmtId="0" fontId="58" fillId="0" borderId="21" xfId="109" applyFont="1" applyBorder="1" applyAlignment="1">
      <alignment horizontal="center" vertical="center" wrapText="1"/>
    </xf>
    <xf numFmtId="0" fontId="59" fillId="0" borderId="0" xfId="109" applyFont="1" applyAlignment="1">
      <alignment horizontal="right" vertical="center"/>
    </xf>
    <xf numFmtId="0" fontId="5" fillId="0" borderId="21" xfId="82" applyBorder="1" applyAlignment="1">
      <alignment horizontal="justify" vertical="center" wrapText="1"/>
    </xf>
    <xf numFmtId="0" fontId="5" fillId="0" borderId="0" xfId="82" applyAlignment="1">
      <alignment vertical="center"/>
    </xf>
    <xf numFmtId="0" fontId="8" fillId="0" borderId="21" xfId="82" applyFont="1" applyBorder="1" applyAlignment="1">
      <alignment horizontal="center" vertical="center"/>
    </xf>
    <xf numFmtId="0" fontId="5" fillId="0" borderId="21" xfId="82" applyBorder="1" applyAlignment="1">
      <alignment vertical="center"/>
    </xf>
    <xf numFmtId="2" fontId="5" fillId="0" borderId="21" xfId="82" applyNumberFormat="1" applyBorder="1" applyAlignment="1">
      <alignment vertical="center"/>
    </xf>
    <xf numFmtId="2" fontId="8" fillId="0" borderId="21" xfId="82" applyNumberFormat="1" applyFont="1" applyBorder="1" applyAlignment="1">
      <alignment vertical="center"/>
    </xf>
    <xf numFmtId="0" fontId="8" fillId="0" borderId="0" xfId="82" applyFont="1" applyAlignment="1">
      <alignment vertical="center"/>
    </xf>
    <xf numFmtId="2" fontId="5" fillId="0" borderId="0" xfId="82" applyNumberFormat="1" applyAlignment="1">
      <alignment vertical="center"/>
    </xf>
    <xf numFmtId="0" fontId="0" fillId="0" borderId="0" xfId="0" applyAlignment="1">
      <alignment vertical="center"/>
    </xf>
    <xf numFmtId="0" fontId="5" fillId="0" borderId="0" xfId="82" applyAlignment="1">
      <alignment horizontal="center" vertical="center"/>
    </xf>
    <xf numFmtId="0" fontId="5" fillId="0" borderId="0" xfId="82" applyAlignment="1">
      <alignment horizontal="center" vertical="center" wrapText="1"/>
    </xf>
    <xf numFmtId="0" fontId="62" fillId="0" borderId="21" xfId="82" applyFont="1" applyBorder="1" applyAlignment="1">
      <alignment horizontal="center" vertical="center"/>
    </xf>
    <xf numFmtId="0" fontId="5" fillId="0" borderId="0" xfId="82" applyAlignment="1">
      <alignment horizontal="justify" vertical="center" wrapText="1"/>
    </xf>
    <xf numFmtId="0" fontId="59" fillId="0" borderId="0" xfId="109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6" fillId="0" borderId="0" xfId="109" applyFont="1" applyAlignment="1">
      <alignment horizontal="center" vertical="center" wrapText="1"/>
    </xf>
    <xf numFmtId="0" fontId="58" fillId="0" borderId="0" xfId="109" applyFont="1" applyAlignment="1">
      <alignment horizontal="center" vertical="center"/>
    </xf>
    <xf numFmtId="0" fontId="58" fillId="0" borderId="0" xfId="109" applyFont="1" applyAlignment="1">
      <alignment horizontal="center" vertical="center" wrapText="1"/>
    </xf>
    <xf numFmtId="3" fontId="58" fillId="0" borderId="0" xfId="109" applyNumberFormat="1" applyFont="1" applyAlignment="1">
      <alignment vertical="center"/>
    </xf>
    <xf numFmtId="2" fontId="58" fillId="0" borderId="0" xfId="109" applyNumberFormat="1" applyFont="1" applyAlignment="1">
      <alignment vertical="center"/>
    </xf>
    <xf numFmtId="0" fontId="65" fillId="0" borderId="0" xfId="0" applyFont="1" applyAlignment="1">
      <alignment vertical="center"/>
    </xf>
    <xf numFmtId="188" fontId="59" fillId="0" borderId="0" xfId="52" applyNumberFormat="1" applyFont="1" applyAlignment="1">
      <alignment vertical="center"/>
    </xf>
    <xf numFmtId="0" fontId="57" fillId="0" borderId="0" xfId="0" applyFont="1" applyAlignment="1">
      <alignment vertical="center"/>
    </xf>
    <xf numFmtId="3" fontId="59" fillId="0" borderId="0" xfId="109" applyNumberFormat="1" applyFont="1" applyAlignment="1">
      <alignment horizontal="center" vertical="center"/>
    </xf>
    <xf numFmtId="4" fontId="59" fillId="0" borderId="0" xfId="109" applyNumberFormat="1" applyFont="1" applyAlignment="1">
      <alignment vertical="center"/>
    </xf>
    <xf numFmtId="0" fontId="59" fillId="0" borderId="21" xfId="109" applyFont="1" applyBorder="1" applyAlignment="1">
      <alignment vertical="center"/>
    </xf>
    <xf numFmtId="168" fontId="59" fillId="0" borderId="21" xfId="71" applyFont="1" applyBorder="1" applyAlignment="1">
      <alignment horizontal="center" vertical="center"/>
    </xf>
    <xf numFmtId="167" fontId="0" fillId="0" borderId="0" xfId="72" applyFont="1" applyAlignment="1">
      <alignment horizontal="center"/>
    </xf>
    <xf numFmtId="0" fontId="0" fillId="0" borderId="0" xfId="0" applyAlignment="1">
      <alignment horizontal="center"/>
    </xf>
    <xf numFmtId="0" fontId="32" fillId="0" borderId="0" xfId="82" applyFont="1" applyAlignment="1">
      <alignment horizontal="center" vertical="center" wrapText="1"/>
    </xf>
    <xf numFmtId="0" fontId="43" fillId="0" borderId="0" xfId="82" applyFont="1" applyAlignment="1">
      <alignment horizontal="center" vertical="center" wrapText="1"/>
    </xf>
    <xf numFmtId="0" fontId="45" fillId="0" borderId="21" xfId="0" applyFont="1" applyBorder="1" applyAlignment="1">
      <alignment horizontal="center" vertical="center"/>
    </xf>
    <xf numFmtId="176" fontId="0" fillId="0" borderId="21" xfId="0" applyNumberFormat="1" applyBorder="1" applyAlignment="1">
      <alignment horizontal="center" vertical="center"/>
    </xf>
    <xf numFmtId="0" fontId="45" fillId="0" borderId="21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/>
    </xf>
    <xf numFmtId="0" fontId="48" fillId="0" borderId="59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 wrapText="1"/>
    </xf>
    <xf numFmtId="0" fontId="48" fillId="0" borderId="61" xfId="0" applyFont="1" applyBorder="1" applyAlignment="1">
      <alignment horizontal="center" vertical="center" wrapText="1"/>
    </xf>
    <xf numFmtId="0" fontId="41" fillId="0" borderId="0" xfId="82" applyFont="1" applyAlignment="1">
      <alignment horizontal="center" vertical="center" wrapText="1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9" fillId="0" borderId="0" xfId="0" quotePrefix="1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58" fillId="0" borderId="22" xfId="109" applyFont="1" applyBorder="1" applyAlignment="1">
      <alignment horizontal="center" wrapText="1"/>
    </xf>
    <xf numFmtId="0" fontId="58" fillId="0" borderId="31" xfId="109" applyFont="1" applyBorder="1" applyAlignment="1">
      <alignment horizontal="center" wrapText="1"/>
    </xf>
    <xf numFmtId="0" fontId="59" fillId="0" borderId="22" xfId="109" applyFont="1" applyBorder="1" applyAlignment="1">
      <alignment horizontal="center" vertical="center"/>
    </xf>
    <xf numFmtId="0" fontId="59" fillId="0" borderId="31" xfId="109" applyFont="1" applyBorder="1" applyAlignment="1">
      <alignment horizontal="center" vertical="center"/>
    </xf>
    <xf numFmtId="0" fontId="58" fillId="0" borderId="22" xfId="109" applyFont="1" applyBorder="1" applyAlignment="1">
      <alignment horizontal="right" vertical="center"/>
    </xf>
    <xf numFmtId="0" fontId="58" fillId="0" borderId="30" xfId="109" applyFont="1" applyBorder="1" applyAlignment="1">
      <alignment horizontal="right" vertical="center"/>
    </xf>
    <xf numFmtId="0" fontId="58" fillId="0" borderId="31" xfId="109" applyFont="1" applyBorder="1" applyAlignment="1">
      <alignment horizontal="right" vertical="center"/>
    </xf>
    <xf numFmtId="0" fontId="58" fillId="0" borderId="22" xfId="109" applyFont="1" applyBorder="1" applyAlignment="1">
      <alignment horizontal="center" vertical="center"/>
    </xf>
    <xf numFmtId="0" fontId="58" fillId="0" borderId="30" xfId="109" applyFont="1" applyBorder="1" applyAlignment="1">
      <alignment horizontal="center" vertical="center"/>
    </xf>
    <xf numFmtId="0" fontId="58" fillId="0" borderId="31" xfId="109" applyFont="1" applyBorder="1" applyAlignment="1">
      <alignment horizontal="center" vertical="center"/>
    </xf>
    <xf numFmtId="0" fontId="58" fillId="0" borderId="21" xfId="109" applyFont="1" applyBorder="1" applyAlignment="1">
      <alignment horizontal="center" vertical="center"/>
    </xf>
    <xf numFmtId="0" fontId="61" fillId="0" borderId="21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36" fillId="0" borderId="21" xfId="109" applyFont="1" applyBorder="1" applyAlignment="1">
      <alignment horizontal="center" vertical="center" wrapText="1"/>
    </xf>
    <xf numFmtId="0" fontId="8" fillId="0" borderId="21" xfId="82" applyFont="1" applyBorder="1" applyAlignment="1">
      <alignment horizontal="center" vertical="center"/>
    </xf>
    <xf numFmtId="0" fontId="5" fillId="0" borderId="63" xfId="82" applyBorder="1" applyAlignment="1">
      <alignment horizontal="justify" vertical="center" wrapText="1"/>
    </xf>
    <xf numFmtId="0" fontId="5" fillId="0" borderId="0" xfId="82" applyAlignment="1">
      <alignment horizontal="justify" vertical="center" wrapText="1"/>
    </xf>
    <xf numFmtId="0" fontId="5" fillId="0" borderId="30" xfId="82" applyBorder="1" applyAlignment="1">
      <alignment horizontal="center" vertical="center"/>
    </xf>
    <xf numFmtId="0" fontId="7" fillId="0" borderId="29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6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7" fillId="0" borderId="45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9" fillId="0" borderId="0" xfId="0" quotePrefix="1" applyFont="1" applyAlignment="1">
      <alignment horizontal="left" wrapText="1"/>
    </xf>
    <xf numFmtId="0" fontId="7" fillId="0" borderId="45" xfId="85" applyFont="1" applyBorder="1" applyAlignment="1">
      <alignment horizontal="center"/>
    </xf>
    <xf numFmtId="0" fontId="7" fillId="0" borderId="18" xfId="85" applyFont="1" applyBorder="1" applyAlignment="1">
      <alignment horizontal="center"/>
    </xf>
    <xf numFmtId="0" fontId="7" fillId="0" borderId="19" xfId="85" applyFont="1" applyBorder="1" applyAlignment="1">
      <alignment horizontal="center"/>
    </xf>
    <xf numFmtId="0" fontId="7" fillId="0" borderId="15" xfId="85" applyFont="1" applyBorder="1" applyAlignment="1">
      <alignment horizontal="center"/>
    </xf>
    <xf numFmtId="0" fontId="7" fillId="0" borderId="16" xfId="85" applyFont="1" applyBorder="1" applyAlignment="1">
      <alignment horizontal="center"/>
    </xf>
    <xf numFmtId="0" fontId="7" fillId="0" borderId="17" xfId="85" applyFont="1" applyBorder="1" applyAlignment="1">
      <alignment horizontal="center"/>
    </xf>
    <xf numFmtId="0" fontId="7" fillId="0" borderId="29" xfId="85" applyFont="1" applyBorder="1" applyAlignment="1">
      <alignment horizontal="left"/>
    </xf>
    <xf numFmtId="0" fontId="7" fillId="0" borderId="30" xfId="85" applyFont="1" applyBorder="1" applyAlignment="1">
      <alignment horizontal="left"/>
    </xf>
    <xf numFmtId="0" fontId="7" fillId="0" borderId="31" xfId="85" applyFont="1" applyBorder="1" applyAlignment="1">
      <alignment horizontal="left"/>
    </xf>
    <xf numFmtId="0" fontId="7" fillId="0" borderId="36" xfId="85" applyFont="1" applyBorder="1" applyAlignment="1">
      <alignment horizontal="left"/>
    </xf>
    <xf numFmtId="0" fontId="7" fillId="0" borderId="40" xfId="85" applyFont="1" applyBorder="1" applyAlignment="1">
      <alignment horizontal="left"/>
    </xf>
    <xf numFmtId="0" fontId="7" fillId="0" borderId="37" xfId="85" applyFont="1" applyBorder="1" applyAlignment="1">
      <alignment horizontal="left"/>
    </xf>
    <xf numFmtId="0" fontId="7" fillId="0" borderId="29" xfId="85" applyFont="1" applyBorder="1" applyAlignment="1">
      <alignment horizontal="justify" vertical="center" wrapText="1"/>
    </xf>
    <xf numFmtId="0" fontId="7" fillId="0" borderId="30" xfId="85" applyFont="1" applyBorder="1" applyAlignment="1">
      <alignment horizontal="justify" vertical="center" wrapText="1"/>
    </xf>
    <xf numFmtId="0" fontId="7" fillId="0" borderId="31" xfId="85" applyFont="1" applyBorder="1" applyAlignment="1">
      <alignment horizontal="justify" vertical="center" wrapText="1"/>
    </xf>
    <xf numFmtId="0" fontId="7" fillId="28" borderId="15" xfId="85" applyFont="1" applyFill="1" applyBorder="1" applyAlignment="1">
      <alignment horizontal="center"/>
    </xf>
    <xf numFmtId="0" fontId="7" fillId="28" borderId="16" xfId="85" applyFont="1" applyFill="1" applyBorder="1" applyAlignment="1">
      <alignment horizontal="center"/>
    </xf>
    <xf numFmtId="0" fontId="7" fillId="28" borderId="17" xfId="85" applyFont="1" applyFill="1" applyBorder="1" applyAlignment="1">
      <alignment horizontal="center"/>
    </xf>
    <xf numFmtId="0" fontId="56" fillId="0" borderId="29" xfId="0" applyFont="1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9" fillId="0" borderId="0" xfId="82" quotePrefix="1" applyFont="1" applyAlignment="1">
      <alignment horizontal="justify" vertical="top" wrapText="1"/>
    </xf>
    <xf numFmtId="0" fontId="7" fillId="0" borderId="29" xfId="0" applyFont="1" applyBorder="1"/>
    <xf numFmtId="0" fontId="7" fillId="0" borderId="30" xfId="0" applyFont="1" applyBorder="1"/>
    <xf numFmtId="0" fontId="7" fillId="0" borderId="31" xfId="0" applyFont="1" applyBorder="1"/>
    <xf numFmtId="0" fontId="56" fillId="0" borderId="30" xfId="0" applyFont="1" applyBorder="1" applyAlignment="1">
      <alignment horizontal="left"/>
    </xf>
    <xf numFmtId="0" fontId="56" fillId="0" borderId="31" xfId="0" applyFont="1" applyBorder="1" applyAlignment="1">
      <alignment horizontal="left"/>
    </xf>
  </cellXfs>
  <cellStyles count="11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Currency_pres esc_1" xfId="23" xr:uid="{00000000-0005-0000-0000-000016000000}"/>
    <cellStyle name="Encabezado 1" xfId="64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Euro" xfId="32" xr:uid="{00000000-0005-0000-0000-000020000000}"/>
    <cellStyle name="Incorrecto" xfId="33" builtinId="27" customBuiltin="1"/>
    <cellStyle name="Millares" xfId="71" builtinId="3"/>
    <cellStyle name="Millares 2" xfId="34" xr:uid="{00000000-0005-0000-0000-000023000000}"/>
    <cellStyle name="Millares 2 2" xfId="35" xr:uid="{00000000-0005-0000-0000-000024000000}"/>
    <cellStyle name="Millares 2 2 2" xfId="98" xr:uid="{00000000-0005-0000-0000-000025000000}"/>
    <cellStyle name="Millares 2 2 3" xfId="97" xr:uid="{00000000-0005-0000-0000-000026000000}"/>
    <cellStyle name="Millares 3" xfId="36" xr:uid="{00000000-0005-0000-0000-000027000000}"/>
    <cellStyle name="Millares 3 2" xfId="37" xr:uid="{00000000-0005-0000-0000-000028000000}"/>
    <cellStyle name="Millares 4" xfId="38" xr:uid="{00000000-0005-0000-0000-000029000000}"/>
    <cellStyle name="Millares 4 2" xfId="87" xr:uid="{00000000-0005-0000-0000-00002A000000}"/>
    <cellStyle name="Millares 5" xfId="76" xr:uid="{00000000-0005-0000-0000-00002B000000}"/>
    <cellStyle name="Millares 6" xfId="104" xr:uid="{00000000-0005-0000-0000-00002C000000}"/>
    <cellStyle name="Millares 7" xfId="107" xr:uid="{00000000-0005-0000-0000-00002D000000}"/>
    <cellStyle name="Moneda" xfId="72" builtinId="4"/>
    <cellStyle name="Moneda [0] 2" xfId="39" xr:uid="{00000000-0005-0000-0000-00002F000000}"/>
    <cellStyle name="Moneda 2" xfId="40" xr:uid="{00000000-0005-0000-0000-000030000000}"/>
    <cellStyle name="Moneda 2 2" xfId="41" xr:uid="{00000000-0005-0000-0000-000031000000}"/>
    <cellStyle name="Moneda 2 3" xfId="74" xr:uid="{00000000-0005-0000-0000-000032000000}"/>
    <cellStyle name="Moneda 3" xfId="42" xr:uid="{00000000-0005-0000-0000-000033000000}"/>
    <cellStyle name="Moneda 4" xfId="81" xr:uid="{00000000-0005-0000-0000-000034000000}"/>
    <cellStyle name="Moneda 4 2" xfId="96" xr:uid="{00000000-0005-0000-0000-000035000000}"/>
    <cellStyle name="Moneda 5" xfId="108" xr:uid="{00000000-0005-0000-0000-000036000000}"/>
    <cellStyle name="Moneda 5 2" xfId="99" xr:uid="{00000000-0005-0000-0000-000037000000}"/>
    <cellStyle name="Moneda 6" xfId="88" xr:uid="{00000000-0005-0000-0000-000038000000}"/>
    <cellStyle name="Moneda_Propuesta SCV-045-99" xfId="43" xr:uid="{00000000-0005-0000-0000-000039000000}"/>
    <cellStyle name="Moneda_Propuesta SCV-045-99 2 3" xfId="100" xr:uid="{00000000-0005-0000-0000-00003A000000}"/>
    <cellStyle name="Moneda_Propuesta SCV-045-99 3 2" xfId="80" xr:uid="{00000000-0005-0000-0000-00003B000000}"/>
    <cellStyle name="Moneda_Propuesta SCV-045-99 6 2" xfId="77" xr:uid="{00000000-0005-0000-0000-00003C000000}"/>
    <cellStyle name="Moneda_Propuesta SCV-045-99 7 2" xfId="78" xr:uid="{00000000-0005-0000-0000-00003D000000}"/>
    <cellStyle name="Neutral" xfId="44" builtinId="28" customBuiltin="1"/>
    <cellStyle name="Normal" xfId="0" builtinId="0"/>
    <cellStyle name="Normal 10" xfId="85" xr:uid="{00000000-0005-0000-0000-000040000000}"/>
    <cellStyle name="Normal 11" xfId="105" xr:uid="{00000000-0005-0000-0000-000041000000}"/>
    <cellStyle name="Normal 12" xfId="109" xr:uid="{00000000-0005-0000-0000-000042000000}"/>
    <cellStyle name="Normal 2" xfId="45" xr:uid="{00000000-0005-0000-0000-000043000000}"/>
    <cellStyle name="Normal 2 2" xfId="46" xr:uid="{00000000-0005-0000-0000-000044000000}"/>
    <cellStyle name="Normal 2 2 2" xfId="47" xr:uid="{00000000-0005-0000-0000-000045000000}"/>
    <cellStyle name="Normal 2 2 2 2" xfId="82" xr:uid="{00000000-0005-0000-0000-000046000000}"/>
    <cellStyle name="Normal 2 2 3" xfId="94" xr:uid="{00000000-0005-0000-0000-000047000000}"/>
    <cellStyle name="Normal 2 2_Acción Social - Especificaciones" xfId="48" xr:uid="{00000000-0005-0000-0000-000048000000}"/>
    <cellStyle name="Normal 2 3" xfId="49" xr:uid="{00000000-0005-0000-0000-000049000000}"/>
    <cellStyle name="Normal 2 4" xfId="73" xr:uid="{00000000-0005-0000-0000-00004A000000}"/>
    <cellStyle name="Normal 2 4 2 2" xfId="92" xr:uid="{00000000-0005-0000-0000-00004B000000}"/>
    <cellStyle name="Normal 3" xfId="50" xr:uid="{00000000-0005-0000-0000-00004C000000}"/>
    <cellStyle name="Normal 4" xfId="101" xr:uid="{00000000-0005-0000-0000-00004D000000}"/>
    <cellStyle name="Normal 5" xfId="68" xr:uid="{00000000-0005-0000-0000-00004E000000}"/>
    <cellStyle name="Normal 6" xfId="69" xr:uid="{00000000-0005-0000-0000-00004F000000}"/>
    <cellStyle name="Normal 7" xfId="70" xr:uid="{00000000-0005-0000-0000-000050000000}"/>
    <cellStyle name="Normal 8" xfId="103" xr:uid="{00000000-0005-0000-0000-000051000000}"/>
    <cellStyle name="Normal 8 2" xfId="93" xr:uid="{00000000-0005-0000-0000-000052000000}"/>
    <cellStyle name="Normal 9" xfId="90" xr:uid="{00000000-0005-0000-0000-000053000000}"/>
    <cellStyle name="Normal_modelo ACTA OBRA y MODIFICACION" xfId="86" xr:uid="{00000000-0005-0000-0000-000054000000}"/>
    <cellStyle name="Notas" xfId="51" builtinId="10" customBuiltin="1"/>
    <cellStyle name="Porcentaje" xfId="52" builtinId="5"/>
    <cellStyle name="Porcentaje 2" xfId="84" xr:uid="{00000000-0005-0000-0000-000057000000}"/>
    <cellStyle name="Porcentaje 2 2" xfId="102" xr:uid="{00000000-0005-0000-0000-000058000000}"/>
    <cellStyle name="Porcentaje 3" xfId="95" xr:uid="{00000000-0005-0000-0000-000059000000}"/>
    <cellStyle name="Porcentaje 4" xfId="91" xr:uid="{00000000-0005-0000-0000-00005A000000}"/>
    <cellStyle name="Porcentaje 5" xfId="106" xr:uid="{00000000-0005-0000-0000-00005B000000}"/>
    <cellStyle name="Porcentual 2" xfId="53" xr:uid="{00000000-0005-0000-0000-00005C000000}"/>
    <cellStyle name="Porcentual 2 10" xfId="89" xr:uid="{00000000-0005-0000-0000-00005D000000}"/>
    <cellStyle name="Porcentual 2 2" xfId="54" xr:uid="{00000000-0005-0000-0000-00005E000000}"/>
    <cellStyle name="Porcentual 2 2 2" xfId="55" xr:uid="{00000000-0005-0000-0000-00005F000000}"/>
    <cellStyle name="Porcentual 2 2 3" xfId="83" xr:uid="{00000000-0005-0000-0000-000060000000}"/>
    <cellStyle name="Porcentual 2 3" xfId="75" xr:uid="{00000000-0005-0000-0000-000061000000}"/>
    <cellStyle name="Porcentual 3" xfId="56" xr:uid="{00000000-0005-0000-0000-000062000000}"/>
    <cellStyle name="Porcentual 3 2" xfId="57" xr:uid="{00000000-0005-0000-0000-000063000000}"/>
    <cellStyle name="Porcentual 3 3" xfId="58" xr:uid="{00000000-0005-0000-0000-000064000000}"/>
    <cellStyle name="Porcentual 3 4" xfId="79" xr:uid="{00000000-0005-0000-0000-000065000000}"/>
    <cellStyle name="Porcentual 4" xfId="59" xr:uid="{00000000-0005-0000-0000-000066000000}"/>
    <cellStyle name="Salida" xfId="60" builtinId="21" customBuiltin="1"/>
    <cellStyle name="Texto de advertencia" xfId="61" builtinId="11" customBuiltin="1"/>
    <cellStyle name="Texto explicativo" xfId="62" builtinId="53" customBuiltin="1"/>
    <cellStyle name="Título" xfId="63" builtinId="15" customBuiltin="1"/>
    <cellStyle name="Título 2" xfId="65" builtinId="17" customBuiltin="1"/>
    <cellStyle name="Título 3" xfId="66" builtinId="18" customBuiltin="1"/>
    <cellStyle name="Total" xfId="6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1631671</xdr:colOff>
      <xdr:row>0</xdr:row>
      <xdr:rowOff>140805</xdr:rowOff>
    </xdr:from>
    <xdr:to>
      <xdr:col>5</xdr:col>
      <xdr:colOff>405843</xdr:colOff>
      <xdr:row>0</xdr:row>
      <xdr:rowOff>1005793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2846" y="140805"/>
          <a:ext cx="2622272" cy="86498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588064</xdr:colOff>
      <xdr:row>0</xdr:row>
      <xdr:rowOff>66261</xdr:rowOff>
    </xdr:from>
    <xdr:to>
      <xdr:col>3</xdr:col>
      <xdr:colOff>1484830</xdr:colOff>
      <xdr:row>0</xdr:row>
      <xdr:rowOff>947013</xdr:rowOff>
    </xdr:to>
    <xdr:pic>
      <xdr:nvPicPr>
        <xdr:cNvPr id="3" name="Imagen 2" descr="encabezad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r="67155"/>
        <a:stretch/>
      </xdr:blipFill>
      <xdr:spPr bwMode="auto">
        <a:xfrm>
          <a:off x="2369239" y="66261"/>
          <a:ext cx="896766" cy="88075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115957</xdr:colOff>
      <xdr:row>16</xdr:row>
      <xdr:rowOff>132522</xdr:rowOff>
    </xdr:from>
    <xdr:to>
      <xdr:col>5</xdr:col>
      <xdr:colOff>538370</xdr:colOff>
      <xdr:row>20</xdr:row>
      <xdr:rowOff>87345</xdr:rowOff>
    </xdr:to>
    <xdr:pic>
      <xdr:nvPicPr>
        <xdr:cNvPr id="4" name="Imagen 3" descr="pie_pagina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9332" y="7457247"/>
          <a:ext cx="5718313" cy="6025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49696</xdr:colOff>
      <xdr:row>49</xdr:row>
      <xdr:rowOff>99394</xdr:rowOff>
    </xdr:from>
    <xdr:to>
      <xdr:col>6</xdr:col>
      <xdr:colOff>836544</xdr:colOff>
      <xdr:row>50</xdr:row>
      <xdr:rowOff>619179</xdr:rowOff>
    </xdr:to>
    <xdr:pic>
      <xdr:nvPicPr>
        <xdr:cNvPr id="4" name="Imagen 3" descr="pie_pagina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9696" y="8663611"/>
          <a:ext cx="6344478" cy="6854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538371</xdr:colOff>
      <xdr:row>0</xdr:row>
      <xdr:rowOff>215347</xdr:rowOff>
    </xdr:from>
    <xdr:to>
      <xdr:col>6</xdr:col>
      <xdr:colOff>753720</xdr:colOff>
      <xdr:row>0</xdr:row>
      <xdr:rowOff>990290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9088" y="215347"/>
          <a:ext cx="2352262" cy="77494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132522</xdr:colOff>
      <xdr:row>0</xdr:row>
      <xdr:rowOff>190499</xdr:rowOff>
    </xdr:from>
    <xdr:to>
      <xdr:col>3</xdr:col>
      <xdr:colOff>472109</xdr:colOff>
      <xdr:row>0</xdr:row>
      <xdr:rowOff>979565</xdr:rowOff>
    </xdr:to>
    <xdr:pic>
      <xdr:nvPicPr>
        <xdr:cNvPr id="6" name="Imagen 5" descr="encabezado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/>
        <a:srcRect r="67155"/>
        <a:stretch/>
      </xdr:blipFill>
      <xdr:spPr bwMode="auto">
        <a:xfrm>
          <a:off x="3089413" y="190499"/>
          <a:ext cx="803413" cy="78906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19050</xdr:rowOff>
    </xdr:from>
    <xdr:to>
      <xdr:col>1</xdr:col>
      <xdr:colOff>1028700</xdr:colOff>
      <xdr:row>1</xdr:row>
      <xdr:rowOff>762000</xdr:rowOff>
    </xdr:to>
    <xdr:pic>
      <xdr:nvPicPr>
        <xdr:cNvPr id="2" name="Imagen 1" descr="I:\nuevo logo CVS.jpe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1450"/>
          <a:ext cx="933450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RA%20TERCERA\Documents%20and%20Settings\123\Mis%20documentos\MEMORIA\Memoria%201\Cerete-02\Pliegos\Mis%20documentos\Licitaciones\BOCCI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Ingenieria3\Escritorio\copia%20equipo%20pavilion\Mis%20documentos\MONICA\CVS\canal%20La%20granja\PROPUESTA%20ECOGESTAR%2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ERETE%20CORR\ARCHIVO%20RED%20%20TERCIARIA%2020011\MUNICIPIO%20DE%20SAHAGUN\Mis%20Documentos\ADM%20VIAL%2003%20-%20CORDOBA\ESTADO%20DE%20RED\2103mar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ERETE%20CORR\Mis%20Documentos\AMV-02-BOL\EST.V&#205;A%20CRITERIO%20TECNIC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acionestatal.net/Documents%20and%20Settings/usuario.USUARIO-3A61353/Escritorio/PRESUPUESTOS/PRESUP.%20ESCUELAS/windows/TEMP/Requisici&#243;n%20Herramientas%20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10%20Proyectos%20personales\Proceso%20Pav%20Corozal\PPto%20Pav%20Coroz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isición1"/>
      <sheetName val="Requisición 2"/>
      <sheetName val="Existentes"/>
      <sheetName val="Prestamos"/>
      <sheetName val="Necesidades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Cantidades"/>
      <sheetName val="Presupuesto"/>
      <sheetName val="Memorias"/>
      <sheetName val="INTER"/>
      <sheetName val="F.M"/>
      <sheetName val="PGIO"/>
      <sheetName val="Diseños"/>
      <sheetName val="FACTOR PREST"/>
      <sheetName val="AIU (2)"/>
      <sheetName val="1"/>
      <sheetName val="1 (2)"/>
      <sheetName val="1 (3)"/>
      <sheetName val="2"/>
      <sheetName val="460.1P"/>
      <sheetName val="3"/>
      <sheetName val="201.8Demoli"/>
      <sheetName val="4"/>
      <sheetName val="5"/>
      <sheetName val="6"/>
      <sheetName val="7"/>
      <sheetName val="8"/>
      <sheetName val="MR=40"/>
      <sheetName val="11"/>
      <sheetName val="12"/>
      <sheetName val="640.3 acero PAV"/>
      <sheetName val="Concret box-canal"/>
      <sheetName val="13"/>
      <sheetName val="14"/>
      <sheetName val="15"/>
      <sheetName val="Bordillo PreF"/>
      <sheetName val="Bordillo H=015"/>
      <sheetName val="17"/>
      <sheetName val="18"/>
      <sheetName val="19"/>
      <sheetName val="21"/>
      <sheetName val="311P.1"/>
      <sheetName val=" P HUELLA"/>
      <sheetName val="Bordillo M3"/>
      <sheetName val="630.7 "/>
      <sheetName val="640.1"/>
      <sheetName val="642p"/>
      <sheetName val="Cunetas"/>
      <sheetName val="610.1"/>
      <sheetName val="710.1.1"/>
      <sheetName val="Precios"/>
      <sheetName val="630.6"/>
      <sheetName val="630.4"/>
    </sheetNames>
    <sheetDataSet>
      <sheetData sheetId="0">
        <row r="9">
          <cell r="A9" t="str">
            <v>Compactador manual (RANA)</v>
          </cell>
        </row>
      </sheetData>
      <sheetData sheetId="1"/>
      <sheetData sheetId="2">
        <row r="14">
          <cell r="C14">
            <v>10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8">
          <cell r="D8">
            <v>1.9</v>
          </cell>
        </row>
      </sheetData>
      <sheetData sheetId="48"/>
      <sheetData sheetId="4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workbookViewId="0">
      <selection activeCell="B41" sqref="B41"/>
    </sheetView>
  </sheetViews>
  <sheetFormatPr baseColWidth="10" defaultRowHeight="12.75"/>
  <cols>
    <col min="1" max="1" width="55.85546875" customWidth="1"/>
    <col min="4" max="4" width="14.42578125" bestFit="1" customWidth="1"/>
    <col min="5" max="12" width="5.7109375" customWidth="1"/>
  </cols>
  <sheetData>
    <row r="1" spans="1:12">
      <c r="A1" s="97" t="s">
        <v>81</v>
      </c>
      <c r="B1" s="97" t="s">
        <v>59</v>
      </c>
      <c r="C1" s="97" t="s">
        <v>0</v>
      </c>
      <c r="D1" s="409" t="e">
        <f>+#REF!</f>
        <v>#REF!</v>
      </c>
      <c r="E1" s="409"/>
    </row>
    <row r="2" spans="1:12">
      <c r="A2" s="98" t="s">
        <v>82</v>
      </c>
      <c r="B2" s="97"/>
      <c r="C2" s="97"/>
      <c r="D2" s="128" t="e">
        <f>+D1/C5</f>
        <v>#REF!</v>
      </c>
      <c r="E2" s="128" t="s">
        <v>87</v>
      </c>
    </row>
    <row r="3" spans="1:12">
      <c r="A3" s="99" t="s">
        <v>83</v>
      </c>
      <c r="B3" s="100" t="s">
        <v>84</v>
      </c>
      <c r="C3" s="101">
        <v>3800</v>
      </c>
      <c r="D3" s="128" t="e">
        <f>+D1/C3</f>
        <v>#REF!</v>
      </c>
      <c r="E3" t="s">
        <v>93</v>
      </c>
    </row>
    <row r="4" spans="1:12">
      <c r="A4" s="99" t="s">
        <v>85</v>
      </c>
      <c r="B4" s="102" t="s">
        <v>84</v>
      </c>
      <c r="C4" s="101">
        <v>7.3</v>
      </c>
    </row>
    <row r="5" spans="1:12">
      <c r="A5" s="99" t="s">
        <v>86</v>
      </c>
      <c r="B5" s="102" t="s">
        <v>87</v>
      </c>
      <c r="C5" s="101">
        <f>ROUNDUP(+C3*C4*1.01,0)</f>
        <v>28018</v>
      </c>
    </row>
    <row r="6" spans="1:12">
      <c r="A6" s="99" t="s">
        <v>88</v>
      </c>
      <c r="B6" s="102" t="s">
        <v>84</v>
      </c>
      <c r="C6" s="101">
        <v>0.22</v>
      </c>
    </row>
    <row r="7" spans="1:12">
      <c r="A7" s="99" t="s">
        <v>89</v>
      </c>
      <c r="B7" s="100" t="s">
        <v>84</v>
      </c>
      <c r="C7" s="103">
        <v>3.8</v>
      </c>
      <c r="D7" t="s">
        <v>161</v>
      </c>
      <c r="E7">
        <v>11</v>
      </c>
    </row>
    <row r="8" spans="1:12">
      <c r="A8" s="99" t="s">
        <v>90</v>
      </c>
      <c r="B8" s="100" t="s">
        <v>84</v>
      </c>
      <c r="C8" s="103">
        <f>+C4/2</f>
        <v>3.65</v>
      </c>
    </row>
    <row r="9" spans="1:12">
      <c r="A9" s="99" t="s">
        <v>150</v>
      </c>
      <c r="B9" s="100" t="s">
        <v>115</v>
      </c>
      <c r="C9" s="103">
        <v>40</v>
      </c>
    </row>
    <row r="10" spans="1:12">
      <c r="A10" s="99" t="s">
        <v>114</v>
      </c>
      <c r="B10" s="100" t="s">
        <v>115</v>
      </c>
      <c r="C10" s="103">
        <v>20</v>
      </c>
    </row>
    <row r="11" spans="1:12">
      <c r="A11" s="99" t="s">
        <v>147</v>
      </c>
      <c r="B11" s="100" t="s">
        <v>115</v>
      </c>
      <c r="C11" s="103">
        <v>12</v>
      </c>
    </row>
    <row r="12" spans="1:12">
      <c r="A12" s="99" t="s">
        <v>117</v>
      </c>
      <c r="B12" s="100" t="s">
        <v>93</v>
      </c>
      <c r="C12" s="103">
        <v>0</v>
      </c>
    </row>
    <row r="13" spans="1:12">
      <c r="A13" s="104" t="s">
        <v>91</v>
      </c>
      <c r="B13" s="100"/>
      <c r="C13" s="103"/>
    </row>
    <row r="14" spans="1:12">
      <c r="A14" s="99" t="s">
        <v>92</v>
      </c>
      <c r="B14" s="100" t="s">
        <v>93</v>
      </c>
      <c r="C14" s="100">
        <f>+ROUND(C3*C4/C7,0)</f>
        <v>7300</v>
      </c>
      <c r="E14" t="s">
        <v>151</v>
      </c>
      <c r="F14" t="s">
        <v>152</v>
      </c>
      <c r="G14" t="s">
        <v>153</v>
      </c>
      <c r="H14" t="s">
        <v>154</v>
      </c>
      <c r="I14" t="s">
        <v>155</v>
      </c>
      <c r="J14" t="s">
        <v>156</v>
      </c>
      <c r="K14" t="s">
        <v>157</v>
      </c>
      <c r="L14" t="s">
        <v>158</v>
      </c>
    </row>
    <row r="15" spans="1:12" ht="14.25">
      <c r="A15" s="99" t="s">
        <v>160</v>
      </c>
      <c r="B15" s="100" t="s">
        <v>94</v>
      </c>
      <c r="C15" s="105">
        <f>+ROUND((((C3/C7)+1)*((C4/C17)+1))*C16*C18,0)</f>
        <v>35262</v>
      </c>
      <c r="E15" s="116">
        <v>5.0599999999999996</v>
      </c>
      <c r="F15" s="116">
        <v>3.9729999999999999</v>
      </c>
      <c r="G15" s="116">
        <v>3.0419999999999998</v>
      </c>
      <c r="H15" s="116">
        <v>2.2349999999999999</v>
      </c>
      <c r="I15" s="116">
        <v>1.552</v>
      </c>
      <c r="J15" s="116">
        <v>0.99399999999999999</v>
      </c>
      <c r="K15" s="116">
        <v>0.56000000000000005</v>
      </c>
      <c r="L15" s="116">
        <v>0.25</v>
      </c>
    </row>
    <row r="16" spans="1:12">
      <c r="A16" s="107" t="s">
        <v>95</v>
      </c>
      <c r="B16" s="100" t="s">
        <v>84</v>
      </c>
      <c r="C16" s="103">
        <v>0.35</v>
      </c>
    </row>
    <row r="17" spans="1:16">
      <c r="A17" s="107" t="s">
        <v>96</v>
      </c>
      <c r="B17" s="100" t="s">
        <v>84</v>
      </c>
      <c r="C17" s="103">
        <v>0.3</v>
      </c>
    </row>
    <row r="18" spans="1:16">
      <c r="A18" s="107" t="s">
        <v>97</v>
      </c>
      <c r="B18" s="100" t="s">
        <v>98</v>
      </c>
      <c r="C18" s="117">
        <f>+F15</f>
        <v>3.9729999999999999</v>
      </c>
      <c r="M18" t="s">
        <v>182</v>
      </c>
      <c r="N18">
        <v>5</v>
      </c>
    </row>
    <row r="19" spans="1:16" ht="14.25">
      <c r="A19" s="99" t="s">
        <v>99</v>
      </c>
      <c r="B19" s="100" t="s">
        <v>94</v>
      </c>
      <c r="C19" s="106">
        <f>+ROUND((C3/C21+1)*C22*C20,0)</f>
        <v>2682</v>
      </c>
      <c r="M19" t="s">
        <v>183</v>
      </c>
      <c r="N19">
        <v>3</v>
      </c>
    </row>
    <row r="20" spans="1:16">
      <c r="A20" s="107" t="s">
        <v>100</v>
      </c>
      <c r="B20" s="100" t="s">
        <v>84</v>
      </c>
      <c r="C20" s="103">
        <v>0.85</v>
      </c>
      <c r="M20" t="s">
        <v>184</v>
      </c>
      <c r="N20">
        <v>4</v>
      </c>
    </row>
    <row r="21" spans="1:16">
      <c r="A21" s="107" t="s">
        <v>96</v>
      </c>
      <c r="B21" s="100" t="s">
        <v>84</v>
      </c>
      <c r="C21" s="103">
        <v>1.2</v>
      </c>
    </row>
    <row r="22" spans="1:16">
      <c r="A22" s="107" t="s">
        <v>101</v>
      </c>
      <c r="B22" s="100" t="s">
        <v>98</v>
      </c>
      <c r="C22" s="100">
        <v>0.996</v>
      </c>
      <c r="M22" s="410" t="s">
        <v>162</v>
      </c>
      <c r="N22" s="410"/>
      <c r="O22" s="410"/>
      <c r="P22" s="410"/>
    </row>
    <row r="23" spans="1:16">
      <c r="A23" s="99" t="s">
        <v>113</v>
      </c>
      <c r="B23" s="100" t="s">
        <v>94</v>
      </c>
      <c r="C23" s="100">
        <f>ROUNDUP(12*C5*0.035,0)</f>
        <v>11768</v>
      </c>
    </row>
    <row r="24" spans="1:16">
      <c r="A24" s="104" t="s">
        <v>102</v>
      </c>
      <c r="B24" s="100"/>
      <c r="C24" s="100"/>
      <c r="M24" s="151" t="s">
        <v>176</v>
      </c>
      <c r="N24" s="151"/>
      <c r="O24" s="151"/>
      <c r="P24" s="152">
        <v>11</v>
      </c>
    </row>
    <row r="25" spans="1:16">
      <c r="A25" s="114" t="s">
        <v>103</v>
      </c>
      <c r="B25" s="112" t="s">
        <v>84</v>
      </c>
      <c r="C25" s="112">
        <v>0.15</v>
      </c>
      <c r="M25" s="151" t="s">
        <v>177</v>
      </c>
      <c r="N25" s="151"/>
      <c r="O25" s="151"/>
      <c r="P25" s="152">
        <v>5.9</v>
      </c>
    </row>
    <row r="26" spans="1:16">
      <c r="A26" s="114" t="s">
        <v>104</v>
      </c>
      <c r="B26" s="112" t="s">
        <v>105</v>
      </c>
      <c r="C26" s="112">
        <f>ROUND(+C25*C5,0)</f>
        <v>4203</v>
      </c>
      <c r="M26" s="151" t="s">
        <v>178</v>
      </c>
      <c r="N26" s="151"/>
      <c r="O26" s="151"/>
      <c r="P26" s="153">
        <v>30</v>
      </c>
    </row>
    <row r="27" spans="1:16">
      <c r="A27" s="118" t="s">
        <v>106</v>
      </c>
      <c r="B27" s="119" t="s">
        <v>84</v>
      </c>
      <c r="C27" s="119">
        <v>0.3</v>
      </c>
      <c r="M27" s="151" t="s">
        <v>179</v>
      </c>
      <c r="N27" s="151"/>
      <c r="O27" s="151"/>
      <c r="P27" s="153">
        <v>1270</v>
      </c>
    </row>
    <row r="28" spans="1:16">
      <c r="A28" s="118" t="s">
        <v>107</v>
      </c>
      <c r="B28" s="119" t="s">
        <v>105</v>
      </c>
      <c r="C28" s="119">
        <f>ROUND(+C27*C5*D28,0)</f>
        <v>2522</v>
      </c>
      <c r="D28" s="113">
        <v>0.3</v>
      </c>
    </row>
    <row r="29" spans="1:16">
      <c r="A29" s="120" t="s">
        <v>144</v>
      </c>
      <c r="B29" s="121" t="s">
        <v>93</v>
      </c>
      <c r="C29" s="121">
        <v>0.45</v>
      </c>
      <c r="D29" s="113"/>
    </row>
    <row r="30" spans="1:16" ht="14.25">
      <c r="A30" s="122" t="s">
        <v>108</v>
      </c>
      <c r="B30" s="123" t="s">
        <v>109</v>
      </c>
      <c r="C30" s="121">
        <f>+ROUNDUP(C5*C29,0)</f>
        <v>12609</v>
      </c>
      <c r="D30" s="113"/>
    </row>
    <row r="31" spans="1:16" ht="14.25">
      <c r="A31" s="124" t="s">
        <v>110</v>
      </c>
      <c r="B31" s="125" t="s">
        <v>111</v>
      </c>
      <c r="C31" s="126">
        <f>+ROUNDUP(C5*D31,0)</f>
        <v>2802</v>
      </c>
      <c r="D31" s="113">
        <v>0.1</v>
      </c>
    </row>
    <row r="32" spans="1:16">
      <c r="A32" s="115" t="s">
        <v>121</v>
      </c>
      <c r="B32" s="127" t="s">
        <v>84</v>
      </c>
      <c r="C32" s="112">
        <v>0.5</v>
      </c>
      <c r="D32" s="113"/>
    </row>
    <row r="33" spans="1:4" ht="25.5">
      <c r="A33" s="115" t="s">
        <v>112</v>
      </c>
      <c r="B33" s="127" t="s">
        <v>109</v>
      </c>
      <c r="C33" s="112">
        <f>+ROUND(C5*C32*D33,0)</f>
        <v>2802</v>
      </c>
      <c r="D33" s="113">
        <v>0.2</v>
      </c>
    </row>
  </sheetData>
  <mergeCells count="2">
    <mergeCell ref="D1:E1"/>
    <mergeCell ref="M22:P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view="pageBreakPreview" zoomScale="70" zoomScaleSheetLayoutView="70" workbookViewId="0">
      <selection activeCell="A3" sqref="A3:F3"/>
    </sheetView>
  </sheetViews>
  <sheetFormatPr baseColWidth="10" defaultColWidth="11.42578125" defaultRowHeight="12.75"/>
  <cols>
    <col min="1" max="1" width="5" style="232" customWidth="1"/>
    <col min="2" max="2" width="10.85546875" style="232" bestFit="1" customWidth="1"/>
    <col min="3" max="3" width="10.85546875" style="232" customWidth="1"/>
    <col min="4" max="4" width="51.140625" style="232" customWidth="1"/>
    <col min="5" max="5" width="6.42578125" style="232" bestFit="1" customWidth="1"/>
    <col min="6" max="6" width="9.140625" style="233" bestFit="1" customWidth="1"/>
    <col min="7" max="7" width="10.42578125" style="232" customWidth="1"/>
    <col min="8" max="8" width="13.85546875" style="232" bestFit="1" customWidth="1"/>
    <col min="9" max="9" width="2.28515625" style="232" customWidth="1"/>
    <col min="10" max="16384" width="11.42578125" style="232"/>
  </cols>
  <sheetData>
    <row r="1" spans="1:8" s="361" customFormat="1" ht="90" customHeight="1">
      <c r="A1" s="411"/>
      <c r="B1" s="411"/>
      <c r="C1" s="411"/>
      <c r="D1" s="411"/>
      <c r="E1" s="411"/>
      <c r="F1" s="411"/>
      <c r="G1" s="360"/>
      <c r="H1" s="360"/>
    </row>
    <row r="2" spans="1:8" s="361" customFormat="1" ht="90" customHeight="1">
      <c r="A2" s="359"/>
      <c r="B2" s="359"/>
      <c r="C2" s="359"/>
      <c r="D2" s="359"/>
      <c r="E2" s="359"/>
      <c r="F2" s="359"/>
      <c r="G2" s="360"/>
      <c r="H2" s="360"/>
    </row>
    <row r="3" spans="1:8" s="361" customFormat="1" ht="90" customHeight="1">
      <c r="A3" s="411" t="s">
        <v>295</v>
      </c>
      <c r="B3" s="411"/>
      <c r="C3" s="411"/>
      <c r="D3" s="411"/>
      <c r="E3" s="411"/>
      <c r="F3" s="411"/>
      <c r="G3" s="360"/>
      <c r="H3" s="360"/>
    </row>
    <row r="4" spans="1:8" s="361" customFormat="1" ht="90" customHeight="1">
      <c r="A4" s="412" t="s">
        <v>294</v>
      </c>
      <c r="B4" s="412"/>
      <c r="C4" s="412"/>
      <c r="D4" s="412"/>
      <c r="E4" s="412"/>
      <c r="F4" s="412"/>
      <c r="G4" s="360"/>
      <c r="H4" s="360"/>
    </row>
    <row r="5" spans="1:8" ht="76.5" customHeight="1">
      <c r="B5" s="360"/>
      <c r="C5" s="360"/>
      <c r="D5" s="360"/>
      <c r="E5" s="360"/>
      <c r="F5" s="360"/>
      <c r="G5" s="360"/>
      <c r="H5" s="360"/>
    </row>
    <row r="6" spans="1:8">
      <c r="H6" s="362"/>
    </row>
    <row r="7" spans="1:8">
      <c r="H7" s="362"/>
    </row>
  </sheetData>
  <mergeCells count="3">
    <mergeCell ref="A1:F1"/>
    <mergeCell ref="A3:F3"/>
    <mergeCell ref="A4:F4"/>
  </mergeCells>
  <printOptions horizontalCentered="1"/>
  <pageMargins left="0.59055118110236227" right="0.59055118110236227" top="1.1811023622047245" bottom="1.1811023622047245" header="0" footer="0.78740157480314965"/>
  <pageSetup fitToWidth="0" fitToHeight="0" orientation="portrait" r:id="rId1"/>
  <headerFooter alignWithMargins="0">
    <oddFooter>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3"/>
  <sheetViews>
    <sheetView workbookViewId="0">
      <selection activeCell="C24" sqref="C24"/>
    </sheetView>
  </sheetViews>
  <sheetFormatPr baseColWidth="10" defaultRowHeight="12.75"/>
  <cols>
    <col min="1" max="1" width="55.85546875" customWidth="1"/>
    <col min="4" max="4" width="14.42578125" bestFit="1" customWidth="1"/>
    <col min="5" max="12" width="5.7109375" customWidth="1"/>
  </cols>
  <sheetData>
    <row r="1" spans="1:12">
      <c r="A1" s="97" t="s">
        <v>81</v>
      </c>
      <c r="B1" s="97" t="s">
        <v>59</v>
      </c>
      <c r="C1" s="97" t="s">
        <v>0</v>
      </c>
      <c r="D1" s="409" t="e">
        <f>+#REF!</f>
        <v>#REF!</v>
      </c>
      <c r="E1" s="409"/>
    </row>
    <row r="2" spans="1:12">
      <c r="A2" s="98" t="s">
        <v>82</v>
      </c>
      <c r="B2" s="97"/>
      <c r="C2" s="97"/>
      <c r="D2" s="128" t="e">
        <f>+D1/C5</f>
        <v>#REF!</v>
      </c>
      <c r="E2" s="128" t="s">
        <v>87</v>
      </c>
    </row>
    <row r="3" spans="1:12">
      <c r="A3" s="99" t="s">
        <v>83</v>
      </c>
      <c r="B3" s="100" t="s">
        <v>84</v>
      </c>
      <c r="C3" s="101">
        <v>786</v>
      </c>
      <c r="D3" s="128" t="e">
        <f>+D1/C3</f>
        <v>#REF!</v>
      </c>
      <c r="E3" t="s">
        <v>93</v>
      </c>
    </row>
    <row r="4" spans="1:12">
      <c r="A4" s="99" t="s">
        <v>85</v>
      </c>
      <c r="B4" s="102" t="s">
        <v>84</v>
      </c>
      <c r="C4" s="101">
        <v>7.4</v>
      </c>
    </row>
    <row r="5" spans="1:12">
      <c r="A5" s="99" t="s">
        <v>86</v>
      </c>
      <c r="B5" s="102" t="s">
        <v>87</v>
      </c>
      <c r="C5" s="101">
        <f>ROUNDUP(+C3*C4*1.01,0)</f>
        <v>5875</v>
      </c>
    </row>
    <row r="6" spans="1:12">
      <c r="A6" s="99" t="s">
        <v>88</v>
      </c>
      <c r="B6" s="102" t="s">
        <v>84</v>
      </c>
      <c r="C6" s="101">
        <v>0.21</v>
      </c>
    </row>
    <row r="7" spans="1:12">
      <c r="A7" s="99" t="s">
        <v>89</v>
      </c>
      <c r="B7" s="100" t="s">
        <v>84</v>
      </c>
      <c r="C7" s="103">
        <v>3.5</v>
      </c>
      <c r="D7" t="s">
        <v>161</v>
      </c>
      <c r="E7">
        <v>11</v>
      </c>
    </row>
    <row r="8" spans="1:12">
      <c r="A8" s="99" t="s">
        <v>90</v>
      </c>
      <c r="B8" s="100" t="s">
        <v>84</v>
      </c>
      <c r="C8" s="103">
        <f>+C4/2</f>
        <v>3.7</v>
      </c>
    </row>
    <row r="9" spans="1:12">
      <c r="A9" s="99" t="s">
        <v>150</v>
      </c>
      <c r="B9" s="100" t="s">
        <v>115</v>
      </c>
      <c r="C9" s="103">
        <v>8</v>
      </c>
    </row>
    <row r="10" spans="1:12">
      <c r="A10" s="99" t="s">
        <v>114</v>
      </c>
      <c r="B10" s="100" t="s">
        <v>115</v>
      </c>
      <c r="C10" s="103">
        <v>5</v>
      </c>
    </row>
    <row r="11" spans="1:12">
      <c r="A11" s="99" t="s">
        <v>147</v>
      </c>
      <c r="B11" s="100" t="s">
        <v>115</v>
      </c>
      <c r="C11" s="103">
        <v>40</v>
      </c>
    </row>
    <row r="12" spans="1:12">
      <c r="A12" s="99" t="s">
        <v>117</v>
      </c>
      <c r="B12" s="100" t="s">
        <v>93</v>
      </c>
      <c r="C12" s="103">
        <v>0.8</v>
      </c>
    </row>
    <row r="13" spans="1:12">
      <c r="A13" s="104" t="s">
        <v>91</v>
      </c>
      <c r="B13" s="100"/>
      <c r="C13" s="103"/>
    </row>
    <row r="14" spans="1:12">
      <c r="A14" s="99" t="s">
        <v>92</v>
      </c>
      <c r="B14" s="100" t="s">
        <v>93</v>
      </c>
      <c r="C14" s="100">
        <f>+ROUND(C3*C4/C7,0)</f>
        <v>1662</v>
      </c>
      <c r="E14" t="s">
        <v>151</v>
      </c>
      <c r="F14" t="s">
        <v>152</v>
      </c>
      <c r="G14" t="s">
        <v>153</v>
      </c>
      <c r="H14" t="s">
        <v>154</v>
      </c>
      <c r="I14" t="s">
        <v>155</v>
      </c>
      <c r="J14" t="s">
        <v>156</v>
      </c>
      <c r="K14" t="s">
        <v>157</v>
      </c>
      <c r="L14" t="s">
        <v>158</v>
      </c>
    </row>
    <row r="15" spans="1:12" ht="14.25">
      <c r="A15" s="99" t="s">
        <v>160</v>
      </c>
      <c r="B15" s="100" t="s">
        <v>94</v>
      </c>
      <c r="C15" s="105">
        <f>+ROUND((((C3/C7)+1)*((C4/C17)+1))*C16*C18,0)</f>
        <v>8051</v>
      </c>
      <c r="E15" s="116">
        <v>5.0599999999999996</v>
      </c>
      <c r="F15" s="116">
        <v>3.9729999999999999</v>
      </c>
      <c r="G15" s="116">
        <v>3.0419999999999998</v>
      </c>
      <c r="H15" s="116">
        <v>2.2349999999999999</v>
      </c>
      <c r="I15" s="116">
        <v>1.552</v>
      </c>
      <c r="J15" s="116">
        <v>0.99399999999999999</v>
      </c>
      <c r="K15" s="116">
        <v>0.56000000000000005</v>
      </c>
      <c r="L15" s="116">
        <v>0.25</v>
      </c>
    </row>
    <row r="16" spans="1:12">
      <c r="A16" s="107" t="s">
        <v>95</v>
      </c>
      <c r="B16" s="100" t="s">
        <v>84</v>
      </c>
      <c r="C16" s="103">
        <v>0.35</v>
      </c>
    </row>
    <row r="17" spans="1:16">
      <c r="A17" s="107" t="s">
        <v>96</v>
      </c>
      <c r="B17" s="100" t="s">
        <v>84</v>
      </c>
      <c r="C17" s="103">
        <v>0.3</v>
      </c>
    </row>
    <row r="18" spans="1:16">
      <c r="A18" s="107" t="s">
        <v>97</v>
      </c>
      <c r="B18" s="100" t="s">
        <v>98</v>
      </c>
      <c r="C18" s="117">
        <f>+F15</f>
        <v>3.9729999999999999</v>
      </c>
      <c r="M18" t="s">
        <v>182</v>
      </c>
      <c r="N18">
        <v>5</v>
      </c>
    </row>
    <row r="19" spans="1:16" ht="14.25">
      <c r="A19" s="99" t="s">
        <v>99</v>
      </c>
      <c r="B19" s="100" t="s">
        <v>94</v>
      </c>
      <c r="C19" s="106">
        <f>+ROUND((C3/C21+1)*C22*C20,0)</f>
        <v>555</v>
      </c>
      <c r="M19" t="s">
        <v>183</v>
      </c>
      <c r="N19">
        <v>3</v>
      </c>
    </row>
    <row r="20" spans="1:16">
      <c r="A20" s="107" t="s">
        <v>100</v>
      </c>
      <c r="B20" s="100" t="s">
        <v>84</v>
      </c>
      <c r="C20" s="103">
        <v>0.85</v>
      </c>
      <c r="M20" t="s">
        <v>184</v>
      </c>
      <c r="N20">
        <v>4</v>
      </c>
    </row>
    <row r="21" spans="1:16">
      <c r="A21" s="107" t="s">
        <v>96</v>
      </c>
      <c r="B21" s="100" t="s">
        <v>84</v>
      </c>
      <c r="C21" s="103">
        <v>1.2</v>
      </c>
    </row>
    <row r="22" spans="1:16">
      <c r="A22" s="107" t="s">
        <v>101</v>
      </c>
      <c r="B22" s="100" t="s">
        <v>98</v>
      </c>
      <c r="C22" s="100">
        <v>0.996</v>
      </c>
      <c r="M22" s="410" t="s">
        <v>162</v>
      </c>
      <c r="N22" s="410"/>
      <c r="O22" s="410"/>
      <c r="P22" s="410"/>
    </row>
    <row r="23" spans="1:16">
      <c r="A23" s="99" t="s">
        <v>113</v>
      </c>
      <c r="B23" s="100" t="s">
        <v>94</v>
      </c>
      <c r="C23" s="100">
        <f>ROUNDUP(12*C5*0.02,0)</f>
        <v>1410</v>
      </c>
    </row>
    <row r="24" spans="1:16">
      <c r="A24" s="104" t="s">
        <v>102</v>
      </c>
      <c r="B24" s="100"/>
      <c r="C24" s="100"/>
      <c r="M24" s="151" t="s">
        <v>176</v>
      </c>
      <c r="N24" s="151"/>
      <c r="O24" s="151"/>
      <c r="P24" s="152">
        <v>11</v>
      </c>
    </row>
    <row r="25" spans="1:16">
      <c r="A25" s="114" t="s">
        <v>103</v>
      </c>
      <c r="B25" s="112" t="s">
        <v>84</v>
      </c>
      <c r="C25" s="112">
        <v>0.15</v>
      </c>
      <c r="M25" s="151" t="s">
        <v>177</v>
      </c>
      <c r="N25" s="151"/>
      <c r="O25" s="151"/>
      <c r="P25" s="152">
        <v>5.9</v>
      </c>
    </row>
    <row r="26" spans="1:16">
      <c r="A26" s="114" t="s">
        <v>104</v>
      </c>
      <c r="B26" s="112" t="s">
        <v>105</v>
      </c>
      <c r="C26" s="112">
        <f>ROUND(+C25*C5*1.15,0)</f>
        <v>1013</v>
      </c>
      <c r="M26" s="151" t="s">
        <v>178</v>
      </c>
      <c r="N26" s="151"/>
      <c r="O26" s="151"/>
      <c r="P26" s="153">
        <v>30</v>
      </c>
    </row>
    <row r="27" spans="1:16">
      <c r="A27" s="118" t="s">
        <v>106</v>
      </c>
      <c r="B27" s="119" t="s">
        <v>84</v>
      </c>
      <c r="C27" s="119">
        <v>0.3</v>
      </c>
      <c r="M27" s="151" t="s">
        <v>179</v>
      </c>
      <c r="N27" s="151"/>
      <c r="O27" s="151"/>
      <c r="P27" s="153">
        <v>1270</v>
      </c>
    </row>
    <row r="28" spans="1:16">
      <c r="A28" s="118" t="s">
        <v>107</v>
      </c>
      <c r="B28" s="119" t="s">
        <v>105</v>
      </c>
      <c r="C28" s="119">
        <f>ROUND(+C27*C5*D28,0)</f>
        <v>617</v>
      </c>
      <c r="D28" s="113">
        <v>0.35</v>
      </c>
    </row>
    <row r="29" spans="1:16">
      <c r="A29" s="120" t="s">
        <v>144</v>
      </c>
      <c r="B29" s="121" t="s">
        <v>93</v>
      </c>
      <c r="C29" s="121">
        <v>0.45</v>
      </c>
      <c r="D29" s="113"/>
    </row>
    <row r="30" spans="1:16" ht="14.25">
      <c r="A30" s="122" t="s">
        <v>108</v>
      </c>
      <c r="B30" s="123" t="s">
        <v>109</v>
      </c>
      <c r="C30" s="121">
        <f>+ROUNDUP(C5*C29,0)</f>
        <v>2644</v>
      </c>
      <c r="D30" s="113"/>
    </row>
    <row r="31" spans="1:16" ht="14.25">
      <c r="A31" s="124" t="s">
        <v>110</v>
      </c>
      <c r="B31" s="125" t="s">
        <v>111</v>
      </c>
      <c r="C31" s="126">
        <f>+ROUNDUP(C5*D31,0)</f>
        <v>588</v>
      </c>
      <c r="D31" s="113">
        <v>0.1</v>
      </c>
    </row>
    <row r="32" spans="1:16">
      <c r="A32" s="115" t="s">
        <v>121</v>
      </c>
      <c r="B32" s="127" t="s">
        <v>84</v>
      </c>
      <c r="C32" s="112">
        <v>0.5</v>
      </c>
      <c r="D32" s="113"/>
    </row>
    <row r="33" spans="1:4" ht="25.5">
      <c r="A33" s="115" t="s">
        <v>112</v>
      </c>
      <c r="B33" s="127" t="s">
        <v>109</v>
      </c>
      <c r="C33" s="112">
        <f>+ROUND(C5*C32*D33,0)</f>
        <v>2350</v>
      </c>
      <c r="D33" s="113">
        <v>0.8</v>
      </c>
    </row>
  </sheetData>
  <mergeCells count="2">
    <mergeCell ref="D1:E1"/>
    <mergeCell ref="M22:P2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showGridLines="0" workbookViewId="0">
      <selection activeCell="C14" sqref="C14"/>
    </sheetView>
  </sheetViews>
  <sheetFormatPr baseColWidth="10" defaultRowHeight="12.75"/>
  <cols>
    <col min="1" max="1" width="22.42578125" bestFit="1" customWidth="1"/>
    <col min="3" max="3" width="14.42578125" bestFit="1" customWidth="1"/>
  </cols>
  <sheetData>
    <row r="1" spans="1:9" ht="15">
      <c r="A1" s="413" t="s">
        <v>188</v>
      </c>
      <c r="B1" s="413"/>
      <c r="C1" s="413"/>
      <c r="D1" s="413"/>
      <c r="E1" s="413"/>
      <c r="F1" s="413"/>
      <c r="G1" s="413"/>
      <c r="H1" s="413"/>
      <c r="I1" s="413"/>
    </row>
    <row r="2" spans="1:9">
      <c r="A2" s="165"/>
      <c r="B2" s="165"/>
      <c r="C2" s="165"/>
      <c r="D2" s="165"/>
      <c r="E2" s="165"/>
      <c r="F2" s="165"/>
      <c r="G2" s="165"/>
      <c r="H2" s="165"/>
      <c r="I2" s="165"/>
    </row>
    <row r="3" spans="1:9" ht="45">
      <c r="A3" s="166" t="s">
        <v>81</v>
      </c>
      <c r="B3" s="167" t="s">
        <v>189</v>
      </c>
      <c r="C3" s="167" t="s">
        <v>190</v>
      </c>
      <c r="D3" s="167" t="s">
        <v>191</v>
      </c>
      <c r="E3" s="167" t="s">
        <v>192</v>
      </c>
      <c r="F3" s="167" t="s">
        <v>0</v>
      </c>
      <c r="G3" s="167" t="s">
        <v>193</v>
      </c>
      <c r="H3" s="167" t="s">
        <v>194</v>
      </c>
      <c r="I3" s="168"/>
    </row>
    <row r="4" spans="1:9">
      <c r="A4" s="168" t="s">
        <v>212</v>
      </c>
      <c r="B4" s="169">
        <v>0.2</v>
      </c>
      <c r="C4" s="169">
        <v>0.9</v>
      </c>
      <c r="D4" s="169">
        <v>1</v>
      </c>
      <c r="E4" s="169">
        <f>+D4*C4*B4</f>
        <v>0.18000000000000002</v>
      </c>
      <c r="F4" s="169">
        <v>2</v>
      </c>
      <c r="G4" s="169">
        <f>+F4*E4</f>
        <v>0.36000000000000004</v>
      </c>
      <c r="H4" s="414">
        <f>SUM(G4:G6)</f>
        <v>0.54961250000000006</v>
      </c>
      <c r="I4" s="415" t="s">
        <v>195</v>
      </c>
    </row>
    <row r="5" spans="1:9">
      <c r="A5" s="168" t="s">
        <v>196</v>
      </c>
      <c r="B5" s="169">
        <v>0.35</v>
      </c>
      <c r="C5" s="169">
        <v>0.15</v>
      </c>
      <c r="D5" s="169">
        <v>2.7</v>
      </c>
      <c r="E5" s="169">
        <f>+D5*C5*B5</f>
        <v>0.14174999999999999</v>
      </c>
      <c r="F5" s="169">
        <v>0.35</v>
      </c>
      <c r="G5" s="169">
        <f>+F5*E5</f>
        <v>4.961249999999999E-2</v>
      </c>
      <c r="H5" s="414"/>
      <c r="I5" s="415"/>
    </row>
    <row r="6" spans="1:9" ht="15">
      <c r="A6" s="168" t="s">
        <v>197</v>
      </c>
      <c r="B6" s="169">
        <v>0.1</v>
      </c>
      <c r="C6" s="170">
        <v>0.7</v>
      </c>
      <c r="D6" s="169">
        <v>1</v>
      </c>
      <c r="E6" s="171">
        <f>+D6*C6*B6</f>
        <v>6.9999999999999993E-2</v>
      </c>
      <c r="F6" s="169">
        <v>2</v>
      </c>
      <c r="G6" s="169">
        <f>+F6*E6</f>
        <v>0.13999999999999999</v>
      </c>
      <c r="H6" s="414"/>
      <c r="I6" s="415"/>
    </row>
    <row r="7" spans="1:9">
      <c r="A7" s="168" t="s">
        <v>213</v>
      </c>
      <c r="B7" s="169">
        <v>0.2</v>
      </c>
      <c r="C7" s="169">
        <v>0.9</v>
      </c>
      <c r="D7" s="169">
        <v>1</v>
      </c>
      <c r="E7" s="169">
        <f>+D7*C7*B7</f>
        <v>0.18000000000000002</v>
      </c>
      <c r="F7" s="169">
        <v>2</v>
      </c>
      <c r="G7" s="169">
        <f>+F7*E7</f>
        <v>0.36000000000000004</v>
      </c>
      <c r="H7" s="414">
        <f>SUM(G7:G8)</f>
        <v>0.54</v>
      </c>
      <c r="I7" s="415" t="s">
        <v>198</v>
      </c>
    </row>
    <row r="8" spans="1:9">
      <c r="A8" s="168" t="s">
        <v>199</v>
      </c>
      <c r="B8" s="169">
        <v>0.2</v>
      </c>
      <c r="C8" s="169">
        <v>0.9</v>
      </c>
      <c r="D8" s="169">
        <v>1</v>
      </c>
      <c r="E8" s="169">
        <f>+D8*C8*B8</f>
        <v>0.18000000000000002</v>
      </c>
      <c r="F8" s="169">
        <v>1</v>
      </c>
      <c r="G8" s="169">
        <f>+F8*E8</f>
        <v>0.18000000000000002</v>
      </c>
      <c r="H8" s="414"/>
      <c r="I8" s="415"/>
    </row>
    <row r="9" spans="1:9">
      <c r="A9" s="165"/>
      <c r="B9" s="165"/>
      <c r="C9" s="165"/>
      <c r="D9" s="165"/>
      <c r="E9" s="165"/>
      <c r="F9" s="165"/>
      <c r="G9" s="165"/>
      <c r="H9" s="165"/>
      <c r="I9" s="165"/>
    </row>
    <row r="10" spans="1:9">
      <c r="A10" s="165"/>
      <c r="B10" s="165"/>
      <c r="C10" s="165"/>
      <c r="D10" s="165"/>
      <c r="E10" s="165"/>
      <c r="F10" s="165"/>
      <c r="G10" s="165"/>
      <c r="H10" s="165"/>
      <c r="I10" s="165"/>
    </row>
    <row r="11" spans="1:9">
      <c r="A11" s="165"/>
      <c r="B11" s="165"/>
      <c r="C11" s="165"/>
      <c r="D11" s="165"/>
      <c r="E11" s="165"/>
      <c r="F11" s="165"/>
      <c r="G11" s="165"/>
      <c r="H11" s="165"/>
      <c r="I11" s="165"/>
    </row>
    <row r="12" spans="1:9">
      <c r="A12" s="165"/>
      <c r="B12" s="165"/>
      <c r="C12" s="165"/>
      <c r="D12" s="165"/>
      <c r="E12" s="165"/>
      <c r="F12" s="165"/>
      <c r="G12" s="165"/>
      <c r="H12" s="165"/>
      <c r="I12" s="165"/>
    </row>
    <row r="13" spans="1:9" ht="15">
      <c r="A13" s="413" t="s">
        <v>200</v>
      </c>
      <c r="B13" s="413"/>
      <c r="C13" s="413"/>
      <c r="D13" s="413"/>
      <c r="E13" s="413"/>
      <c r="F13" s="413"/>
      <c r="G13" s="413"/>
      <c r="H13" s="413"/>
      <c r="I13" s="413"/>
    </row>
    <row r="14" spans="1:9">
      <c r="A14" s="165"/>
      <c r="B14" s="165"/>
      <c r="C14" s="165"/>
      <c r="D14" s="165"/>
      <c r="E14" s="165"/>
      <c r="F14" s="165"/>
      <c r="G14" s="165"/>
      <c r="H14" s="165"/>
      <c r="I14" s="165"/>
    </row>
    <row r="15" spans="1:9" ht="45">
      <c r="A15" s="166" t="s">
        <v>81</v>
      </c>
      <c r="B15" s="167" t="s">
        <v>201</v>
      </c>
      <c r="C15" s="167" t="s">
        <v>202</v>
      </c>
      <c r="D15" s="167" t="s">
        <v>191</v>
      </c>
      <c r="E15" s="167" t="s">
        <v>203</v>
      </c>
      <c r="F15" s="167" t="s">
        <v>204</v>
      </c>
      <c r="G15" s="167" t="s">
        <v>205</v>
      </c>
      <c r="H15" s="167" t="s">
        <v>206</v>
      </c>
      <c r="I15" s="167" t="s">
        <v>207</v>
      </c>
    </row>
    <row r="16" spans="1:9">
      <c r="A16" s="168" t="s">
        <v>208</v>
      </c>
      <c r="B16" s="169" t="s">
        <v>156</v>
      </c>
      <c r="C16" s="169" t="s">
        <v>209</v>
      </c>
      <c r="D16" s="169">
        <v>1</v>
      </c>
      <c r="E16" s="169">
        <v>6</v>
      </c>
      <c r="F16" s="169">
        <v>2</v>
      </c>
      <c r="G16" s="169">
        <f>+F16*E16*D16</f>
        <v>12</v>
      </c>
      <c r="H16" s="169">
        <v>1</v>
      </c>
      <c r="I16" s="169">
        <f>+H16*G16</f>
        <v>12</v>
      </c>
    </row>
    <row r="17" spans="1:9">
      <c r="A17" s="168" t="s">
        <v>208</v>
      </c>
      <c r="B17" s="169" t="s">
        <v>156</v>
      </c>
      <c r="C17" s="169" t="s">
        <v>210</v>
      </c>
      <c r="D17" s="169">
        <v>0.85</v>
      </c>
      <c r="E17" s="169">
        <v>5</v>
      </c>
      <c r="F17" s="169">
        <v>2</v>
      </c>
      <c r="G17" s="169">
        <f>+F17*E17*D17</f>
        <v>8.5</v>
      </c>
      <c r="H17" s="169">
        <v>1</v>
      </c>
      <c r="I17" s="169">
        <f>+H17*G17</f>
        <v>8.5</v>
      </c>
    </row>
    <row r="18" spans="1:9">
      <c r="A18" s="168" t="s">
        <v>196</v>
      </c>
      <c r="B18" s="169" t="s">
        <v>157</v>
      </c>
      <c r="C18" s="169" t="s">
        <v>209</v>
      </c>
      <c r="D18" s="169">
        <v>1</v>
      </c>
      <c r="E18" s="169">
        <v>4</v>
      </c>
      <c r="F18" s="169">
        <v>0.35</v>
      </c>
      <c r="G18" s="169">
        <f>+F18*E18*D18</f>
        <v>1.4</v>
      </c>
      <c r="H18" s="169">
        <v>0.56000000000000005</v>
      </c>
      <c r="I18" s="169">
        <f>+H18*G18</f>
        <v>0.78400000000000003</v>
      </c>
    </row>
    <row r="19" spans="1:9">
      <c r="A19" s="168" t="s">
        <v>196</v>
      </c>
      <c r="B19" s="169" t="s">
        <v>157</v>
      </c>
      <c r="C19" s="169" t="s">
        <v>211</v>
      </c>
      <c r="D19" s="169">
        <v>0.8</v>
      </c>
      <c r="E19" s="169">
        <v>5</v>
      </c>
      <c r="F19" s="169">
        <v>0.35</v>
      </c>
      <c r="G19" s="169">
        <f>+F19*E19*D19</f>
        <v>1.4000000000000001</v>
      </c>
      <c r="H19" s="169">
        <v>0.56000000000000005</v>
      </c>
      <c r="I19" s="169">
        <f>+H19*G19</f>
        <v>0.78400000000000014</v>
      </c>
    </row>
    <row r="20" spans="1:9">
      <c r="A20" s="165"/>
      <c r="B20" s="165"/>
      <c r="C20" s="165"/>
      <c r="D20" s="165"/>
      <c r="E20" s="172"/>
      <c r="F20" s="173"/>
      <c r="G20" s="165"/>
      <c r="H20" s="174"/>
      <c r="I20" s="169">
        <f>SUM(I16:I19)</f>
        <v>22.067999999999998</v>
      </c>
    </row>
  </sheetData>
  <mergeCells count="6">
    <mergeCell ref="A13:I13"/>
    <mergeCell ref="A1:I1"/>
    <mergeCell ref="H4:H6"/>
    <mergeCell ref="I4:I6"/>
    <mergeCell ref="H7:H8"/>
    <mergeCell ref="I7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33"/>
  <sheetViews>
    <sheetView workbookViewId="0">
      <selection activeCell="B41" sqref="B41"/>
    </sheetView>
  </sheetViews>
  <sheetFormatPr baseColWidth="10" defaultRowHeight="12.75"/>
  <cols>
    <col min="1" max="1" width="55.85546875" customWidth="1"/>
    <col min="4" max="4" width="14.42578125" bestFit="1" customWidth="1"/>
    <col min="5" max="12" width="5.7109375" customWidth="1"/>
  </cols>
  <sheetData>
    <row r="1" spans="1:12">
      <c r="A1" s="97" t="s">
        <v>81</v>
      </c>
      <c r="B1" s="97" t="s">
        <v>59</v>
      </c>
      <c r="C1" s="97" t="s">
        <v>0</v>
      </c>
      <c r="D1" s="409" t="e">
        <f>+#REF!</f>
        <v>#REF!</v>
      </c>
      <c r="E1" s="409"/>
    </row>
    <row r="2" spans="1:12">
      <c r="A2" s="98" t="s">
        <v>82</v>
      </c>
      <c r="B2" s="97"/>
      <c r="C2" s="97"/>
      <c r="D2" s="128" t="e">
        <f>+D1/C5</f>
        <v>#REF!</v>
      </c>
      <c r="E2" s="128" t="s">
        <v>87</v>
      </c>
    </row>
    <row r="3" spans="1:12">
      <c r="A3" s="99" t="s">
        <v>83</v>
      </c>
      <c r="B3" s="100" t="s">
        <v>84</v>
      </c>
      <c r="C3" s="101">
        <v>1029</v>
      </c>
      <c r="D3" s="128" t="e">
        <f>+D1/C3</f>
        <v>#REF!</v>
      </c>
      <c r="E3" t="s">
        <v>93</v>
      </c>
    </row>
    <row r="4" spans="1:12">
      <c r="A4" s="99" t="s">
        <v>85</v>
      </c>
      <c r="B4" s="102" t="s">
        <v>84</v>
      </c>
      <c r="C4" s="101">
        <v>6.5</v>
      </c>
    </row>
    <row r="5" spans="1:12">
      <c r="A5" s="99" t="s">
        <v>86</v>
      </c>
      <c r="B5" s="102" t="s">
        <v>87</v>
      </c>
      <c r="C5" s="101">
        <f>ROUNDUP(+C3*C4*1.01,0)</f>
        <v>6756</v>
      </c>
    </row>
    <row r="6" spans="1:12">
      <c r="A6" s="99" t="s">
        <v>88</v>
      </c>
      <c r="B6" s="102" t="s">
        <v>84</v>
      </c>
      <c r="C6" s="101">
        <v>0.2</v>
      </c>
    </row>
    <row r="7" spans="1:12">
      <c r="A7" s="99" t="s">
        <v>89</v>
      </c>
      <c r="B7" s="100" t="s">
        <v>84</v>
      </c>
      <c r="C7" s="103">
        <v>3</v>
      </c>
      <c r="D7" t="s">
        <v>161</v>
      </c>
      <c r="E7">
        <v>11</v>
      </c>
    </row>
    <row r="8" spans="1:12">
      <c r="A8" s="99" t="s">
        <v>90</v>
      </c>
      <c r="B8" s="100" t="s">
        <v>84</v>
      </c>
      <c r="C8" s="103">
        <v>3.25</v>
      </c>
    </row>
    <row r="9" spans="1:12">
      <c r="A9" s="99" t="s">
        <v>150</v>
      </c>
      <c r="B9" s="100" t="s">
        <v>115</v>
      </c>
      <c r="C9" s="103">
        <v>8</v>
      </c>
    </row>
    <row r="10" spans="1:12">
      <c r="A10" s="99" t="s">
        <v>114</v>
      </c>
      <c r="B10" s="100" t="s">
        <v>115</v>
      </c>
      <c r="C10" s="103">
        <v>10</v>
      </c>
    </row>
    <row r="11" spans="1:12">
      <c r="A11" s="99" t="s">
        <v>147</v>
      </c>
      <c r="B11" s="100" t="s">
        <v>115</v>
      </c>
      <c r="C11" s="103">
        <v>30</v>
      </c>
    </row>
    <row r="12" spans="1:12">
      <c r="A12" s="99" t="s">
        <v>117</v>
      </c>
      <c r="B12" s="100" t="s">
        <v>93</v>
      </c>
      <c r="C12" s="103">
        <v>0.85</v>
      </c>
    </row>
    <row r="13" spans="1:12">
      <c r="A13" s="104" t="s">
        <v>91</v>
      </c>
      <c r="B13" s="100"/>
      <c r="C13" s="103"/>
    </row>
    <row r="14" spans="1:12">
      <c r="A14" s="99" t="s">
        <v>92</v>
      </c>
      <c r="B14" s="100" t="s">
        <v>93</v>
      </c>
      <c r="C14" s="100">
        <f>+ROUND(C3*C4/C7,0)</f>
        <v>2230</v>
      </c>
      <c r="E14" t="s">
        <v>151</v>
      </c>
      <c r="F14" t="s">
        <v>152</v>
      </c>
      <c r="G14" t="s">
        <v>153</v>
      </c>
      <c r="H14" t="s">
        <v>154</v>
      </c>
      <c r="I14" t="s">
        <v>155</v>
      </c>
      <c r="J14" t="s">
        <v>156</v>
      </c>
      <c r="K14" t="s">
        <v>157</v>
      </c>
      <c r="L14" t="s">
        <v>158</v>
      </c>
    </row>
    <row r="15" spans="1:12" ht="14.25">
      <c r="A15" s="99" t="s">
        <v>160</v>
      </c>
      <c r="B15" s="100" t="s">
        <v>94</v>
      </c>
      <c r="C15" s="105">
        <f>+ROUND((((C3/C7)+1)*((C4/C17)+1))*C16*C18,0)</f>
        <v>10843</v>
      </c>
      <c r="E15" s="116">
        <v>5.0599999999999996</v>
      </c>
      <c r="F15" s="116">
        <v>3.9729999999999999</v>
      </c>
      <c r="G15" s="116">
        <v>3.0419999999999998</v>
      </c>
      <c r="H15" s="116">
        <v>2.2349999999999999</v>
      </c>
      <c r="I15" s="116">
        <v>1.552</v>
      </c>
      <c r="J15" s="116">
        <v>0.99399999999999999</v>
      </c>
      <c r="K15" s="116">
        <v>0.56000000000000005</v>
      </c>
      <c r="L15" s="116">
        <v>0.25</v>
      </c>
    </row>
    <row r="16" spans="1:12">
      <c r="A16" s="107" t="s">
        <v>95</v>
      </c>
      <c r="B16" s="100" t="s">
        <v>84</v>
      </c>
      <c r="C16" s="103">
        <v>0.35</v>
      </c>
    </row>
    <row r="17" spans="1:16">
      <c r="A17" s="107" t="s">
        <v>96</v>
      </c>
      <c r="B17" s="100" t="s">
        <v>84</v>
      </c>
      <c r="C17" s="103">
        <v>0.3</v>
      </c>
    </row>
    <row r="18" spans="1:16">
      <c r="A18" s="107" t="s">
        <v>97</v>
      </c>
      <c r="B18" s="100" t="s">
        <v>98</v>
      </c>
      <c r="C18" s="117">
        <f>+F15</f>
        <v>3.9729999999999999</v>
      </c>
      <c r="M18" t="s">
        <v>182</v>
      </c>
      <c r="N18">
        <v>5</v>
      </c>
    </row>
    <row r="19" spans="1:16" ht="14.25">
      <c r="A19" s="99" t="s">
        <v>99</v>
      </c>
      <c r="B19" s="100" t="s">
        <v>94</v>
      </c>
      <c r="C19" s="106">
        <f>+ROUND((C3/C21+1)*C22*C20,0)</f>
        <v>727</v>
      </c>
      <c r="M19" t="s">
        <v>183</v>
      </c>
      <c r="N19">
        <v>3</v>
      </c>
    </row>
    <row r="20" spans="1:16">
      <c r="A20" s="107" t="s">
        <v>100</v>
      </c>
      <c r="B20" s="100" t="s">
        <v>84</v>
      </c>
      <c r="C20" s="103">
        <v>0.85</v>
      </c>
      <c r="M20" t="s">
        <v>184</v>
      </c>
      <c r="N20">
        <v>4</v>
      </c>
    </row>
    <row r="21" spans="1:16">
      <c r="A21" s="107" t="s">
        <v>96</v>
      </c>
      <c r="B21" s="100" t="s">
        <v>84</v>
      </c>
      <c r="C21" s="103">
        <v>1.2</v>
      </c>
    </row>
    <row r="22" spans="1:16">
      <c r="A22" s="107" t="s">
        <v>101</v>
      </c>
      <c r="B22" s="100" t="s">
        <v>98</v>
      </c>
      <c r="C22" s="100">
        <v>0.996</v>
      </c>
      <c r="M22" s="410" t="s">
        <v>162</v>
      </c>
      <c r="N22" s="410"/>
      <c r="O22" s="410"/>
      <c r="P22" s="410"/>
    </row>
    <row r="23" spans="1:16">
      <c r="A23" s="99" t="s">
        <v>113</v>
      </c>
      <c r="B23" s="100" t="s">
        <v>94</v>
      </c>
      <c r="C23" s="100">
        <f>ROUNDUP(12*C5*0.035,0)</f>
        <v>2838</v>
      </c>
    </row>
    <row r="24" spans="1:16">
      <c r="A24" s="104" t="s">
        <v>102</v>
      </c>
      <c r="B24" s="100"/>
      <c r="C24" s="100"/>
      <c r="M24" s="151" t="s">
        <v>176</v>
      </c>
      <c r="N24" s="151"/>
      <c r="O24" s="151"/>
      <c r="P24" s="152">
        <v>11</v>
      </c>
    </row>
    <row r="25" spans="1:16">
      <c r="A25" s="114" t="s">
        <v>103</v>
      </c>
      <c r="B25" s="112" t="s">
        <v>84</v>
      </c>
      <c r="C25" s="112">
        <v>0.25</v>
      </c>
      <c r="M25" s="151" t="s">
        <v>177</v>
      </c>
      <c r="N25" s="151"/>
      <c r="O25" s="151"/>
      <c r="P25" s="152">
        <v>5.9</v>
      </c>
    </row>
    <row r="26" spans="1:16">
      <c r="A26" s="114" t="s">
        <v>104</v>
      </c>
      <c r="B26" s="112" t="s">
        <v>105</v>
      </c>
      <c r="C26" s="112">
        <f>ROUND(+C25*C5,0)</f>
        <v>1689</v>
      </c>
      <c r="M26" s="151" t="s">
        <v>178</v>
      </c>
      <c r="N26" s="151"/>
      <c r="O26" s="151"/>
      <c r="P26" s="153">
        <v>30</v>
      </c>
    </row>
    <row r="27" spans="1:16">
      <c r="A27" s="118" t="s">
        <v>106</v>
      </c>
      <c r="B27" s="119" t="s">
        <v>84</v>
      </c>
      <c r="C27" s="119">
        <v>0.3</v>
      </c>
      <c r="M27" s="151" t="s">
        <v>179</v>
      </c>
      <c r="N27" s="151"/>
      <c r="O27" s="151"/>
      <c r="P27" s="153">
        <v>1270</v>
      </c>
    </row>
    <row r="28" spans="1:16">
      <c r="A28" s="118" t="s">
        <v>107</v>
      </c>
      <c r="B28" s="119" t="s">
        <v>105</v>
      </c>
      <c r="C28" s="119">
        <f>ROUND(+C27*C5*D28,0)</f>
        <v>405</v>
      </c>
      <c r="D28" s="113">
        <v>0.2</v>
      </c>
    </row>
    <row r="29" spans="1:16">
      <c r="A29" s="120" t="s">
        <v>144</v>
      </c>
      <c r="B29" s="121" t="s">
        <v>93</v>
      </c>
      <c r="C29" s="121">
        <v>0.45</v>
      </c>
      <c r="D29" s="113"/>
    </row>
    <row r="30" spans="1:16" ht="14.25">
      <c r="A30" s="122" t="s">
        <v>108</v>
      </c>
      <c r="B30" s="123" t="s">
        <v>109</v>
      </c>
      <c r="C30" s="121">
        <f>+ROUNDUP(C5*C29,0)</f>
        <v>3041</v>
      </c>
      <c r="D30" s="113"/>
    </row>
    <row r="31" spans="1:16" ht="14.25">
      <c r="A31" s="124" t="s">
        <v>110</v>
      </c>
      <c r="B31" s="125" t="s">
        <v>111</v>
      </c>
      <c r="C31" s="126">
        <f>+ROUNDUP(C5*D31,0)</f>
        <v>676</v>
      </c>
      <c r="D31" s="113">
        <v>0.1</v>
      </c>
    </row>
    <row r="32" spans="1:16">
      <c r="A32" s="115" t="s">
        <v>121</v>
      </c>
      <c r="B32" s="127" t="s">
        <v>84</v>
      </c>
      <c r="C32" s="112">
        <v>0.5</v>
      </c>
      <c r="D32" s="113"/>
    </row>
    <row r="33" spans="1:4" ht="25.5">
      <c r="A33" s="115" t="s">
        <v>112</v>
      </c>
      <c r="B33" s="127" t="s">
        <v>109</v>
      </c>
      <c r="C33" s="112">
        <f>+ROUND(C5*C32*D33,0)</f>
        <v>1689</v>
      </c>
      <c r="D33" s="113">
        <v>0.5</v>
      </c>
    </row>
  </sheetData>
  <mergeCells count="2">
    <mergeCell ref="D1:E1"/>
    <mergeCell ref="M22:P2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5"/>
  <sheetViews>
    <sheetView showGridLines="0" view="pageBreakPreview" zoomScale="115" zoomScaleNormal="130" zoomScaleSheetLayoutView="115" workbookViewId="0">
      <selection activeCell="A3" sqref="A3"/>
    </sheetView>
  </sheetViews>
  <sheetFormatPr baseColWidth="10" defaultColWidth="11.42578125" defaultRowHeight="11.25"/>
  <cols>
    <col min="1" max="1" width="5" style="175" customWidth="1"/>
    <col min="2" max="2" width="39.42578125" style="175" customWidth="1"/>
    <col min="3" max="3" width="7" style="175" customWidth="1"/>
    <col min="4" max="4" width="11" style="175" customWidth="1"/>
    <col min="5" max="5" width="9.42578125" style="175" bestFit="1" customWidth="1"/>
    <col min="6" max="6" width="11.42578125" style="208" bestFit="1" customWidth="1"/>
    <col min="7" max="7" width="13.28515625" style="208" bestFit="1" customWidth="1"/>
    <col min="8" max="16384" width="11.42578125" style="175"/>
  </cols>
  <sheetData>
    <row r="1" spans="1:7" ht="89.25" customHeight="1" thickBot="1">
      <c r="A1" s="416"/>
      <c r="B1" s="417"/>
      <c r="C1" s="417"/>
      <c r="D1" s="417"/>
      <c r="E1" s="417"/>
      <c r="F1" s="417"/>
      <c r="G1" s="417"/>
    </row>
    <row r="2" spans="1:7" ht="63" customHeight="1" thickBot="1">
      <c r="A2" s="418" t="s">
        <v>293</v>
      </c>
      <c r="B2" s="419"/>
      <c r="C2" s="419"/>
      <c r="D2" s="419"/>
      <c r="E2" s="419"/>
      <c r="F2" s="419"/>
      <c r="G2" s="420"/>
    </row>
    <row r="3" spans="1:7" ht="12" thickBot="1">
      <c r="A3" s="176"/>
      <c r="B3" s="177" t="s">
        <v>214</v>
      </c>
      <c r="C3" s="178"/>
      <c r="D3" s="178"/>
      <c r="E3" s="178"/>
      <c r="F3" s="179"/>
      <c r="G3" s="180"/>
    </row>
    <row r="4" spans="1:7" s="186" customFormat="1" ht="18.75" thickBot="1">
      <c r="A4" s="181" t="s">
        <v>215</v>
      </c>
      <c r="B4" s="182" t="s">
        <v>67</v>
      </c>
      <c r="C4" s="183" t="s">
        <v>216</v>
      </c>
      <c r="D4" s="183" t="s">
        <v>217</v>
      </c>
      <c r="E4" s="183" t="s">
        <v>218</v>
      </c>
      <c r="F4" s="184" t="s">
        <v>219</v>
      </c>
      <c r="G4" s="185" t="s">
        <v>220</v>
      </c>
    </row>
    <row r="5" spans="1:7" s="186" customFormat="1" ht="4.5" customHeight="1">
      <c r="A5" s="187"/>
      <c r="B5" s="188"/>
      <c r="C5" s="189"/>
      <c r="D5" s="189"/>
      <c r="E5" s="189"/>
      <c r="F5" s="190"/>
      <c r="G5" s="191"/>
    </row>
    <row r="6" spans="1:7" ht="12" thickBot="1">
      <c r="A6" s="192">
        <v>1</v>
      </c>
      <c r="B6" s="193" t="s">
        <v>221</v>
      </c>
      <c r="C6" s="193"/>
      <c r="D6" s="193"/>
      <c r="E6" s="193"/>
      <c r="F6" s="194"/>
      <c r="G6" s="195"/>
    </row>
    <row r="7" spans="1:7">
      <c r="A7" s="196">
        <v>1.1000000000000001</v>
      </c>
      <c r="B7" s="197" t="s">
        <v>249</v>
      </c>
      <c r="C7" s="197">
        <v>1</v>
      </c>
      <c r="D7" s="198">
        <v>0.3</v>
      </c>
      <c r="E7" s="199">
        <v>1</v>
      </c>
      <c r="F7" s="200">
        <v>6000000</v>
      </c>
      <c r="G7" s="201">
        <f>+F7*E7*D7*C7</f>
        <v>1800000</v>
      </c>
    </row>
    <row r="8" spans="1:7">
      <c r="A8" s="196">
        <v>1.3</v>
      </c>
      <c r="B8" s="197" t="s">
        <v>250</v>
      </c>
      <c r="C8" s="197">
        <v>1</v>
      </c>
      <c r="D8" s="198">
        <v>1</v>
      </c>
      <c r="E8" s="199">
        <f>+$E$7</f>
        <v>1</v>
      </c>
      <c r="F8" s="200">
        <v>4000000</v>
      </c>
      <c r="G8" s="201">
        <f>+F8*E8*D8*C8</f>
        <v>4000000</v>
      </c>
    </row>
    <row r="9" spans="1:7">
      <c r="A9" s="202">
        <v>1.9</v>
      </c>
      <c r="B9" s="197" t="s">
        <v>251</v>
      </c>
      <c r="C9" s="203">
        <v>1</v>
      </c>
      <c r="D9" s="198">
        <v>1</v>
      </c>
      <c r="E9" s="199">
        <f>+$E$7</f>
        <v>1</v>
      </c>
      <c r="F9" s="200">
        <v>3000000</v>
      </c>
      <c r="G9" s="201">
        <f>+F9*E9*D9*C9</f>
        <v>3000000</v>
      </c>
    </row>
    <row r="10" spans="1:7" ht="4.5" customHeight="1" thickBot="1">
      <c r="A10" s="192"/>
      <c r="B10" s="204"/>
      <c r="C10" s="193"/>
      <c r="D10" s="205"/>
      <c r="E10" s="206"/>
      <c r="F10" s="194"/>
      <c r="G10" s="195"/>
    </row>
    <row r="11" spans="1:7" ht="12" thickBot="1">
      <c r="A11" s="207">
        <v>2</v>
      </c>
      <c r="B11" s="193" t="s">
        <v>222</v>
      </c>
      <c r="C11" s="193"/>
      <c r="D11" s="205"/>
      <c r="E11" s="206"/>
      <c r="F11" s="194"/>
      <c r="G11" s="195"/>
    </row>
    <row r="12" spans="1:7">
      <c r="A12" s="196">
        <v>2.2000000000000002</v>
      </c>
      <c r="B12" s="203" t="s">
        <v>223</v>
      </c>
      <c r="C12" s="197">
        <v>1</v>
      </c>
      <c r="D12" s="198">
        <v>1</v>
      </c>
      <c r="E12" s="209">
        <f>+E7</f>
        <v>1</v>
      </c>
      <c r="F12" s="200">
        <v>1500000</v>
      </c>
      <c r="G12" s="210">
        <f>+F12*E12*D12*C12</f>
        <v>1500000</v>
      </c>
    </row>
    <row r="13" spans="1:7" ht="4.5" customHeight="1" thickBot="1">
      <c r="A13" s="192"/>
      <c r="B13" s="204"/>
      <c r="C13" s="193"/>
      <c r="D13" s="205"/>
      <c r="E13" s="206"/>
      <c r="F13" s="194"/>
      <c r="G13" s="195"/>
    </row>
    <row r="14" spans="1:7" ht="12" thickBot="1">
      <c r="A14" s="192">
        <v>3</v>
      </c>
      <c r="B14" s="193" t="s">
        <v>224</v>
      </c>
      <c r="C14" s="193"/>
      <c r="D14" s="205"/>
      <c r="E14" s="206"/>
      <c r="F14" s="194"/>
      <c r="G14" s="195"/>
    </row>
    <row r="15" spans="1:7">
      <c r="A15" s="196">
        <v>3.3</v>
      </c>
      <c r="B15" s="197" t="s">
        <v>225</v>
      </c>
      <c r="C15" s="197">
        <v>3</v>
      </c>
      <c r="D15" s="198">
        <v>1</v>
      </c>
      <c r="E15" s="209">
        <f>+E7</f>
        <v>1</v>
      </c>
      <c r="F15" s="200">
        <v>690000</v>
      </c>
      <c r="G15" s="210">
        <f>+F15*E15*D15*C15</f>
        <v>2070000</v>
      </c>
    </row>
    <row r="16" spans="1:7" ht="4.5" customHeight="1" thickBot="1">
      <c r="A16" s="192"/>
      <c r="B16" s="193"/>
      <c r="C16" s="193"/>
      <c r="D16" s="193"/>
      <c r="E16" s="193"/>
      <c r="F16" s="194" t="s">
        <v>226</v>
      </c>
      <c r="G16" s="195"/>
    </row>
    <row r="17" spans="1:7">
      <c r="A17" s="196"/>
      <c r="B17" s="197" t="s">
        <v>227</v>
      </c>
      <c r="C17" s="197"/>
      <c r="D17" s="211"/>
      <c r="E17" s="197"/>
      <c r="F17" s="200"/>
      <c r="G17" s="210">
        <f>SUM(G7:G16)</f>
        <v>12370000</v>
      </c>
    </row>
    <row r="18" spans="1:7">
      <c r="A18" s="196"/>
      <c r="B18" s="197" t="s">
        <v>228</v>
      </c>
      <c r="C18" s="197"/>
      <c r="D18" s="197"/>
      <c r="E18" s="197"/>
      <c r="F18" s="200"/>
      <c r="G18" s="212">
        <v>2.2999999999999998</v>
      </c>
    </row>
    <row r="19" spans="1:7">
      <c r="A19" s="213"/>
      <c r="B19" s="214" t="s">
        <v>229</v>
      </c>
      <c r="C19" s="215"/>
      <c r="D19" s="215"/>
      <c r="E19" s="215"/>
      <c r="F19" s="216"/>
      <c r="G19" s="217">
        <f>+G18*G17</f>
        <v>28450999.999999996</v>
      </c>
    </row>
    <row r="20" spans="1:7" ht="4.5" customHeight="1">
      <c r="A20" s="196"/>
      <c r="B20" s="197"/>
      <c r="C20" s="197"/>
      <c r="D20" s="197"/>
      <c r="E20" s="197"/>
      <c r="F20" s="200"/>
      <c r="G20" s="210"/>
    </row>
    <row r="21" spans="1:7">
      <c r="A21" s="218"/>
      <c r="B21" s="219" t="s">
        <v>230</v>
      </c>
      <c r="C21" s="215"/>
      <c r="D21" s="215"/>
      <c r="E21" s="215"/>
      <c r="F21" s="216"/>
      <c r="G21" s="220"/>
    </row>
    <row r="22" spans="1:7" ht="12" thickBot="1">
      <c r="A22" s="192"/>
      <c r="B22" s="221" t="s">
        <v>231</v>
      </c>
      <c r="C22" s="221"/>
      <c r="D22" s="221" t="s">
        <v>59</v>
      </c>
      <c r="E22" s="221" t="s">
        <v>0</v>
      </c>
      <c r="F22" s="221" t="s">
        <v>232</v>
      </c>
      <c r="G22" s="222" t="s">
        <v>233</v>
      </c>
    </row>
    <row r="23" spans="1:7" ht="4.5" customHeight="1">
      <c r="A23" s="196"/>
      <c r="B23" s="197"/>
      <c r="C23" s="197"/>
      <c r="D23" s="197"/>
      <c r="E23" s="197"/>
      <c r="F23" s="200"/>
      <c r="G23" s="210"/>
    </row>
    <row r="24" spans="1:7" ht="12" thickBot="1">
      <c r="A24" s="192">
        <v>4</v>
      </c>
      <c r="B24" s="193" t="s">
        <v>234</v>
      </c>
      <c r="C24" s="193"/>
      <c r="D24" s="193"/>
      <c r="E24" s="193"/>
      <c r="F24" s="194"/>
      <c r="G24" s="195"/>
    </row>
    <row r="25" spans="1:7">
      <c r="A25" s="196">
        <v>4.0999999999999996</v>
      </c>
      <c r="B25" s="197" t="s">
        <v>252</v>
      </c>
      <c r="C25" s="197"/>
      <c r="D25" s="197" t="s">
        <v>253</v>
      </c>
      <c r="E25" s="223">
        <v>12</v>
      </c>
      <c r="F25" s="200">
        <v>300000</v>
      </c>
      <c r="G25" s="210">
        <f>+F25*E25</f>
        <v>3600000</v>
      </c>
    </row>
    <row r="26" spans="1:7">
      <c r="A26" s="196">
        <v>4.2</v>
      </c>
      <c r="B26" s="197" t="s">
        <v>236</v>
      </c>
      <c r="C26" s="197"/>
      <c r="D26" s="197" t="s">
        <v>235</v>
      </c>
      <c r="E26" s="223">
        <v>1</v>
      </c>
      <c r="F26" s="200">
        <v>3000000</v>
      </c>
      <c r="G26" s="210">
        <f>+F26*E26</f>
        <v>3000000</v>
      </c>
    </row>
    <row r="27" spans="1:7" ht="4.5" customHeight="1" thickBot="1">
      <c r="A27" s="192"/>
      <c r="B27" s="193"/>
      <c r="C27" s="193"/>
      <c r="D27" s="193"/>
      <c r="E27" s="193"/>
      <c r="F27" s="194"/>
      <c r="G27" s="195"/>
    </row>
    <row r="28" spans="1:7" ht="12" thickBot="1">
      <c r="A28" s="192">
        <v>5</v>
      </c>
      <c r="B28" s="193" t="s">
        <v>237</v>
      </c>
      <c r="C28" s="193"/>
      <c r="D28" s="193"/>
      <c r="E28" s="193"/>
      <c r="F28" s="194"/>
      <c r="G28" s="195"/>
    </row>
    <row r="29" spans="1:7" ht="27.75">
      <c r="A29" s="224">
        <v>5.0999999999999996</v>
      </c>
      <c r="B29" s="225" t="s">
        <v>238</v>
      </c>
      <c r="C29" s="197"/>
      <c r="D29" s="203" t="s">
        <v>119</v>
      </c>
      <c r="E29" s="203">
        <v>1</v>
      </c>
      <c r="F29" s="226">
        <v>15000000</v>
      </c>
      <c r="G29" s="201">
        <f>+F29*E29</f>
        <v>15000000</v>
      </c>
    </row>
    <row r="30" spans="1:7" ht="4.5" customHeight="1" thickBot="1">
      <c r="A30" s="192"/>
      <c r="B30" s="193"/>
      <c r="C30" s="193"/>
      <c r="D30" s="193"/>
      <c r="E30" s="193"/>
      <c r="F30" s="194"/>
      <c r="G30" s="195"/>
    </row>
    <row r="31" spans="1:7" ht="12" thickBot="1">
      <c r="A31" s="192">
        <v>6</v>
      </c>
      <c r="B31" s="193" t="s">
        <v>239</v>
      </c>
      <c r="C31" s="193"/>
      <c r="D31" s="193"/>
      <c r="E31" s="193"/>
      <c r="F31" s="194"/>
      <c r="G31" s="195"/>
    </row>
    <row r="32" spans="1:7">
      <c r="A32" s="196">
        <v>6.1</v>
      </c>
      <c r="B32" s="225" t="s">
        <v>254</v>
      </c>
      <c r="C32" s="197"/>
      <c r="D32" s="197" t="s">
        <v>119</v>
      </c>
      <c r="E32" s="223">
        <v>1</v>
      </c>
      <c r="F32" s="200">
        <v>3000000</v>
      </c>
      <c r="G32" s="210">
        <f>+F32*E32</f>
        <v>3000000</v>
      </c>
    </row>
    <row r="33" spans="1:7" ht="27.75">
      <c r="A33" s="196">
        <v>6.2</v>
      </c>
      <c r="B33" s="225" t="s">
        <v>240</v>
      </c>
      <c r="C33" s="197"/>
      <c r="D33" s="197" t="s">
        <v>235</v>
      </c>
      <c r="E33" s="223">
        <f>+E7</f>
        <v>1</v>
      </c>
      <c r="F33" s="200">
        <v>2500000</v>
      </c>
      <c r="G33" s="210">
        <f>+F33*E33</f>
        <v>2500000</v>
      </c>
    </row>
    <row r="34" spans="1:7" ht="4.5" customHeight="1" thickBot="1">
      <c r="A34" s="192"/>
      <c r="B34" s="193"/>
      <c r="C34" s="193"/>
      <c r="D34" s="193"/>
      <c r="E34" s="193"/>
      <c r="F34" s="194"/>
      <c r="G34" s="195"/>
    </row>
    <row r="35" spans="1:7">
      <c r="A35" s="213"/>
      <c r="B35" s="214" t="s">
        <v>241</v>
      </c>
      <c r="C35" s="214"/>
      <c r="D35" s="214"/>
      <c r="E35" s="214"/>
      <c r="F35" s="227"/>
      <c r="G35" s="217">
        <f>SUM(G24:G33)</f>
        <v>27100000</v>
      </c>
    </row>
    <row r="36" spans="1:7">
      <c r="A36" s="213"/>
      <c r="B36" s="214" t="s">
        <v>242</v>
      </c>
      <c r="C36" s="214"/>
      <c r="D36" s="214"/>
      <c r="E36" s="214"/>
      <c r="F36" s="227"/>
      <c r="G36" s="217">
        <f>+G35+G19</f>
        <v>55551000</v>
      </c>
    </row>
    <row r="37" spans="1:7">
      <c r="A37" s="213"/>
      <c r="B37" s="214" t="s">
        <v>243</v>
      </c>
      <c r="C37" s="214"/>
      <c r="D37" s="214"/>
      <c r="E37" s="214"/>
      <c r="F37" s="227"/>
      <c r="G37" s="217">
        <f>+G36*0.16</f>
        <v>8888160</v>
      </c>
    </row>
    <row r="38" spans="1:7" ht="12" thickBot="1">
      <c r="A38" s="228"/>
      <c r="B38" s="229" t="s">
        <v>244</v>
      </c>
      <c r="C38" s="229"/>
      <c r="D38" s="229"/>
      <c r="E38" s="229"/>
      <c r="F38" s="230"/>
      <c r="G38" s="231">
        <f>+G36+G37</f>
        <v>64439160</v>
      </c>
    </row>
    <row r="44" spans="1:7" ht="12.75">
      <c r="E44" s="232"/>
      <c r="F44" s="233"/>
      <c r="G44" s="232"/>
    </row>
    <row r="45" spans="1:7" ht="12.75">
      <c r="E45" s="232"/>
      <c r="F45" s="233"/>
      <c r="G45" s="232"/>
    </row>
    <row r="46" spans="1:7" ht="12.75">
      <c r="A46" s="232"/>
      <c r="E46" s="232"/>
      <c r="F46" s="233"/>
      <c r="G46" s="232"/>
    </row>
    <row r="47" spans="1:7" ht="12.75">
      <c r="A47" s="111" t="s">
        <v>159</v>
      </c>
      <c r="B47" s="232"/>
      <c r="C47" s="232"/>
      <c r="D47" s="232"/>
      <c r="E47" s="232"/>
      <c r="F47" s="233"/>
      <c r="G47" s="232"/>
    </row>
    <row r="48" spans="1:7" ht="12.75">
      <c r="A48" s="110" t="s">
        <v>145</v>
      </c>
      <c r="B48" s="232"/>
      <c r="C48" s="232"/>
      <c r="D48" s="232"/>
      <c r="E48" s="232"/>
      <c r="F48" s="233"/>
      <c r="G48" s="232"/>
    </row>
    <row r="49" spans="1:7" ht="12.75">
      <c r="A49" s="232"/>
      <c r="B49" s="232"/>
      <c r="C49" s="232"/>
      <c r="D49" s="232"/>
      <c r="E49" s="232"/>
      <c r="F49" s="233"/>
      <c r="G49" s="232"/>
    </row>
    <row r="50" spans="1:7" ht="12.75">
      <c r="A50" s="232"/>
      <c r="B50" s="232"/>
      <c r="C50" s="232"/>
      <c r="D50" s="232"/>
      <c r="E50" s="232"/>
      <c r="F50" s="233"/>
      <c r="G50" s="232"/>
    </row>
    <row r="51" spans="1:7" ht="54.75" customHeight="1">
      <c r="A51" s="421"/>
      <c r="B51" s="421"/>
      <c r="C51" s="421"/>
      <c r="D51" s="421"/>
      <c r="E51" s="421"/>
      <c r="F51" s="421"/>
      <c r="G51" s="421"/>
    </row>
    <row r="52" spans="1:7" ht="39" customHeight="1">
      <c r="A52" s="234"/>
      <c r="B52" s="234"/>
      <c r="C52" s="234"/>
      <c r="D52" s="234"/>
      <c r="E52" s="234"/>
      <c r="F52" s="234"/>
      <c r="G52" s="234"/>
    </row>
    <row r="53" spans="1:7" ht="11.25" customHeight="1">
      <c r="A53" s="234"/>
      <c r="B53" s="234"/>
      <c r="C53" s="234"/>
      <c r="D53" s="234"/>
      <c r="E53" s="234"/>
      <c r="F53" s="234"/>
      <c r="G53" s="234"/>
    </row>
    <row r="54" spans="1:7" ht="11.25" customHeight="1">
      <c r="A54" s="234"/>
      <c r="B54" s="234"/>
      <c r="C54" s="234"/>
      <c r="D54" s="234"/>
      <c r="E54" s="234"/>
      <c r="F54" s="234"/>
      <c r="G54" s="234"/>
    </row>
    <row r="55" spans="1:7" ht="11.25" customHeight="1">
      <c r="A55" s="234"/>
      <c r="B55" s="234"/>
      <c r="C55" s="234"/>
      <c r="D55" s="234"/>
      <c r="E55" s="234"/>
      <c r="F55" s="234"/>
      <c r="G55" s="234"/>
    </row>
  </sheetData>
  <mergeCells count="3">
    <mergeCell ref="A1:G1"/>
    <mergeCell ref="A2:G2"/>
    <mergeCell ref="A51:G51"/>
  </mergeCells>
  <printOptions horizontalCentered="1"/>
  <pageMargins left="0.55118110236220474" right="0.55118110236220474" top="0.78740157480314965" bottom="0.78740157480314965" header="0" footer="0"/>
  <pageSetup scale="9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57"/>
  <sheetViews>
    <sheetView view="pageBreakPreview" zoomScaleSheetLayoutView="100" workbookViewId="0">
      <selection activeCell="I38" sqref="I38"/>
    </sheetView>
  </sheetViews>
  <sheetFormatPr baseColWidth="10" defaultRowHeight="12.75"/>
  <cols>
    <col min="3" max="3" width="14.42578125" customWidth="1"/>
    <col min="6" max="6" width="8.7109375" bestFit="1" customWidth="1"/>
  </cols>
  <sheetData>
    <row r="1" spans="1:8" ht="13.5" thickBot="1"/>
    <row r="2" spans="1:8">
      <c r="A2" s="422"/>
      <c r="B2" s="423"/>
      <c r="C2" s="424"/>
      <c r="D2" s="4"/>
      <c r="E2" s="96"/>
      <c r="F2" s="4"/>
      <c r="G2" s="4"/>
      <c r="H2" s="5"/>
    </row>
    <row r="3" spans="1:8">
      <c r="A3" s="425"/>
      <c r="B3" s="426"/>
      <c r="C3" s="427"/>
      <c r="D3" s="9"/>
      <c r="E3" s="16" t="s">
        <v>3</v>
      </c>
      <c r="F3" s="9"/>
      <c r="G3" s="9"/>
      <c r="H3" s="10"/>
    </row>
    <row r="4" spans="1:8" ht="13.5" thickBot="1">
      <c r="A4" s="428"/>
      <c r="B4" s="429"/>
      <c r="C4" s="430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77</v>
      </c>
      <c r="H6" s="9"/>
    </row>
    <row r="7" spans="1:8">
      <c r="A7" s="14" t="s">
        <v>69</v>
      </c>
      <c r="B7" s="15"/>
      <c r="C7" s="9"/>
      <c r="D7" s="15"/>
      <c r="E7" s="15"/>
      <c r="F7" s="15"/>
      <c r="G7" s="15" t="s">
        <v>43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8">
      <c r="A11" s="33" t="s">
        <v>118</v>
      </c>
      <c r="B11" s="34"/>
      <c r="C11" s="35"/>
      <c r="D11" s="86" t="s">
        <v>68</v>
      </c>
      <c r="E11" s="87" t="e">
        <f>+#REF!</f>
        <v>#REF!</v>
      </c>
      <c r="F11" s="87">
        <v>30</v>
      </c>
      <c r="G11" s="88" t="e">
        <f>E11/F11</f>
        <v>#REF!</v>
      </c>
      <c r="H11" s="23"/>
    </row>
    <row r="12" spans="1:8">
      <c r="A12" s="33" t="s">
        <v>35</v>
      </c>
      <c r="B12" s="34"/>
      <c r="C12" s="35"/>
      <c r="D12" s="86" t="s">
        <v>68</v>
      </c>
      <c r="E12" s="87"/>
      <c r="F12" s="87"/>
      <c r="G12" s="22" t="e">
        <f>+H42*0.1</f>
        <v>#REF!</v>
      </c>
      <c r="H12" s="23"/>
    </row>
    <row r="13" spans="1:8">
      <c r="A13" s="33"/>
      <c r="B13" s="34"/>
      <c r="C13" s="35"/>
      <c r="D13" s="19"/>
      <c r="E13" s="36"/>
      <c r="F13" s="20"/>
      <c r="G13" s="22"/>
      <c r="H13" s="23"/>
    </row>
    <row r="14" spans="1:8">
      <c r="A14" s="33"/>
      <c r="B14" s="34"/>
      <c r="C14" s="35"/>
      <c r="D14" s="24"/>
      <c r="E14" s="25"/>
      <c r="F14" s="20"/>
      <c r="G14" s="22"/>
      <c r="H14" s="23"/>
    </row>
    <row r="15" spans="1:8">
      <c r="A15" s="33"/>
      <c r="B15" s="34"/>
      <c r="C15" s="35"/>
      <c r="D15" s="24"/>
      <c r="E15" s="25"/>
      <c r="F15" s="20"/>
      <c r="G15" s="22"/>
      <c r="H15" s="23"/>
    </row>
    <row r="16" spans="1:8">
      <c r="A16" s="33"/>
      <c r="B16" s="34"/>
      <c r="C16" s="35"/>
      <c r="D16" s="24"/>
      <c r="E16" s="25"/>
      <c r="F16" s="20"/>
      <c r="G16" s="22"/>
      <c r="H16" s="23"/>
    </row>
    <row r="17" spans="1:8" ht="13.5" thickBot="1">
      <c r="A17" s="50"/>
      <c r="B17" s="56"/>
      <c r="C17" s="51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SUM(G11:G17)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84" t="s">
        <v>6</v>
      </c>
      <c r="B20" s="85"/>
      <c r="C20" s="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33" t="s">
        <v>70</v>
      </c>
      <c r="B21" s="34"/>
      <c r="C21" s="35"/>
      <c r="D21" s="19" t="s">
        <v>119</v>
      </c>
      <c r="E21" s="36" t="e">
        <f>+#REF!</f>
        <v>#REF!</v>
      </c>
      <c r="F21" s="20">
        <v>1</v>
      </c>
      <c r="G21" s="22" t="e">
        <f>E21*F21</f>
        <v>#REF!</v>
      </c>
      <c r="H21" s="23"/>
    </row>
    <row r="22" spans="1:8">
      <c r="A22" s="33"/>
      <c r="B22" s="34"/>
      <c r="C22" s="35"/>
      <c r="D22" s="19"/>
      <c r="E22" s="36"/>
      <c r="F22" s="21"/>
      <c r="G22" s="22"/>
      <c r="H22" s="23"/>
    </row>
    <row r="23" spans="1:8">
      <c r="A23" s="33"/>
      <c r="B23" s="34"/>
      <c r="C23" s="35"/>
      <c r="D23" s="19"/>
      <c r="E23" s="36"/>
      <c r="F23" s="21"/>
      <c r="G23" s="22"/>
      <c r="H23" s="23"/>
    </row>
    <row r="24" spans="1:8">
      <c r="A24" s="33"/>
      <c r="B24" s="34"/>
      <c r="C24" s="35"/>
      <c r="D24" s="19"/>
      <c r="E24" s="36"/>
      <c r="F24" s="21"/>
      <c r="G24" s="22"/>
      <c r="H24" s="23"/>
    </row>
    <row r="25" spans="1:8">
      <c r="A25" s="33"/>
      <c r="B25" s="34"/>
      <c r="C25" s="35"/>
      <c r="D25" s="19"/>
      <c r="E25" s="36"/>
      <c r="F25" s="21"/>
      <c r="G25" s="22"/>
      <c r="H25" s="23"/>
    </row>
    <row r="26" spans="1:8" ht="13.5" thickBot="1">
      <c r="A26" s="39"/>
      <c r="B26" s="40"/>
      <c r="C26" s="41"/>
      <c r="D26" s="26"/>
      <c r="E26" s="27"/>
      <c r="F26" s="28"/>
      <c r="G26" s="29"/>
      <c r="H26" s="30"/>
    </row>
    <row r="27" spans="1:8" ht="13.5" thickBot="1">
      <c r="A27" s="9"/>
      <c r="B27" s="9"/>
      <c r="C27" s="9"/>
      <c r="D27" s="9"/>
      <c r="E27" s="9"/>
      <c r="F27" s="9"/>
      <c r="G27" s="31" t="s">
        <v>11</v>
      </c>
      <c r="H27" s="32" t="e">
        <f>SUM(G21:G26)</f>
        <v>#REF!</v>
      </c>
    </row>
    <row r="28" spans="1:8" ht="13.5" thickBot="1">
      <c r="A28" s="16" t="s">
        <v>16</v>
      </c>
      <c r="B28" s="16"/>
      <c r="C28" s="9"/>
      <c r="D28" s="9"/>
      <c r="E28" s="9"/>
      <c r="F28" s="9"/>
      <c r="G28" s="9"/>
      <c r="H28" s="9"/>
    </row>
    <row r="29" spans="1:8">
      <c r="A29" s="83" t="s">
        <v>17</v>
      </c>
      <c r="B29" s="67"/>
      <c r="C29" s="164" t="s">
        <v>36</v>
      </c>
      <c r="D29" s="164" t="s">
        <v>19</v>
      </c>
      <c r="E29" s="164" t="s">
        <v>20</v>
      </c>
      <c r="F29" s="164" t="s">
        <v>21</v>
      </c>
      <c r="G29" s="44" t="s">
        <v>10</v>
      </c>
      <c r="H29" s="18"/>
    </row>
    <row r="30" spans="1:8">
      <c r="A30" s="33"/>
      <c r="B30" s="35"/>
      <c r="C30" s="81"/>
      <c r="D30" s="82"/>
      <c r="E30" s="82"/>
      <c r="F30" s="80"/>
      <c r="G30" s="20"/>
      <c r="H30" s="23"/>
    </row>
    <row r="31" spans="1:8">
      <c r="A31" s="33"/>
      <c r="B31" s="35"/>
      <c r="C31" s="48"/>
      <c r="D31" s="19"/>
      <c r="E31" s="49"/>
      <c r="F31" s="20"/>
      <c r="G31" s="20"/>
      <c r="H31" s="23"/>
    </row>
    <row r="32" spans="1:8">
      <c r="A32" s="33"/>
      <c r="B32" s="35"/>
      <c r="C32" s="48"/>
      <c r="D32" s="19"/>
      <c r="E32" s="49"/>
      <c r="F32" s="20"/>
      <c r="G32" s="20"/>
      <c r="H32" s="23"/>
    </row>
    <row r="33" spans="1:8" ht="13.5" thickBot="1">
      <c r="A33" s="39"/>
      <c r="B33" s="41"/>
      <c r="C33" s="51"/>
      <c r="D33" s="51"/>
      <c r="E33" s="51"/>
      <c r="F33" s="51"/>
      <c r="G33" s="68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>
        <f>SUM(G30:G33)</f>
        <v>0</v>
      </c>
    </row>
    <row r="35" spans="1:8" ht="13.5" thickBot="1">
      <c r="A35" s="16" t="s">
        <v>22</v>
      </c>
      <c r="B35" s="16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164" t="s">
        <v>24</v>
      </c>
      <c r="D36" s="164" t="s">
        <v>25</v>
      </c>
      <c r="E36" s="17" t="s">
        <v>26</v>
      </c>
      <c r="F36" s="52" t="s">
        <v>9</v>
      </c>
      <c r="G36" s="44" t="s">
        <v>10</v>
      </c>
      <c r="H36" s="18"/>
    </row>
    <row r="37" spans="1:8">
      <c r="A37" s="160" t="s">
        <v>71</v>
      </c>
      <c r="B37" s="35"/>
      <c r="C37" s="53" t="e">
        <f>+#REF!</f>
        <v>#REF!</v>
      </c>
      <c r="D37" s="54" t="e">
        <f>+#REF!</f>
        <v>#REF!</v>
      </c>
      <c r="E37" s="20" t="e">
        <f>+D37*C37</f>
        <v>#REF!</v>
      </c>
      <c r="F37" s="20">
        <f>F11*8</f>
        <v>240</v>
      </c>
      <c r="G37" s="55" t="e">
        <f>+E37/F37</f>
        <v>#REF!</v>
      </c>
      <c r="H37" s="23"/>
    </row>
    <row r="38" spans="1:8">
      <c r="A38" s="160" t="s">
        <v>72</v>
      </c>
      <c r="B38" s="35"/>
      <c r="C38" s="53" t="e">
        <f>+#REF!</f>
        <v>#REF!</v>
      </c>
      <c r="D38" s="54" t="e">
        <f>+D37</f>
        <v>#REF!</v>
      </c>
      <c r="E38" s="20" t="e">
        <f>+D38*C38</f>
        <v>#REF!</v>
      </c>
      <c r="F38" s="20">
        <f>+F37</f>
        <v>240</v>
      </c>
      <c r="G38" s="55" t="e">
        <f>+E38/F38</f>
        <v>#REF!</v>
      </c>
      <c r="H38" s="23"/>
    </row>
    <row r="39" spans="1:8">
      <c r="A39" s="160" t="s">
        <v>73</v>
      </c>
      <c r="B39" s="35"/>
      <c r="C39" s="89" t="e">
        <f>+#REF!</f>
        <v>#REF!</v>
      </c>
      <c r="D39" s="54" t="e">
        <f>+D37</f>
        <v>#REF!</v>
      </c>
      <c r="E39" s="20" t="e">
        <f>+D39*C39</f>
        <v>#REF!</v>
      </c>
      <c r="F39" s="20">
        <f>+F37</f>
        <v>240</v>
      </c>
      <c r="G39" s="55" t="e">
        <f>+E39/F39</f>
        <v>#REF!</v>
      </c>
      <c r="H39" s="23"/>
    </row>
    <row r="40" spans="1:8">
      <c r="A40" s="33"/>
      <c r="B40" s="35"/>
      <c r="C40" s="36"/>
      <c r="D40" s="19"/>
      <c r="E40" s="36"/>
      <c r="F40" s="20"/>
      <c r="G40" s="55"/>
      <c r="H40" s="23"/>
    </row>
    <row r="41" spans="1:8" ht="13.5" thickBot="1">
      <c r="A41" s="50"/>
      <c r="B41" s="51"/>
      <c r="C41" s="51"/>
      <c r="D41" s="51"/>
      <c r="E41" s="51"/>
      <c r="F41" s="51"/>
      <c r="G41" s="68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ROUND(H18+H27+H34+H42,0)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  <row r="57" spans="1:8">
      <c r="G57" s="78"/>
    </row>
  </sheetData>
  <mergeCells count="2">
    <mergeCell ref="A2:C4"/>
    <mergeCell ref="D4:H4"/>
  </mergeCells>
  <pageMargins left="0.75" right="0.75" top="1" bottom="1" header="0" footer="0"/>
  <pageSetup paperSize="9" scale="9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51"/>
  <sheetViews>
    <sheetView workbookViewId="0">
      <selection activeCell="A11" sqref="A11:G11"/>
    </sheetView>
  </sheetViews>
  <sheetFormatPr baseColWidth="10" defaultRowHeight="12.75"/>
  <cols>
    <col min="3" max="3" width="12.7109375" customWidth="1"/>
    <col min="4" max="4" width="10" bestFit="1" customWidth="1"/>
  </cols>
  <sheetData>
    <row r="1" spans="1:8">
      <c r="A1" s="1"/>
      <c r="B1" s="2"/>
      <c r="C1" s="3"/>
      <c r="D1" s="4"/>
      <c r="E1" s="96"/>
      <c r="F1" s="4"/>
      <c r="G1" s="4"/>
      <c r="H1" s="5"/>
    </row>
    <row r="2" spans="1:8">
      <c r="A2" s="6"/>
      <c r="B2" s="7"/>
      <c r="C2" s="8"/>
      <c r="D2" s="9"/>
      <c r="E2" s="16" t="s">
        <v>60</v>
      </c>
      <c r="F2" s="9"/>
      <c r="G2" s="9"/>
      <c r="H2" s="10"/>
    </row>
    <row r="3" spans="1:8" ht="13.5" thickBot="1">
      <c r="A3" s="11"/>
      <c r="B3" s="12"/>
      <c r="C3" s="13"/>
      <c r="D3" s="431"/>
      <c r="E3" s="432"/>
      <c r="F3" s="432"/>
      <c r="G3" s="432"/>
      <c r="H3" s="433"/>
    </row>
    <row r="4" spans="1:8">
      <c r="A4" s="14"/>
      <c r="B4" s="9"/>
      <c r="C4" s="9"/>
      <c r="D4" s="9"/>
      <c r="E4" s="9"/>
      <c r="F4" s="9"/>
      <c r="G4" s="9"/>
      <c r="H4" s="9"/>
    </row>
    <row r="5" spans="1:8">
      <c r="A5" s="14" t="s">
        <v>61</v>
      </c>
      <c r="B5" s="15"/>
      <c r="C5" s="9"/>
      <c r="E5" s="15"/>
      <c r="G5" s="15" t="s">
        <v>64</v>
      </c>
      <c r="H5" s="9"/>
    </row>
    <row r="6" spans="1:8">
      <c r="A6" s="14" t="s">
        <v>76</v>
      </c>
      <c r="B6" s="15"/>
      <c r="C6" s="9"/>
      <c r="D6" s="15"/>
      <c r="E6" s="15"/>
      <c r="F6" s="15"/>
      <c r="G6" s="15" t="s">
        <v>40</v>
      </c>
      <c r="H6" s="9"/>
    </row>
    <row r="7" spans="1:8">
      <c r="A7" s="15"/>
      <c r="B7" s="15"/>
      <c r="C7" s="9"/>
      <c r="D7" s="15"/>
      <c r="E7" s="15"/>
      <c r="F7" s="15"/>
      <c r="G7" s="15"/>
      <c r="H7" s="9"/>
    </row>
    <row r="8" spans="1:8" ht="13.5" thickBot="1">
      <c r="A8" s="16" t="s">
        <v>5</v>
      </c>
      <c r="B8" s="16"/>
      <c r="C8" s="9"/>
      <c r="D8" s="9"/>
      <c r="E8" s="9"/>
      <c r="F8" s="9"/>
      <c r="G8" s="9"/>
      <c r="H8" s="9"/>
    </row>
    <row r="9" spans="1:8">
      <c r="A9" s="84" t="s">
        <v>6</v>
      </c>
      <c r="B9" s="85"/>
      <c r="C9" s="67"/>
      <c r="D9" s="164" t="s">
        <v>7</v>
      </c>
      <c r="E9" s="164" t="s">
        <v>8</v>
      </c>
      <c r="F9" s="164" t="s">
        <v>9</v>
      </c>
      <c r="G9" s="44" t="s">
        <v>10</v>
      </c>
      <c r="H9" s="75"/>
    </row>
    <row r="10" spans="1:8">
      <c r="A10" s="33" t="s">
        <v>62</v>
      </c>
      <c r="B10" s="34"/>
      <c r="C10" s="35"/>
      <c r="D10" s="24"/>
      <c r="E10" s="70" t="e">
        <f>+#REF!</f>
        <v>#REF!</v>
      </c>
      <c r="F10" s="20">
        <v>15</v>
      </c>
      <c r="G10" s="55" t="e">
        <f>+E10/F10</f>
        <v>#REF!</v>
      </c>
      <c r="H10" s="10"/>
    </row>
    <row r="11" spans="1:8">
      <c r="A11" s="90"/>
      <c r="B11" s="91"/>
      <c r="C11" s="92"/>
      <c r="D11" s="19"/>
      <c r="E11" s="20"/>
      <c r="F11" s="20"/>
      <c r="G11" s="55"/>
      <c r="H11" s="10"/>
    </row>
    <row r="12" spans="1:8">
      <c r="A12" s="33" t="s">
        <v>120</v>
      </c>
      <c r="B12" s="34"/>
      <c r="C12" s="35"/>
      <c r="D12" s="19"/>
      <c r="E12" s="20"/>
      <c r="F12" s="20"/>
      <c r="G12" s="55" t="e">
        <f>+H41*0.12</f>
        <v>#REF!</v>
      </c>
      <c r="H12" s="10"/>
    </row>
    <row r="13" spans="1:8">
      <c r="A13" s="33"/>
      <c r="B13" s="34"/>
      <c r="C13" s="35"/>
      <c r="D13" s="24"/>
      <c r="E13" s="70"/>
      <c r="F13" s="20"/>
      <c r="G13" s="55"/>
      <c r="H13" s="10"/>
    </row>
    <row r="14" spans="1:8">
      <c r="A14" s="33"/>
      <c r="B14" s="34"/>
      <c r="C14" s="35"/>
      <c r="D14" s="24"/>
      <c r="E14" s="70"/>
      <c r="F14" s="20"/>
      <c r="G14" s="55"/>
      <c r="H14" s="10"/>
    </row>
    <row r="15" spans="1:8">
      <c r="A15" s="33"/>
      <c r="B15" s="34"/>
      <c r="C15" s="35"/>
      <c r="D15" s="24"/>
      <c r="E15" s="25"/>
      <c r="F15" s="20"/>
      <c r="G15" s="55"/>
      <c r="H15" s="10"/>
    </row>
    <row r="16" spans="1:8" ht="13.5" thickBot="1">
      <c r="A16" s="50"/>
      <c r="B16" s="56"/>
      <c r="C16" s="51"/>
      <c r="D16" s="26"/>
      <c r="E16" s="27"/>
      <c r="F16" s="28"/>
      <c r="G16" s="76"/>
      <c r="H16" s="77"/>
    </row>
    <row r="17" spans="1:8" ht="13.5" thickBot="1">
      <c r="A17" s="9"/>
      <c r="B17" s="9"/>
      <c r="C17" s="9"/>
      <c r="D17" s="9"/>
      <c r="E17" s="9"/>
      <c r="F17" s="9"/>
      <c r="G17" s="31" t="s">
        <v>11</v>
      </c>
      <c r="H17" s="32" t="e">
        <f>SUM(G10:G16)</f>
        <v>#REF!</v>
      </c>
    </row>
    <row r="18" spans="1:8" ht="13.5" thickBot="1">
      <c r="A18" s="16" t="s">
        <v>12</v>
      </c>
      <c r="B18" s="16"/>
      <c r="C18" s="9"/>
      <c r="D18" s="9"/>
      <c r="E18" s="9"/>
      <c r="F18" s="9"/>
      <c r="G18" s="9"/>
      <c r="H18" s="9"/>
    </row>
    <row r="19" spans="1:8">
      <c r="A19" s="84" t="s">
        <v>6</v>
      </c>
      <c r="B19" s="85"/>
      <c r="C19" s="67"/>
      <c r="D19" s="164" t="s">
        <v>13</v>
      </c>
      <c r="E19" s="164" t="s">
        <v>14</v>
      </c>
      <c r="F19" s="164" t="s">
        <v>15</v>
      </c>
      <c r="G19" s="44" t="s">
        <v>10</v>
      </c>
      <c r="H19" s="75"/>
    </row>
    <row r="20" spans="1:8">
      <c r="A20" s="33"/>
      <c r="B20" s="34"/>
      <c r="C20" s="35"/>
      <c r="D20" s="19"/>
      <c r="E20" s="36"/>
      <c r="F20" s="21"/>
      <c r="G20" s="55"/>
      <c r="H20" s="10"/>
    </row>
    <row r="21" spans="1:8">
      <c r="A21" s="33"/>
      <c r="B21" s="34"/>
      <c r="C21" s="35"/>
      <c r="D21" s="19"/>
      <c r="E21" s="36"/>
      <c r="F21" s="21"/>
      <c r="G21" s="55"/>
      <c r="H21" s="10"/>
    </row>
    <row r="22" spans="1:8">
      <c r="A22" s="33"/>
      <c r="B22" s="34"/>
      <c r="C22" s="35"/>
      <c r="D22" s="19"/>
      <c r="E22" s="36"/>
      <c r="F22" s="21"/>
      <c r="G22" s="55"/>
      <c r="H22" s="10"/>
    </row>
    <row r="23" spans="1:8">
      <c r="A23" s="33"/>
      <c r="B23" s="34"/>
      <c r="C23" s="35"/>
      <c r="D23" s="19"/>
      <c r="E23" s="36"/>
      <c r="F23" s="21"/>
      <c r="G23" s="55"/>
      <c r="H23" s="10"/>
    </row>
    <row r="24" spans="1:8">
      <c r="A24" s="33"/>
      <c r="B24" s="34"/>
      <c r="C24" s="35"/>
      <c r="D24" s="19"/>
      <c r="E24" s="36"/>
      <c r="F24" s="21"/>
      <c r="G24" s="55"/>
      <c r="H24" s="10"/>
    </row>
    <row r="25" spans="1:8">
      <c r="A25" s="33"/>
      <c r="B25" s="34"/>
      <c r="C25" s="35"/>
      <c r="D25" s="19"/>
      <c r="E25" s="36"/>
      <c r="F25" s="21"/>
      <c r="G25" s="55"/>
      <c r="H25" s="10"/>
    </row>
    <row r="26" spans="1:8" ht="13.5" thickBot="1">
      <c r="A26" s="39"/>
      <c r="B26" s="40"/>
      <c r="C26" s="41"/>
      <c r="D26" s="26"/>
      <c r="E26" s="27"/>
      <c r="F26" s="28"/>
      <c r="G26" s="76"/>
      <c r="H26" s="77"/>
    </row>
    <row r="27" spans="1:8" ht="13.5" thickBot="1">
      <c r="A27" s="9"/>
      <c r="B27" s="9"/>
      <c r="C27" s="9"/>
      <c r="D27" s="9"/>
      <c r="E27" s="9"/>
      <c r="F27" s="9"/>
      <c r="G27" s="31" t="s">
        <v>11</v>
      </c>
      <c r="H27" s="32">
        <f>SUM(G20:G26)</f>
        <v>0</v>
      </c>
    </row>
    <row r="28" spans="1:8" ht="13.5" thickBot="1">
      <c r="A28" s="16" t="s">
        <v>16</v>
      </c>
      <c r="B28" s="16"/>
      <c r="C28" s="9"/>
      <c r="D28" s="9"/>
      <c r="E28" s="9"/>
      <c r="F28" s="9"/>
      <c r="G28" s="9"/>
      <c r="H28" s="9"/>
    </row>
    <row r="29" spans="1:8">
      <c r="A29" s="83" t="s">
        <v>17</v>
      </c>
      <c r="B29" s="61"/>
      <c r="C29" s="67" t="s">
        <v>36</v>
      </c>
      <c r="D29" s="164" t="s">
        <v>19</v>
      </c>
      <c r="E29" s="164" t="s">
        <v>20</v>
      </c>
      <c r="F29" s="164" t="s">
        <v>21</v>
      </c>
      <c r="G29" s="44" t="s">
        <v>10</v>
      </c>
      <c r="H29" s="18"/>
    </row>
    <row r="30" spans="1:8">
      <c r="A30" s="33"/>
      <c r="B30" s="35"/>
      <c r="C30" s="48"/>
      <c r="D30" s="19"/>
      <c r="E30" s="49"/>
      <c r="F30" s="20"/>
      <c r="G30" s="20"/>
      <c r="H30" s="23"/>
    </row>
    <row r="31" spans="1:8">
      <c r="A31" s="33"/>
      <c r="B31" s="35"/>
      <c r="C31" s="48"/>
      <c r="D31" s="19"/>
      <c r="E31" s="49"/>
      <c r="F31" s="20"/>
      <c r="G31" s="20"/>
      <c r="H31" s="23"/>
    </row>
    <row r="32" spans="1:8" ht="13.5" thickBot="1">
      <c r="A32" s="39"/>
      <c r="B32" s="41"/>
      <c r="C32" s="51"/>
      <c r="D32" s="51"/>
      <c r="E32" s="51"/>
      <c r="F32" s="51"/>
      <c r="G32" s="68"/>
      <c r="H32" s="23"/>
    </row>
    <row r="33" spans="1:8" ht="13.5" thickBot="1">
      <c r="A33" s="9"/>
      <c r="B33" s="9"/>
      <c r="C33" s="9"/>
      <c r="D33" s="9"/>
      <c r="E33" s="9"/>
      <c r="F33" s="9"/>
      <c r="G33" s="31" t="s">
        <v>11</v>
      </c>
      <c r="H33" s="32">
        <f>SUM(G30:G32)</f>
        <v>0</v>
      </c>
    </row>
    <row r="34" spans="1:8" ht="13.5" thickBot="1">
      <c r="A34" s="16" t="s">
        <v>22</v>
      </c>
      <c r="B34" s="16"/>
      <c r="C34" s="9"/>
      <c r="D34" s="9"/>
      <c r="E34" s="9"/>
      <c r="F34" s="9"/>
      <c r="G34" s="9"/>
      <c r="H34" s="9"/>
    </row>
    <row r="35" spans="1:8">
      <c r="A35" s="84" t="s">
        <v>23</v>
      </c>
      <c r="B35" s="67"/>
      <c r="C35" s="164" t="s">
        <v>24</v>
      </c>
      <c r="D35" s="164" t="s">
        <v>25</v>
      </c>
      <c r="E35" s="17" t="s">
        <v>26</v>
      </c>
      <c r="F35" s="52" t="s">
        <v>9</v>
      </c>
      <c r="G35" s="44" t="s">
        <v>10</v>
      </c>
      <c r="H35" s="75"/>
    </row>
    <row r="36" spans="1:8">
      <c r="A36" s="33" t="s">
        <v>136</v>
      </c>
      <c r="B36" s="35"/>
      <c r="C36" s="235" t="e">
        <f>+#REF!*2</f>
        <v>#REF!</v>
      </c>
      <c r="D36" s="236" t="e">
        <f>+#REF!</f>
        <v>#REF!</v>
      </c>
      <c r="E36" s="20" t="e">
        <f>+C36*D36</f>
        <v>#REF!</v>
      </c>
      <c r="F36" s="20">
        <f>+F10*8</f>
        <v>120</v>
      </c>
      <c r="G36" s="55" t="e">
        <f>+E36/F36</f>
        <v>#REF!</v>
      </c>
      <c r="H36" s="10"/>
    </row>
    <row r="37" spans="1:8">
      <c r="A37" s="33"/>
      <c r="B37" s="35"/>
      <c r="C37" s="235"/>
      <c r="D37" s="236"/>
      <c r="E37" s="20"/>
      <c r="F37" s="20"/>
      <c r="G37" s="55"/>
      <c r="H37" s="10"/>
    </row>
    <row r="38" spans="1:8">
      <c r="A38" s="33"/>
      <c r="B38" s="35"/>
      <c r="C38" s="235"/>
      <c r="D38" s="236"/>
      <c r="E38" s="20"/>
      <c r="F38" s="20"/>
      <c r="G38" s="55"/>
      <c r="H38" s="10"/>
    </row>
    <row r="39" spans="1:8">
      <c r="A39" s="33"/>
      <c r="B39" s="35"/>
      <c r="C39" s="36"/>
      <c r="D39" s="19"/>
      <c r="E39" s="36"/>
      <c r="F39" s="20"/>
      <c r="G39" s="55"/>
      <c r="H39" s="10"/>
    </row>
    <row r="40" spans="1:8" ht="13.5" thickBot="1">
      <c r="A40" s="39"/>
      <c r="B40" s="41"/>
      <c r="C40" s="41"/>
      <c r="D40" s="41"/>
      <c r="E40" s="41"/>
      <c r="F40" s="41"/>
      <c r="G40" s="77"/>
      <c r="H40" s="77"/>
    </row>
    <row r="41" spans="1:8" ht="13.5" thickBot="1">
      <c r="A41" s="9"/>
      <c r="B41" s="9"/>
      <c r="C41" s="9"/>
      <c r="D41" s="9"/>
      <c r="E41" s="9"/>
      <c r="F41" s="9"/>
      <c r="G41" s="31" t="s">
        <v>11</v>
      </c>
      <c r="H41" s="32" t="e">
        <f>SUM(G36:G40)</f>
        <v>#REF!</v>
      </c>
    </row>
    <row r="42" spans="1:8" ht="13.5" thickBot="1">
      <c r="A42" s="9"/>
      <c r="B42" s="9"/>
      <c r="C42" s="9"/>
      <c r="D42" s="9"/>
      <c r="E42" s="9"/>
      <c r="F42" s="9"/>
      <c r="G42" s="57"/>
      <c r="H42" s="9"/>
    </row>
    <row r="43" spans="1:8" ht="13.5" thickBot="1">
      <c r="A43" s="9"/>
      <c r="B43" s="9"/>
      <c r="C43" s="9"/>
      <c r="D43" s="9"/>
      <c r="E43" s="7" t="s">
        <v>27</v>
      </c>
      <c r="F43" s="58"/>
      <c r="G43" s="58"/>
      <c r="H43" s="32" t="e">
        <f>ROUND(H17+H27+H33+H41,0)</f>
        <v>#REF!</v>
      </c>
    </row>
    <row r="44" spans="1:8" ht="13.5" thickBot="1">
      <c r="A44" s="16" t="s">
        <v>28</v>
      </c>
      <c r="B44" s="16"/>
      <c r="C44" s="9"/>
      <c r="D44" s="9"/>
      <c r="E44" s="9"/>
      <c r="F44" s="9"/>
      <c r="G44" s="9"/>
      <c r="H44" s="9"/>
    </row>
    <row r="45" spans="1:8">
      <c r="A45" s="59" t="s">
        <v>6</v>
      </c>
      <c r="B45" s="60"/>
      <c r="C45" s="60"/>
      <c r="D45" s="60"/>
      <c r="E45" s="61"/>
      <c r="F45" s="62" t="s">
        <v>29</v>
      </c>
      <c r="G45" s="63" t="s">
        <v>30</v>
      </c>
      <c r="H45" s="18"/>
    </row>
    <row r="46" spans="1:8">
      <c r="A46" s="33" t="s">
        <v>31</v>
      </c>
      <c r="B46" s="34"/>
      <c r="C46" s="34"/>
      <c r="D46" s="34"/>
      <c r="E46" s="35"/>
      <c r="F46" s="93"/>
      <c r="G46" s="64" t="e">
        <f>+F46*H43</f>
        <v>#REF!</v>
      </c>
      <c r="H46" s="23"/>
    </row>
    <row r="47" spans="1:8">
      <c r="A47" s="33" t="s">
        <v>32</v>
      </c>
      <c r="B47" s="34"/>
      <c r="C47" s="34"/>
      <c r="D47" s="34"/>
      <c r="E47" s="35"/>
      <c r="F47" s="93"/>
      <c r="G47" s="64" t="e">
        <f>+F47*H43</f>
        <v>#REF!</v>
      </c>
      <c r="H47" s="23"/>
    </row>
    <row r="48" spans="1:8" ht="13.5" thickBot="1">
      <c r="A48" s="39" t="s">
        <v>33</v>
      </c>
      <c r="B48" s="40"/>
      <c r="C48" s="40"/>
      <c r="D48" s="40"/>
      <c r="E48" s="41"/>
      <c r="F48" s="94"/>
      <c r="G48" s="65" t="e">
        <f>+F48*H43</f>
        <v>#REF!</v>
      </c>
      <c r="H48" s="30"/>
    </row>
    <row r="49" spans="1:8" ht="13.5" thickBot="1">
      <c r="A49" s="9"/>
      <c r="B49" s="9"/>
      <c r="C49" s="9"/>
      <c r="D49" s="9"/>
      <c r="E49" s="9"/>
      <c r="F49" s="9"/>
      <c r="G49" s="31" t="s">
        <v>11</v>
      </c>
      <c r="H49" s="66" t="e">
        <f>SUM(G46:G48)</f>
        <v>#REF!</v>
      </c>
    </row>
    <row r="50" spans="1:8" ht="13.5" thickBot="1">
      <c r="A50" s="9"/>
      <c r="B50" s="9"/>
      <c r="C50" s="9"/>
      <c r="D50" s="9"/>
      <c r="E50" s="9"/>
      <c r="F50" s="9"/>
      <c r="G50" s="9"/>
      <c r="H50" s="9"/>
    </row>
    <row r="51" spans="1:8" ht="13.5" thickBot="1">
      <c r="C51" s="9"/>
      <c r="D51" s="7" t="s">
        <v>34</v>
      </c>
      <c r="E51" s="58"/>
      <c r="F51" s="58"/>
      <c r="G51" s="58"/>
      <c r="H51" s="32" t="e">
        <f>ROUND((H43+H49),0)</f>
        <v>#REF!</v>
      </c>
    </row>
  </sheetData>
  <mergeCells count="1">
    <mergeCell ref="D3:H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2"/>
  <sheetViews>
    <sheetView workbookViewId="0">
      <selection activeCell="D32" sqref="D32"/>
    </sheetView>
  </sheetViews>
  <sheetFormatPr baseColWidth="10" defaultRowHeight="12.75"/>
  <cols>
    <col min="2" max="2" width="10.42578125" customWidth="1"/>
    <col min="3" max="3" width="13" customWidth="1"/>
    <col min="4" max="4" width="10" bestFit="1" customWidth="1"/>
  </cols>
  <sheetData>
    <row r="1" spans="1:9" ht="13.5" thickBot="1"/>
    <row r="2" spans="1:9">
      <c r="A2" s="1"/>
      <c r="B2" s="2"/>
      <c r="C2" s="3"/>
      <c r="D2" s="4"/>
      <c r="E2" s="96"/>
      <c r="F2" s="4"/>
      <c r="G2" s="4"/>
      <c r="H2" s="5"/>
    </row>
    <row r="3" spans="1:9">
      <c r="A3" s="6"/>
      <c r="B3" s="7"/>
      <c r="C3" s="8"/>
      <c r="D3" s="9"/>
      <c r="E3" s="16" t="s">
        <v>3</v>
      </c>
      <c r="F3" s="9"/>
      <c r="G3" s="9"/>
      <c r="H3" s="10"/>
    </row>
    <row r="4" spans="1:9" ht="13.5" thickBot="1">
      <c r="A4" s="11"/>
      <c r="B4" s="12"/>
      <c r="C4" s="13"/>
      <c r="D4" s="431"/>
      <c r="E4" s="432"/>
      <c r="F4" s="432"/>
      <c r="G4" s="432"/>
      <c r="H4" s="433"/>
    </row>
    <row r="5" spans="1:9">
      <c r="A5" s="14"/>
      <c r="B5" s="9"/>
      <c r="C5" s="9"/>
      <c r="D5" s="9"/>
      <c r="E5" s="9"/>
      <c r="F5" s="9"/>
      <c r="G5" s="9"/>
      <c r="H5" s="9"/>
    </row>
    <row r="6" spans="1:9">
      <c r="A6" s="14" t="s">
        <v>4</v>
      </c>
      <c r="B6" s="15"/>
      <c r="C6" s="9"/>
      <c r="E6" s="15"/>
      <c r="G6" s="15" t="s">
        <v>78</v>
      </c>
      <c r="H6" s="9"/>
    </row>
    <row r="7" spans="1:9">
      <c r="A7" s="434" t="s">
        <v>124</v>
      </c>
      <c r="B7" s="435"/>
      <c r="C7" s="435"/>
      <c r="D7" s="435"/>
      <c r="E7" s="435"/>
      <c r="F7" s="435"/>
      <c r="G7" s="15" t="s">
        <v>296</v>
      </c>
      <c r="H7" s="9"/>
      <c r="I7" s="238"/>
    </row>
    <row r="8" spans="1:9">
      <c r="A8" s="435"/>
      <c r="B8" s="435"/>
      <c r="C8" s="435"/>
      <c r="D8" s="435"/>
      <c r="E8" s="435"/>
      <c r="F8" s="435"/>
      <c r="G8" s="15"/>
      <c r="H8" s="9"/>
    </row>
    <row r="9" spans="1:9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9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9">
      <c r="A11" s="33" t="s">
        <v>122</v>
      </c>
      <c r="B11" s="34"/>
      <c r="C11" s="35"/>
      <c r="D11" s="19"/>
      <c r="E11" s="20" t="e">
        <f>+#REF!</f>
        <v>#REF!</v>
      </c>
      <c r="F11" s="20">
        <v>30</v>
      </c>
      <c r="G11" s="22" t="e">
        <f>+E11/F11</f>
        <v>#REF!</v>
      </c>
      <c r="H11" s="23"/>
    </row>
    <row r="12" spans="1:9">
      <c r="A12" s="33" t="s">
        <v>42</v>
      </c>
      <c r="B12" s="34"/>
      <c r="C12" s="35"/>
      <c r="D12" s="19"/>
      <c r="E12" s="20" t="e">
        <f>+#REF!</f>
        <v>#REF!</v>
      </c>
      <c r="F12" s="20">
        <f>+F11</f>
        <v>30</v>
      </c>
      <c r="G12" s="22" t="e">
        <f>+E12/F12</f>
        <v>#REF!</v>
      </c>
      <c r="H12" s="23"/>
    </row>
    <row r="13" spans="1:9">
      <c r="A13" s="33" t="s">
        <v>126</v>
      </c>
      <c r="B13" s="34"/>
      <c r="C13" s="35"/>
      <c r="D13" s="19"/>
      <c r="E13" s="20" t="e">
        <f>+#REF!</f>
        <v>#REF!</v>
      </c>
      <c r="F13" s="20">
        <f>+F12</f>
        <v>30</v>
      </c>
      <c r="G13" s="22" t="e">
        <f>+E13/F13</f>
        <v>#REF!</v>
      </c>
      <c r="H13" s="23"/>
    </row>
    <row r="14" spans="1:9">
      <c r="A14" s="33" t="s">
        <v>47</v>
      </c>
      <c r="B14" s="34"/>
      <c r="C14" s="35"/>
      <c r="D14" s="19"/>
      <c r="E14" s="20"/>
      <c r="F14" s="20"/>
      <c r="G14" s="22" t="e">
        <f>+H42*0.05</f>
        <v>#REF!</v>
      </c>
      <c r="H14" s="23"/>
    </row>
    <row r="15" spans="1:9">
      <c r="A15" s="33"/>
      <c r="B15" s="34"/>
      <c r="C15" s="35"/>
      <c r="D15" s="24"/>
      <c r="E15" s="25"/>
      <c r="F15" s="20"/>
      <c r="G15" s="22"/>
      <c r="H15" s="23"/>
    </row>
    <row r="16" spans="1:9">
      <c r="A16" s="33"/>
      <c r="B16" s="34"/>
      <c r="C16" s="35"/>
      <c r="D16" s="24"/>
      <c r="E16" s="25"/>
      <c r="F16" s="20"/>
      <c r="G16" s="22"/>
      <c r="H16" s="23"/>
    </row>
    <row r="17" spans="1:8" ht="13.5" thickBot="1">
      <c r="A17" s="50"/>
      <c r="B17" s="56"/>
      <c r="C17" s="51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SUM(G11:G17)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84" t="s">
        <v>6</v>
      </c>
      <c r="B20" s="85"/>
      <c r="C20" s="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33" t="s">
        <v>63</v>
      </c>
      <c r="B21" s="34"/>
      <c r="C21" s="35"/>
      <c r="D21" s="19" t="s">
        <v>105</v>
      </c>
      <c r="E21" s="20" t="e">
        <f>+#REF!</f>
        <v>#REF!</v>
      </c>
      <c r="F21" s="20">
        <v>1.3</v>
      </c>
      <c r="G21" s="22" t="e">
        <f>+F21*E21</f>
        <v>#REF!</v>
      </c>
      <c r="H21" s="23"/>
    </row>
    <row r="22" spans="1:8">
      <c r="A22" s="33"/>
      <c r="B22" s="34"/>
      <c r="C22" s="35"/>
      <c r="D22" s="19"/>
      <c r="E22" s="20"/>
      <c r="F22" s="20"/>
      <c r="G22" s="22"/>
      <c r="H22" s="23"/>
    </row>
    <row r="23" spans="1:8">
      <c r="A23" s="33" t="s">
        <v>44</v>
      </c>
      <c r="B23" s="34"/>
      <c r="C23" s="35"/>
      <c r="D23" s="19" t="s">
        <v>297</v>
      </c>
      <c r="E23" s="20" t="e">
        <f>+#REF!</f>
        <v>#REF!</v>
      </c>
      <c r="F23" s="49">
        <v>50</v>
      </c>
      <c r="G23" s="22" t="e">
        <f>+F23*E23</f>
        <v>#REF!</v>
      </c>
      <c r="H23" s="23"/>
    </row>
    <row r="24" spans="1:8">
      <c r="A24" s="33"/>
      <c r="B24" s="34"/>
      <c r="C24" s="35"/>
      <c r="D24" s="19"/>
      <c r="E24" s="36"/>
      <c r="F24" s="21"/>
      <c r="G24" s="22"/>
      <c r="H24" s="23"/>
    </row>
    <row r="25" spans="1:8">
      <c r="A25" s="33"/>
      <c r="B25" s="34"/>
      <c r="C25" s="35"/>
      <c r="D25" s="19"/>
      <c r="E25" s="36"/>
      <c r="F25" s="21"/>
      <c r="G25" s="22"/>
      <c r="H25" s="23"/>
    </row>
    <row r="26" spans="1:8">
      <c r="A26" s="33"/>
      <c r="B26" s="34"/>
      <c r="C26" s="35"/>
      <c r="D26" s="24"/>
      <c r="E26" s="25"/>
      <c r="F26" s="37"/>
      <c r="G26" s="38"/>
      <c r="H26" s="23"/>
    </row>
    <row r="27" spans="1:8" ht="13.5" thickBot="1">
      <c r="A27" s="39"/>
      <c r="B27" s="40"/>
      <c r="C27" s="41"/>
      <c r="D27" s="26"/>
      <c r="E27" s="27"/>
      <c r="F27" s="28"/>
      <c r="G27" s="29"/>
      <c r="H27" s="30"/>
    </row>
    <row r="28" spans="1:8" ht="13.5" thickBot="1">
      <c r="A28" s="9"/>
      <c r="B28" s="9"/>
      <c r="C28" s="9"/>
      <c r="D28" s="9"/>
      <c r="E28" s="9"/>
      <c r="F28" s="9"/>
      <c r="G28" s="31" t="s">
        <v>11</v>
      </c>
      <c r="H28" s="32" t="e">
        <f>SUM(G21:G27)</f>
        <v>#REF!</v>
      </c>
    </row>
    <row r="29" spans="1:8" ht="13.5" thickBot="1">
      <c r="A29" s="42" t="s">
        <v>16</v>
      </c>
      <c r="B29" s="42"/>
      <c r="C29" s="40"/>
      <c r="D29" s="9"/>
      <c r="E29" s="9"/>
      <c r="F29" s="9"/>
      <c r="G29" s="9"/>
      <c r="H29" s="9"/>
    </row>
    <row r="30" spans="1:8">
      <c r="A30" s="83" t="s">
        <v>17</v>
      </c>
      <c r="B30" s="61"/>
      <c r="C30" s="43" t="s">
        <v>18</v>
      </c>
      <c r="D30" s="164" t="s">
        <v>19</v>
      </c>
      <c r="E30" s="164" t="s">
        <v>20</v>
      </c>
      <c r="F30" s="164" t="s">
        <v>21</v>
      </c>
      <c r="G30" s="44" t="s">
        <v>10</v>
      </c>
      <c r="H30" s="18"/>
    </row>
    <row r="31" spans="1:8">
      <c r="A31" s="33" t="str">
        <f>+A21</f>
        <v>MATERIAL SELECCIONADO</v>
      </c>
      <c r="B31" s="34"/>
      <c r="C31" s="80">
        <f>+F21</f>
        <v>1.3</v>
      </c>
      <c r="D31" s="80">
        <v>15</v>
      </c>
      <c r="E31" s="80">
        <f>+D31*C31</f>
        <v>19.5</v>
      </c>
      <c r="F31" s="80" t="e">
        <f>+#REF!</f>
        <v>#REF!</v>
      </c>
      <c r="G31" s="20" t="e">
        <f>+F31*E31</f>
        <v>#REF!</v>
      </c>
      <c r="H31" s="23"/>
    </row>
    <row r="32" spans="1:8">
      <c r="A32" s="33"/>
      <c r="B32" s="34"/>
      <c r="C32" s="80"/>
      <c r="D32" s="80"/>
      <c r="E32" s="80"/>
      <c r="F32" s="80"/>
      <c r="G32" s="20"/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 t="e">
        <f>SUM(G31:G33)</f>
        <v>#REF!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123</v>
      </c>
      <c r="B37" s="34"/>
      <c r="C37" s="142" t="e">
        <f>4*#REF!</f>
        <v>#REF!</v>
      </c>
      <c r="D37" s="236" t="e">
        <f>+#REF!</f>
        <v>#REF!</v>
      </c>
      <c r="E37" s="20" t="e">
        <f>+D37*C37</f>
        <v>#REF!</v>
      </c>
      <c r="F37" s="20">
        <f>F11*8</f>
        <v>240</v>
      </c>
      <c r="G37" s="55" t="e">
        <f>+E37/F37</f>
        <v>#REF!</v>
      </c>
      <c r="H37" s="23"/>
    </row>
    <row r="38" spans="1:8">
      <c r="A38" s="33" t="s">
        <v>38</v>
      </c>
      <c r="B38" s="34"/>
      <c r="C38" s="142" t="e">
        <f>+#REF!</f>
        <v>#REF!</v>
      </c>
      <c r="D38" s="236" t="e">
        <f>+D37</f>
        <v>#REF!</v>
      </c>
      <c r="E38" s="20" t="e">
        <f>+D38*C38</f>
        <v>#REF!</v>
      </c>
      <c r="F38" s="20">
        <f>+F37</f>
        <v>240</v>
      </c>
      <c r="G38" s="55" t="e">
        <f>+E38/F38</f>
        <v>#REF!</v>
      </c>
      <c r="H38" s="23"/>
    </row>
    <row r="39" spans="1:8">
      <c r="A39" s="33"/>
      <c r="B39" s="34"/>
      <c r="C39" s="143"/>
      <c r="D39" s="144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ROUND(H18+H28+H34+H42,0)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2">
    <mergeCell ref="D4:H4"/>
    <mergeCell ref="A7:F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60"/>
  <sheetViews>
    <sheetView topLeftCell="A4" workbookViewId="0">
      <selection activeCell="G8" sqref="G8"/>
    </sheetView>
  </sheetViews>
  <sheetFormatPr baseColWidth="10" defaultRowHeight="12.75"/>
  <cols>
    <col min="2" max="2" width="10.42578125" customWidth="1"/>
    <col min="3" max="3" width="13" customWidth="1"/>
    <col min="4" max="4" width="10" bestFit="1" customWidth="1"/>
  </cols>
  <sheetData>
    <row r="1" spans="1:8" ht="13.5" thickBot="1"/>
    <row r="2" spans="1:8">
      <c r="A2" s="1"/>
      <c r="B2" s="2"/>
      <c r="C2" s="3"/>
      <c r="D2" s="4"/>
      <c r="E2" s="96"/>
      <c r="F2" s="4"/>
      <c r="G2" s="4"/>
      <c r="H2" s="5"/>
    </row>
    <row r="3" spans="1:8">
      <c r="A3" s="6"/>
      <c r="B3" s="7"/>
      <c r="C3" s="8"/>
      <c r="D3" s="9"/>
      <c r="E3" s="16" t="s">
        <v>3</v>
      </c>
      <c r="F3" s="9"/>
      <c r="G3" s="9"/>
      <c r="H3" s="10"/>
    </row>
    <row r="4" spans="1:8" ht="13.5" thickBot="1">
      <c r="A4" s="11"/>
      <c r="B4" s="12"/>
      <c r="C4" s="13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79</v>
      </c>
      <c r="H6" s="9"/>
    </row>
    <row r="7" spans="1:8">
      <c r="A7" s="14" t="s">
        <v>46</v>
      </c>
      <c r="B7" s="15"/>
      <c r="C7" s="9"/>
      <c r="D7" s="15"/>
      <c r="E7" s="15"/>
      <c r="F7" s="15"/>
      <c r="G7" s="15" t="s">
        <v>298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8">
      <c r="A11" s="33" t="s">
        <v>42</v>
      </c>
      <c r="B11" s="34"/>
      <c r="C11" s="35"/>
      <c r="D11" s="19"/>
      <c r="E11" s="20" t="e">
        <f>+#REF!</f>
        <v>#REF!</v>
      </c>
      <c r="F11" s="20">
        <v>500</v>
      </c>
      <c r="G11" s="22" t="e">
        <f>+E11/F11</f>
        <v>#REF!</v>
      </c>
      <c r="H11" s="23"/>
    </row>
    <row r="12" spans="1:8">
      <c r="A12" s="33" t="s">
        <v>122</v>
      </c>
      <c r="B12" s="34"/>
      <c r="C12" s="35"/>
      <c r="D12" s="19"/>
      <c r="E12" s="20" t="e">
        <f>+#REF!</f>
        <v>#REF!</v>
      </c>
      <c r="F12" s="20">
        <f>+F11</f>
        <v>500</v>
      </c>
      <c r="G12" s="22" t="e">
        <f>+E12/F12</f>
        <v>#REF!</v>
      </c>
      <c r="H12" s="23"/>
    </row>
    <row r="13" spans="1:8">
      <c r="A13" s="33" t="s">
        <v>125</v>
      </c>
      <c r="B13" s="34"/>
      <c r="C13" s="35"/>
      <c r="D13" s="24"/>
      <c r="E13" s="70" t="e">
        <f>+#REF!</f>
        <v>#REF!</v>
      </c>
      <c r="F13" s="20">
        <f>+F11</f>
        <v>500</v>
      </c>
      <c r="G13" s="22" t="e">
        <f>+E13/F13</f>
        <v>#REF!</v>
      </c>
      <c r="H13" s="23"/>
    </row>
    <row r="14" spans="1:8">
      <c r="A14" s="33"/>
      <c r="B14" s="34"/>
      <c r="C14" s="35"/>
      <c r="D14" s="24"/>
      <c r="E14" s="70"/>
      <c r="F14" s="20"/>
      <c r="G14" s="22"/>
      <c r="H14" s="23"/>
    </row>
    <row r="15" spans="1:8">
      <c r="A15" s="33"/>
      <c r="B15" s="34"/>
      <c r="C15" s="35"/>
      <c r="D15" s="24"/>
      <c r="E15" s="70"/>
      <c r="F15" s="20"/>
      <c r="G15" s="22"/>
      <c r="H15" s="23"/>
    </row>
    <row r="16" spans="1:8">
      <c r="A16" s="33"/>
      <c r="B16" s="34"/>
      <c r="C16" s="35"/>
      <c r="D16" s="24"/>
      <c r="E16" s="70"/>
      <c r="F16" s="20"/>
      <c r="G16" s="22"/>
      <c r="H16" s="23"/>
    </row>
    <row r="17" spans="1:8">
      <c r="A17" s="33"/>
      <c r="B17" s="34"/>
      <c r="C17" s="35"/>
      <c r="D17" s="24"/>
      <c r="E17" s="25"/>
      <c r="F17" s="20"/>
      <c r="G17" s="22"/>
      <c r="H17" s="23"/>
    </row>
    <row r="18" spans="1:8" ht="13.5" thickBot="1">
      <c r="A18" s="50"/>
      <c r="B18" s="56"/>
      <c r="C18" s="51"/>
      <c r="D18" s="26"/>
      <c r="E18" s="27"/>
      <c r="F18" s="28"/>
      <c r="G18" s="29"/>
      <c r="H18" s="30"/>
    </row>
    <row r="19" spans="1:8" ht="13.5" thickBot="1">
      <c r="A19" s="9"/>
      <c r="B19" s="9"/>
      <c r="C19" s="9"/>
      <c r="D19" s="9"/>
      <c r="E19" s="9"/>
      <c r="F19" s="9"/>
      <c r="G19" s="31" t="s">
        <v>11</v>
      </c>
      <c r="H19" s="32" t="e">
        <f>SUM(G11:G18)</f>
        <v>#REF!</v>
      </c>
    </row>
    <row r="20" spans="1:8" ht="13.5" thickBot="1">
      <c r="A20" s="16" t="s">
        <v>12</v>
      </c>
      <c r="B20" s="16"/>
      <c r="C20" s="9"/>
      <c r="D20" s="9"/>
      <c r="E20" s="9"/>
      <c r="F20" s="9"/>
      <c r="G20" s="9"/>
      <c r="H20" s="9"/>
    </row>
    <row r="21" spans="1:8">
      <c r="A21" s="84" t="s">
        <v>6</v>
      </c>
      <c r="B21" s="85"/>
      <c r="C21" s="67"/>
      <c r="D21" s="164" t="s">
        <v>13</v>
      </c>
      <c r="E21" s="164" t="s">
        <v>14</v>
      </c>
      <c r="F21" s="164" t="s">
        <v>15</v>
      </c>
      <c r="G21" s="163" t="s">
        <v>10</v>
      </c>
      <c r="H21" s="18"/>
    </row>
    <row r="22" spans="1:8">
      <c r="A22" s="33"/>
      <c r="B22" s="34"/>
      <c r="C22" s="35"/>
      <c r="D22" s="19"/>
      <c r="E22" s="36"/>
      <c r="F22" s="20"/>
      <c r="G22" s="22"/>
      <c r="H22" s="23"/>
    </row>
    <row r="23" spans="1:8">
      <c r="A23" s="33"/>
      <c r="B23" s="34"/>
      <c r="C23" s="35"/>
      <c r="D23" s="19"/>
      <c r="E23" s="36"/>
      <c r="F23" s="20"/>
      <c r="G23" s="22"/>
      <c r="H23" s="23"/>
    </row>
    <row r="24" spans="1:8">
      <c r="A24" s="33"/>
      <c r="B24" s="34"/>
      <c r="C24" s="35"/>
      <c r="D24" s="19"/>
      <c r="E24" s="36"/>
      <c r="F24" s="20"/>
      <c r="G24" s="22"/>
      <c r="H24" s="23"/>
    </row>
    <row r="25" spans="1:8">
      <c r="A25" s="33"/>
      <c r="B25" s="34"/>
      <c r="C25" s="35"/>
      <c r="D25" s="19"/>
      <c r="E25" s="36"/>
      <c r="F25" s="21"/>
      <c r="G25" s="22"/>
      <c r="H25" s="23"/>
    </row>
    <row r="26" spans="1:8">
      <c r="A26" s="33"/>
      <c r="B26" s="34"/>
      <c r="C26" s="35"/>
      <c r="D26" s="24"/>
      <c r="E26" s="25"/>
      <c r="F26" s="37"/>
      <c r="G26" s="38"/>
      <c r="H26" s="23"/>
    </row>
    <row r="27" spans="1:8" ht="13.5" thickBot="1">
      <c r="A27" s="39"/>
      <c r="B27" s="40"/>
      <c r="C27" s="41"/>
      <c r="D27" s="26"/>
      <c r="E27" s="27"/>
      <c r="F27" s="28"/>
      <c r="G27" s="29"/>
      <c r="H27" s="30"/>
    </row>
    <row r="28" spans="1:8" ht="13.5" thickBot="1">
      <c r="A28" s="9"/>
      <c r="B28" s="9"/>
      <c r="C28" s="9"/>
      <c r="D28" s="9"/>
      <c r="E28" s="9"/>
      <c r="F28" s="9"/>
      <c r="G28" s="31" t="s">
        <v>11</v>
      </c>
      <c r="H28" s="32">
        <f>SUM(G22:G27)</f>
        <v>0</v>
      </c>
    </row>
    <row r="29" spans="1:8" ht="13.5" thickBot="1">
      <c r="A29" s="42" t="s">
        <v>16</v>
      </c>
      <c r="B29" s="42"/>
      <c r="C29" s="40"/>
      <c r="D29" s="9"/>
      <c r="E29" s="9"/>
      <c r="F29" s="9"/>
      <c r="G29" s="9"/>
      <c r="H29" s="9"/>
    </row>
    <row r="30" spans="1:8">
      <c r="A30" s="83" t="s">
        <v>17</v>
      </c>
      <c r="B30" s="61"/>
      <c r="C30" s="43" t="s">
        <v>18</v>
      </c>
      <c r="D30" s="164" t="s">
        <v>19</v>
      </c>
      <c r="E30" s="164" t="s">
        <v>20</v>
      </c>
      <c r="F30" s="164" t="s">
        <v>21</v>
      </c>
      <c r="G30" s="44" t="s">
        <v>10</v>
      </c>
      <c r="H30" s="18"/>
    </row>
    <row r="31" spans="1:8">
      <c r="A31" s="33"/>
      <c r="B31" s="34"/>
      <c r="C31" s="45"/>
      <c r="D31" s="46"/>
      <c r="E31" s="46"/>
      <c r="F31" s="47"/>
      <c r="G31" s="20"/>
      <c r="H31" s="23"/>
    </row>
    <row r="32" spans="1:8">
      <c r="A32" s="33"/>
      <c r="B32" s="34"/>
      <c r="C32" s="48"/>
      <c r="D32" s="19"/>
      <c r="E32" s="49"/>
      <c r="F32" s="20"/>
      <c r="G32" s="20"/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>
        <f>SUM(G31:G33)</f>
        <v>0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41</v>
      </c>
      <c r="B37" s="35"/>
      <c r="C37" s="53" t="e">
        <f>+#REF!*2</f>
        <v>#REF!</v>
      </c>
      <c r="D37" s="54" t="e">
        <f>+#REF!</f>
        <v>#REF!</v>
      </c>
      <c r="E37" s="20" t="e">
        <f>+D37*C37</f>
        <v>#REF!</v>
      </c>
      <c r="F37" s="20">
        <f>+F11*8</f>
        <v>4000</v>
      </c>
      <c r="G37" s="55" t="e">
        <f>+E37/F37</f>
        <v>#REF!</v>
      </c>
      <c r="H37" s="23"/>
    </row>
    <row r="38" spans="1:8">
      <c r="A38" s="33"/>
      <c r="B38" s="34"/>
      <c r="C38" s="53"/>
      <c r="D38" s="54"/>
      <c r="E38" s="36"/>
      <c r="F38" s="20"/>
      <c r="G38" s="22"/>
      <c r="H38" s="23"/>
    </row>
    <row r="39" spans="1:8">
      <c r="A39" s="33"/>
      <c r="B39" s="34"/>
      <c r="C39" s="53"/>
      <c r="D39" s="54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ROUND(H19+H28+H34+H42,0)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  <row r="60" spans="1:8">
      <c r="H60" s="71"/>
    </row>
  </sheetData>
  <mergeCells count="1">
    <mergeCell ref="D4:H4"/>
  </mergeCells>
  <printOptions horizontalCentered="1" verticalCentered="1"/>
  <pageMargins left="1.1811023622047245" right="0.39370078740157483" top="0.64" bottom="0.87" header="0.32" footer="0"/>
  <pageSetup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52"/>
  <sheetViews>
    <sheetView workbookViewId="0">
      <selection activeCell="D25" sqref="D25"/>
    </sheetView>
  </sheetViews>
  <sheetFormatPr baseColWidth="10" defaultRowHeight="12.75"/>
  <cols>
    <col min="2" max="2" width="10.42578125" customWidth="1"/>
    <col min="3" max="3" width="13" customWidth="1"/>
    <col min="5" max="5" width="12" bestFit="1" customWidth="1"/>
    <col min="10" max="10" width="16.28515625" bestFit="1" customWidth="1"/>
  </cols>
  <sheetData>
    <row r="1" spans="1:8" ht="13.5" thickBot="1"/>
    <row r="2" spans="1:8">
      <c r="A2" s="1"/>
      <c r="B2" s="2"/>
      <c r="C2" s="3"/>
      <c r="D2" s="4"/>
      <c r="E2" s="96"/>
      <c r="F2" s="4"/>
      <c r="G2" s="4"/>
      <c r="H2" s="5"/>
    </row>
    <row r="3" spans="1:8">
      <c r="A3" s="6"/>
      <c r="B3" s="7"/>
      <c r="C3" s="8"/>
      <c r="D3" s="9"/>
      <c r="E3" s="16" t="s">
        <v>3</v>
      </c>
      <c r="F3" s="9"/>
      <c r="G3" s="9"/>
      <c r="H3" s="10"/>
    </row>
    <row r="4" spans="1:8" ht="13.5" thickBot="1">
      <c r="A4" s="11"/>
      <c r="B4" s="12"/>
      <c r="C4" s="13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149</v>
      </c>
      <c r="H6" s="9"/>
    </row>
    <row r="7" spans="1:8">
      <c r="A7" s="14" t="s">
        <v>137</v>
      </c>
      <c r="B7" s="15"/>
      <c r="C7" s="9"/>
      <c r="D7" s="15"/>
      <c r="E7" s="15"/>
      <c r="F7" s="15"/>
      <c r="G7" s="15" t="s">
        <v>299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8">
      <c r="A11" s="33" t="s">
        <v>138</v>
      </c>
      <c r="B11" s="34"/>
      <c r="C11" s="35"/>
      <c r="D11" s="19"/>
      <c r="E11" s="20">
        <v>12000</v>
      </c>
      <c r="F11" s="20">
        <v>8</v>
      </c>
      <c r="G11" s="22">
        <f>+E11/F11</f>
        <v>1500</v>
      </c>
      <c r="H11" s="23"/>
    </row>
    <row r="12" spans="1:8">
      <c r="A12" s="33" t="s">
        <v>139</v>
      </c>
      <c r="B12" s="34"/>
      <c r="C12" s="35"/>
      <c r="D12" s="24"/>
      <c r="E12" s="20" t="e">
        <f>+#REF!</f>
        <v>#REF!</v>
      </c>
      <c r="F12" s="20">
        <f>+F11</f>
        <v>8</v>
      </c>
      <c r="G12" s="22" t="e">
        <f>+E12/F12</f>
        <v>#REF!</v>
      </c>
      <c r="H12" s="23"/>
    </row>
    <row r="13" spans="1:8">
      <c r="A13" s="33" t="s">
        <v>140</v>
      </c>
      <c r="B13" s="34"/>
      <c r="C13" s="35"/>
      <c r="D13" s="48"/>
      <c r="E13" s="20">
        <v>45000</v>
      </c>
      <c r="F13" s="20">
        <f>+F11</f>
        <v>8</v>
      </c>
      <c r="G13" s="55">
        <f>+E13/F13</f>
        <v>5625</v>
      </c>
      <c r="H13" s="23"/>
    </row>
    <row r="14" spans="1:8">
      <c r="A14" s="33"/>
      <c r="B14" s="34"/>
      <c r="C14" s="35"/>
      <c r="D14" s="19"/>
      <c r="E14" s="20"/>
      <c r="F14" s="69"/>
      <c r="G14" s="55"/>
      <c r="H14" s="23"/>
    </row>
    <row r="15" spans="1:8">
      <c r="A15" s="33" t="s">
        <v>35</v>
      </c>
      <c r="B15" s="34"/>
      <c r="C15" s="35"/>
      <c r="D15" s="24"/>
      <c r="E15" s="25"/>
      <c r="F15" s="20"/>
      <c r="G15" s="22" t="e">
        <f>+H42*0.1</f>
        <v>#REF!</v>
      </c>
      <c r="H15" s="23"/>
    </row>
    <row r="16" spans="1:8" ht="13.5" thickBot="1">
      <c r="A16" s="50"/>
      <c r="B16" s="56"/>
      <c r="C16" s="51"/>
      <c r="D16" s="26"/>
      <c r="E16" s="27"/>
      <c r="F16" s="28"/>
      <c r="G16" s="29"/>
      <c r="H16" s="30"/>
    </row>
    <row r="17" spans="1:13" ht="13.5" thickBot="1">
      <c r="A17" s="9"/>
      <c r="B17" s="9"/>
      <c r="C17" s="9"/>
      <c r="D17" s="9"/>
      <c r="E17" s="9"/>
      <c r="F17" s="9"/>
      <c r="G17" s="31" t="s">
        <v>11</v>
      </c>
      <c r="H17" s="32" t="e">
        <f>SUM(G11:G16)</f>
        <v>#REF!</v>
      </c>
    </row>
    <row r="18" spans="1:13" ht="13.5" thickBot="1">
      <c r="A18" s="16" t="s">
        <v>12</v>
      </c>
      <c r="B18" s="16"/>
      <c r="C18" s="9"/>
      <c r="D18" s="9"/>
      <c r="E18" s="9"/>
      <c r="F18" s="9"/>
      <c r="G18" s="9"/>
      <c r="H18" s="9"/>
    </row>
    <row r="19" spans="1:13">
      <c r="A19" s="84" t="s">
        <v>6</v>
      </c>
      <c r="B19" s="85"/>
      <c r="C19" s="67"/>
      <c r="D19" s="52" t="s">
        <v>13</v>
      </c>
      <c r="E19" s="52" t="s">
        <v>14</v>
      </c>
      <c r="F19" s="52" t="s">
        <v>15</v>
      </c>
      <c r="G19" s="95" t="s">
        <v>10</v>
      </c>
      <c r="H19" s="18"/>
    </row>
    <row r="20" spans="1:13">
      <c r="A20" s="33" t="s">
        <v>141</v>
      </c>
      <c r="B20" s="34"/>
      <c r="C20" s="35"/>
      <c r="D20" s="19" t="s">
        <v>129</v>
      </c>
      <c r="E20" s="20" t="e">
        <f>+#REF!</f>
        <v>#REF!</v>
      </c>
      <c r="F20" s="109">
        <v>5.0000000000000001E-3</v>
      </c>
      <c r="G20" s="55" t="e">
        <f>+E20*F20</f>
        <v>#REF!</v>
      </c>
      <c r="H20" s="23"/>
      <c r="K20" s="78"/>
      <c r="M20" s="78"/>
    </row>
    <row r="21" spans="1:13">
      <c r="A21" s="33" t="s">
        <v>44</v>
      </c>
      <c r="B21" s="34"/>
      <c r="C21" s="35"/>
      <c r="D21" s="19" t="s">
        <v>297</v>
      </c>
      <c r="E21" s="20" t="e">
        <f>+#REF!</f>
        <v>#REF!</v>
      </c>
      <c r="F21" s="69">
        <v>10</v>
      </c>
      <c r="G21" s="55" t="e">
        <f>+E21*F21</f>
        <v>#REF!</v>
      </c>
      <c r="H21" s="23"/>
      <c r="K21" s="78"/>
      <c r="M21" s="78"/>
    </row>
    <row r="22" spans="1:13">
      <c r="A22" s="33" t="s">
        <v>142</v>
      </c>
      <c r="B22" s="34"/>
      <c r="C22" s="35"/>
      <c r="D22" s="19" t="s">
        <v>292</v>
      </c>
      <c r="E22" s="20">
        <v>1100</v>
      </c>
      <c r="F22" s="69">
        <v>1.05</v>
      </c>
      <c r="G22" s="55">
        <f>+E22*F22</f>
        <v>1155</v>
      </c>
      <c r="H22" s="23"/>
      <c r="K22" s="78"/>
      <c r="M22" s="78"/>
    </row>
    <row r="23" spans="1:13">
      <c r="A23" s="33" t="s">
        <v>273</v>
      </c>
      <c r="B23" s="34"/>
      <c r="C23" s="35"/>
      <c r="D23" s="19" t="s">
        <v>274</v>
      </c>
      <c r="E23" s="20">
        <v>780000</v>
      </c>
      <c r="F23" s="69">
        <v>5.0000000000000001E-3</v>
      </c>
      <c r="G23" s="55">
        <f>+E23*F23</f>
        <v>3900</v>
      </c>
      <c r="H23" s="23"/>
      <c r="I23" s="71"/>
      <c r="K23" s="78"/>
      <c r="M23" s="78"/>
    </row>
    <row r="24" spans="1:13">
      <c r="A24" s="33" t="s">
        <v>143</v>
      </c>
      <c r="B24" s="34"/>
      <c r="C24" s="35"/>
      <c r="D24" s="19" t="s">
        <v>292</v>
      </c>
      <c r="E24" s="20">
        <v>3500</v>
      </c>
      <c r="F24" s="69">
        <v>1</v>
      </c>
      <c r="G24" s="55">
        <f>+E24*F24</f>
        <v>3500</v>
      </c>
      <c r="H24" s="23"/>
      <c r="J24" s="71"/>
    </row>
    <row r="25" spans="1:13">
      <c r="A25" s="33"/>
      <c r="B25" s="34"/>
      <c r="C25" s="35"/>
      <c r="D25" s="19"/>
      <c r="E25" s="20"/>
      <c r="F25" s="69"/>
      <c r="G25" s="55"/>
      <c r="H25" s="23"/>
    </row>
    <row r="26" spans="1:13">
      <c r="A26" s="33"/>
      <c r="B26" s="34"/>
      <c r="C26" s="35"/>
      <c r="D26" s="19"/>
      <c r="E26" s="36"/>
      <c r="F26" s="69"/>
      <c r="G26" s="55"/>
      <c r="H26" s="23"/>
    </row>
    <row r="27" spans="1:13">
      <c r="H27" s="23"/>
    </row>
    <row r="28" spans="1:13" ht="13.5" thickBot="1">
      <c r="A28" s="50"/>
      <c r="B28" s="56"/>
      <c r="C28" s="51"/>
      <c r="D28" s="26"/>
      <c r="E28" s="27"/>
      <c r="F28" s="72"/>
      <c r="G28" s="76"/>
      <c r="H28" s="30"/>
    </row>
    <row r="29" spans="1:13" ht="13.5" thickBot="1">
      <c r="A29" s="9"/>
      <c r="B29" s="9"/>
      <c r="C29" s="9"/>
      <c r="D29" s="9"/>
      <c r="E29" s="9"/>
      <c r="F29" s="9"/>
      <c r="G29" s="31" t="s">
        <v>11</v>
      </c>
      <c r="H29" s="32" t="e">
        <f>SUM(G20:G26)</f>
        <v>#REF!</v>
      </c>
    </row>
    <row r="30" spans="1:13" ht="13.5" thickBot="1">
      <c r="A30" s="42" t="s">
        <v>16</v>
      </c>
      <c r="B30" s="42"/>
      <c r="C30" s="40"/>
      <c r="D30" s="9"/>
      <c r="E30" s="9"/>
      <c r="F30" s="9"/>
      <c r="G30" s="9"/>
      <c r="H30" s="9"/>
    </row>
    <row r="31" spans="1:13">
      <c r="A31" s="83" t="s">
        <v>17</v>
      </c>
      <c r="B31" s="61"/>
      <c r="C31" s="43" t="s">
        <v>18</v>
      </c>
      <c r="D31" s="164" t="s">
        <v>19</v>
      </c>
      <c r="E31" s="164" t="s">
        <v>20</v>
      </c>
      <c r="F31" s="164" t="s">
        <v>21</v>
      </c>
      <c r="G31" s="44" t="s">
        <v>10</v>
      </c>
      <c r="H31" s="18"/>
      <c r="K31" s="322"/>
    </row>
    <row r="32" spans="1:13">
      <c r="A32" s="33"/>
      <c r="B32" s="34"/>
      <c r="C32" s="20"/>
      <c r="D32" s="80"/>
      <c r="E32" s="80"/>
      <c r="F32" s="80"/>
      <c r="G32" s="20"/>
      <c r="H32" s="23"/>
    </row>
    <row r="33" spans="1:10">
      <c r="A33" s="33"/>
      <c r="B33" s="34"/>
      <c r="C33" s="20"/>
      <c r="D33" s="80"/>
      <c r="E33" s="80"/>
      <c r="F33" s="80"/>
      <c r="G33" s="20"/>
      <c r="H33" s="23"/>
    </row>
    <row r="34" spans="1:10" ht="13.5" thickBot="1">
      <c r="A34" s="50"/>
      <c r="B34" s="51"/>
      <c r="C34" s="108"/>
      <c r="D34" s="28"/>
      <c r="E34" s="28"/>
      <c r="F34" s="29"/>
      <c r="G34" s="76"/>
      <c r="H34" s="23"/>
      <c r="J34" s="71"/>
    </row>
    <row r="35" spans="1:10" ht="13.5" thickBot="1">
      <c r="A35" s="9"/>
      <c r="B35" s="9"/>
      <c r="C35" s="9"/>
      <c r="D35" s="9"/>
      <c r="E35" s="9"/>
      <c r="F35" s="9"/>
      <c r="G35" s="31" t="s">
        <v>11</v>
      </c>
      <c r="H35" s="32">
        <f>SUM(G32:G34)</f>
        <v>0</v>
      </c>
    </row>
    <row r="36" spans="1:10" ht="13.5" thickBot="1">
      <c r="A36" s="42" t="s">
        <v>22</v>
      </c>
      <c r="B36" s="42"/>
      <c r="C36" s="9"/>
      <c r="D36" s="9"/>
      <c r="E36" s="9"/>
      <c r="F36" s="9"/>
      <c r="G36" s="9"/>
      <c r="H36" s="9"/>
    </row>
    <row r="37" spans="1:10">
      <c r="A37" s="84" t="s">
        <v>23</v>
      </c>
      <c r="B37" s="67"/>
      <c r="C37" s="52" t="s">
        <v>24</v>
      </c>
      <c r="D37" s="164" t="s">
        <v>25</v>
      </c>
      <c r="E37" s="17" t="s">
        <v>26</v>
      </c>
      <c r="F37" s="52" t="s">
        <v>9</v>
      </c>
      <c r="G37" s="163" t="s">
        <v>10</v>
      </c>
      <c r="H37" s="18"/>
    </row>
    <row r="38" spans="1:10">
      <c r="A38" s="33" t="s">
        <v>41</v>
      </c>
      <c r="B38" s="34"/>
      <c r="C38" s="53" t="e">
        <f>+#REF!*2</f>
        <v>#REF!</v>
      </c>
      <c r="D38" s="54" t="e">
        <f>+#REF!</f>
        <v>#REF!</v>
      </c>
      <c r="E38" s="20" t="e">
        <f>+D38*C38</f>
        <v>#REF!</v>
      </c>
      <c r="F38" s="20">
        <f>+F11*8</f>
        <v>64</v>
      </c>
      <c r="G38" s="55" t="e">
        <f>+E38/F38</f>
        <v>#REF!</v>
      </c>
      <c r="H38" s="23"/>
    </row>
    <row r="39" spans="1:10">
      <c r="A39" s="33" t="s">
        <v>38</v>
      </c>
      <c r="B39" s="34"/>
      <c r="C39" s="53" t="e">
        <f>+#REF!</f>
        <v>#REF!</v>
      </c>
      <c r="D39" s="54" t="e">
        <f>+D38</f>
        <v>#REF!</v>
      </c>
      <c r="E39" s="20" t="e">
        <f>+D39*C39</f>
        <v>#REF!</v>
      </c>
      <c r="F39" s="20">
        <f>F38</f>
        <v>64</v>
      </c>
      <c r="G39" s="55" t="e">
        <f>+E39/F39</f>
        <v>#REF!</v>
      </c>
      <c r="H39" s="23"/>
    </row>
    <row r="40" spans="1:10">
      <c r="A40" s="33"/>
      <c r="B40" s="34"/>
      <c r="C40" s="36"/>
      <c r="D40" s="19"/>
      <c r="E40" s="36"/>
      <c r="F40" s="20"/>
      <c r="G40" s="22"/>
      <c r="H40" s="23"/>
    </row>
    <row r="41" spans="1:10" ht="13.5" thickBot="1">
      <c r="A41" s="50"/>
      <c r="B41" s="56"/>
      <c r="C41" s="27"/>
      <c r="D41" s="41"/>
      <c r="E41" s="41"/>
      <c r="F41" s="41"/>
      <c r="G41" s="40"/>
      <c r="H41" s="30"/>
    </row>
    <row r="42" spans="1:10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SUM(G38:G41)</f>
        <v>#REF!</v>
      </c>
    </row>
    <row r="43" spans="1:10" ht="13.5" thickBot="1">
      <c r="A43" s="9"/>
      <c r="B43" s="9"/>
      <c r="C43" s="9"/>
      <c r="D43" s="9"/>
      <c r="E43" s="9"/>
      <c r="F43" s="9"/>
      <c r="G43" s="57"/>
      <c r="H43" s="9"/>
    </row>
    <row r="44" spans="1:10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ROUND(H17+H29+H35+H42,0)</f>
        <v>#REF!</v>
      </c>
    </row>
    <row r="45" spans="1:10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10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10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10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1">
    <mergeCell ref="D4:H4"/>
  </mergeCells>
  <printOptions horizontalCentered="1" verticalCentered="1"/>
  <pageMargins left="1.1811023622047245" right="0.39370078740157483" top="0.19685039370078741" bottom="1.1811023622047245" header="0" footer="0"/>
  <pageSetup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52"/>
  <sheetViews>
    <sheetView topLeftCell="A4" workbookViewId="0">
      <selection activeCell="D25" sqref="D25"/>
    </sheetView>
  </sheetViews>
  <sheetFormatPr baseColWidth="10" defaultRowHeight="12.75"/>
  <cols>
    <col min="2" max="2" width="10.42578125" customWidth="1"/>
    <col min="3" max="3" width="13" customWidth="1"/>
  </cols>
  <sheetData>
    <row r="1" spans="1:8" ht="13.5" thickBot="1"/>
    <row r="2" spans="1:8">
      <c r="A2" s="1"/>
      <c r="B2" s="2"/>
      <c r="C2" s="3"/>
      <c r="D2" s="4"/>
      <c r="E2" s="96"/>
      <c r="F2" s="4"/>
      <c r="G2" s="4"/>
      <c r="H2" s="5"/>
    </row>
    <row r="3" spans="1:8">
      <c r="A3" s="6"/>
      <c r="B3" s="7"/>
      <c r="C3" s="8"/>
      <c r="D3" s="9"/>
      <c r="E3" s="16" t="s">
        <v>3</v>
      </c>
      <c r="F3" s="9"/>
      <c r="G3" s="9"/>
      <c r="H3" s="10"/>
    </row>
    <row r="4" spans="1:8" ht="13.5" thickBot="1">
      <c r="A4" s="11"/>
      <c r="B4" s="12"/>
      <c r="C4" s="13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75</v>
      </c>
      <c r="H6" s="9"/>
    </row>
    <row r="7" spans="1:8">
      <c r="A7" s="14" t="s">
        <v>130</v>
      </c>
      <c r="B7" s="15"/>
      <c r="C7" s="9"/>
      <c r="D7" s="15"/>
      <c r="E7" s="15"/>
      <c r="F7" s="15"/>
      <c r="G7" s="15" t="s">
        <v>57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8">
      <c r="A11" s="33" t="s">
        <v>65</v>
      </c>
      <c r="B11" s="34"/>
      <c r="C11" s="35"/>
      <c r="D11" s="19"/>
      <c r="E11" s="20"/>
      <c r="F11" s="20"/>
      <c r="G11" s="22" t="e">
        <f>+H42*0.02</f>
        <v>#REF!</v>
      </c>
      <c r="H11" s="23"/>
    </row>
    <row r="12" spans="1:8">
      <c r="H12" s="23"/>
    </row>
    <row r="13" spans="1:8">
      <c r="A13" s="33"/>
      <c r="B13" s="34"/>
      <c r="C13" s="35"/>
      <c r="D13" s="24"/>
      <c r="E13" s="70"/>
      <c r="F13" s="20"/>
      <c r="G13" s="22"/>
      <c r="H13" s="23"/>
    </row>
    <row r="14" spans="1:8">
      <c r="A14" s="33"/>
      <c r="B14" s="34"/>
      <c r="C14" s="35"/>
      <c r="D14" s="24"/>
      <c r="E14" s="70"/>
      <c r="F14" s="20"/>
      <c r="G14" s="22"/>
      <c r="H14" s="23"/>
    </row>
    <row r="15" spans="1:8">
      <c r="A15" s="33"/>
      <c r="B15" s="34"/>
      <c r="C15" s="35"/>
      <c r="D15" s="24"/>
      <c r="E15" s="70"/>
      <c r="F15" s="20"/>
      <c r="G15" s="22"/>
      <c r="H15" s="23"/>
    </row>
    <row r="16" spans="1:8">
      <c r="A16" s="33"/>
      <c r="B16" s="34"/>
      <c r="C16" s="35"/>
      <c r="D16" s="24"/>
      <c r="E16" s="25"/>
      <c r="F16" s="20"/>
      <c r="G16" s="22"/>
      <c r="H16" s="23"/>
    </row>
    <row r="17" spans="1:10" ht="13.5" thickBot="1">
      <c r="A17" s="50"/>
      <c r="B17" s="56"/>
      <c r="C17" s="51"/>
      <c r="D17" s="26"/>
      <c r="E17" s="27"/>
      <c r="F17" s="28"/>
      <c r="G17" s="29"/>
      <c r="H17" s="30"/>
    </row>
    <row r="18" spans="1:10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SUM(G11:G17)</f>
        <v>#REF!</v>
      </c>
    </row>
    <row r="19" spans="1:10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10">
      <c r="A20" s="84" t="s">
        <v>6</v>
      </c>
      <c r="B20" s="85"/>
      <c r="C20" s="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10">
      <c r="A21" s="33" t="s">
        <v>132</v>
      </c>
      <c r="B21" s="34"/>
      <c r="C21" s="35"/>
      <c r="D21" s="19" t="s">
        <v>39</v>
      </c>
      <c r="E21" s="80" t="e">
        <f>+#REF!</f>
        <v>#REF!</v>
      </c>
      <c r="F21" s="80">
        <v>1.03</v>
      </c>
      <c r="G21" s="22" t="e">
        <f>+F21*E21</f>
        <v>#REF!</v>
      </c>
      <c r="H21" s="23"/>
    </row>
    <row r="22" spans="1:10">
      <c r="A22" s="33" t="s">
        <v>133</v>
      </c>
      <c r="B22" s="34"/>
      <c r="C22" s="35"/>
      <c r="D22" s="19" t="s">
        <v>129</v>
      </c>
      <c r="E22" s="80" t="e">
        <f>+#REF!</f>
        <v>#REF!</v>
      </c>
      <c r="F22" s="80">
        <v>0.01</v>
      </c>
      <c r="G22" s="22" t="e">
        <f>+F22*E22</f>
        <v>#REF!</v>
      </c>
      <c r="H22" s="23"/>
    </row>
    <row r="23" spans="1:10">
      <c r="A23" s="33" t="s">
        <v>131</v>
      </c>
      <c r="B23" s="34"/>
      <c r="C23" s="35"/>
      <c r="D23" s="24" t="s">
        <v>129</v>
      </c>
      <c r="E23" s="70" t="e">
        <f>+#REF!</f>
        <v>#REF!</v>
      </c>
      <c r="F23" s="20">
        <v>0.01</v>
      </c>
      <c r="G23" s="22" t="e">
        <f>+F23*E23</f>
        <v>#REF!</v>
      </c>
      <c r="H23" s="23"/>
    </row>
    <row r="24" spans="1:10">
      <c r="A24" s="33"/>
      <c r="B24" s="34"/>
      <c r="C24" s="35"/>
      <c r="D24" s="19"/>
      <c r="E24" s="36"/>
      <c r="F24" s="73"/>
      <c r="G24" s="22"/>
      <c r="H24" s="23"/>
    </row>
    <row r="25" spans="1:10" ht="13.5" thickBot="1">
      <c r="A25" s="39"/>
      <c r="B25" s="40"/>
      <c r="C25" s="41"/>
      <c r="D25" s="26"/>
      <c r="E25" s="27"/>
      <c r="F25" s="74"/>
      <c r="G25" s="29"/>
      <c r="H25" s="30"/>
    </row>
    <row r="26" spans="1:10" ht="13.5" thickBot="1">
      <c r="A26" s="9"/>
      <c r="B26" s="9"/>
      <c r="C26" s="9"/>
      <c r="D26" s="9"/>
      <c r="E26" s="9"/>
      <c r="F26" s="9"/>
      <c r="G26" s="31" t="s">
        <v>11</v>
      </c>
      <c r="H26" s="32" t="e">
        <f>SUM(G21:G25)</f>
        <v>#REF!</v>
      </c>
    </row>
    <row r="27" spans="1:10" ht="13.5" thickBot="1">
      <c r="A27" s="42" t="s">
        <v>16</v>
      </c>
      <c r="B27" s="42"/>
      <c r="C27" s="40"/>
      <c r="D27" s="9"/>
      <c r="E27" s="9"/>
      <c r="F27" s="9"/>
      <c r="G27" s="9"/>
      <c r="H27" s="9"/>
    </row>
    <row r="28" spans="1:10">
      <c r="A28" s="83" t="s">
        <v>17</v>
      </c>
      <c r="B28" s="61"/>
      <c r="C28" s="43" t="s">
        <v>18</v>
      </c>
      <c r="D28" s="164" t="s">
        <v>19</v>
      </c>
      <c r="E28" s="164" t="s">
        <v>20</v>
      </c>
      <c r="F28" s="164" t="s">
        <v>21</v>
      </c>
      <c r="G28" s="44" t="s">
        <v>10</v>
      </c>
      <c r="H28" s="18"/>
    </row>
    <row r="29" spans="1:10">
      <c r="A29" s="33" t="str">
        <f>+A21</f>
        <v>ACERO LISO</v>
      </c>
      <c r="B29" s="34"/>
      <c r="C29" s="80">
        <f>+F21</f>
        <v>1.03</v>
      </c>
      <c r="D29" s="80">
        <f>[8]Otros!C14</f>
        <v>10</v>
      </c>
      <c r="E29" s="80">
        <f>+D29*C29</f>
        <v>10.3</v>
      </c>
      <c r="F29" s="80">
        <v>0.5</v>
      </c>
      <c r="G29" s="20">
        <f>+F29*E29</f>
        <v>5.15</v>
      </c>
      <c r="H29" s="23"/>
      <c r="J29" s="71"/>
    </row>
    <row r="30" spans="1:10">
      <c r="A30" s="33"/>
      <c r="B30" s="34"/>
      <c r="C30" s="80"/>
      <c r="D30" s="80"/>
      <c r="E30" s="80"/>
      <c r="F30" s="80"/>
      <c r="G30" s="20"/>
      <c r="H30" s="23"/>
    </row>
    <row r="31" spans="1:10">
      <c r="A31" s="33"/>
      <c r="B31" s="34"/>
      <c r="C31" s="80"/>
      <c r="D31" s="80"/>
      <c r="E31" s="80"/>
      <c r="F31" s="80"/>
      <c r="G31" s="20"/>
      <c r="H31" s="23"/>
    </row>
    <row r="32" spans="1:10">
      <c r="A32" s="33"/>
      <c r="B32" s="34"/>
      <c r="C32" s="48"/>
      <c r="D32" s="19"/>
      <c r="E32" s="49"/>
      <c r="F32" s="20"/>
      <c r="G32" s="20"/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>
        <f>SUM(G29:G32)</f>
        <v>5.15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66</v>
      </c>
      <c r="B37" s="34"/>
      <c r="C37" s="53" t="e">
        <f>+#REF!</f>
        <v>#REF!</v>
      </c>
      <c r="D37" s="54" t="e">
        <f>+#REF!</f>
        <v>#REF!</v>
      </c>
      <c r="E37" s="20" t="e">
        <f>+D37*C37</f>
        <v>#REF!</v>
      </c>
      <c r="F37" s="20">
        <v>100</v>
      </c>
      <c r="G37" s="55" t="e">
        <f>+E37/F37</f>
        <v>#REF!</v>
      </c>
      <c r="H37" s="23"/>
    </row>
    <row r="38" spans="1:8">
      <c r="A38" s="33" t="s">
        <v>38</v>
      </c>
      <c r="B38" s="34"/>
      <c r="C38" s="53" t="e">
        <f>+#REF!</f>
        <v>#REF!</v>
      </c>
      <c r="D38" s="54" t="e">
        <f>+D37</f>
        <v>#REF!</v>
      </c>
      <c r="E38" s="20" t="e">
        <f>+D38*C38</f>
        <v>#REF!</v>
      </c>
      <c r="F38" s="20">
        <f>+F37</f>
        <v>100</v>
      </c>
      <c r="G38" s="55" t="e">
        <f>+E38/F38</f>
        <v>#REF!</v>
      </c>
      <c r="H38" s="23"/>
    </row>
    <row r="39" spans="1:8">
      <c r="A39" s="33"/>
      <c r="B39" s="34"/>
      <c r="C39" s="53"/>
      <c r="D39" s="54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ROUND(H18+H26+H34+H42,0)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1">
    <mergeCell ref="D4:H4"/>
  </mergeCells>
  <printOptions horizontalCentered="1" verticalCentered="1"/>
  <pageMargins left="1.1811023622047245" right="0.39370078740157483" top="0.19685039370078741" bottom="1.1811023622047245" header="0" footer="0"/>
  <pageSetup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2"/>
  <sheetViews>
    <sheetView topLeftCell="A4" workbookViewId="0">
      <selection activeCell="D25" sqref="D25"/>
    </sheetView>
  </sheetViews>
  <sheetFormatPr baseColWidth="10" defaultRowHeight="12.75"/>
  <cols>
    <col min="2" max="2" width="10.42578125" customWidth="1"/>
    <col min="3" max="3" width="13" customWidth="1"/>
  </cols>
  <sheetData>
    <row r="1" spans="1:8" ht="13.5" thickBot="1"/>
    <row r="2" spans="1:8">
      <c r="A2" s="1"/>
      <c r="B2" s="2"/>
      <c r="C2" s="3"/>
      <c r="D2" s="4"/>
      <c r="E2" s="96"/>
      <c r="F2" s="4"/>
      <c r="G2" s="4"/>
      <c r="H2" s="5"/>
    </row>
    <row r="3" spans="1:8">
      <c r="A3" s="6"/>
      <c r="B3" s="7"/>
      <c r="C3" s="8"/>
      <c r="D3" s="9"/>
      <c r="E3" s="16" t="s">
        <v>3</v>
      </c>
      <c r="F3" s="9"/>
      <c r="G3" s="9"/>
      <c r="H3" s="10"/>
    </row>
    <row r="4" spans="1:8" ht="13.5" thickBot="1">
      <c r="A4" s="11"/>
      <c r="B4" s="12"/>
      <c r="C4" s="13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75</v>
      </c>
      <c r="H6" s="9"/>
    </row>
    <row r="7" spans="1:8">
      <c r="A7" s="14" t="s">
        <v>134</v>
      </c>
      <c r="B7" s="15"/>
      <c r="C7" s="9"/>
      <c r="D7" s="15"/>
      <c r="E7" s="15"/>
      <c r="F7" s="15"/>
      <c r="G7" s="15" t="s">
        <v>57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8">
      <c r="A11" s="33" t="s">
        <v>65</v>
      </c>
      <c r="B11" s="34"/>
      <c r="C11" s="35"/>
      <c r="D11" s="19"/>
      <c r="E11" s="20"/>
      <c r="F11" s="20"/>
      <c r="G11" s="22" t="e">
        <f>+H42*0.02</f>
        <v>#REF!</v>
      </c>
      <c r="H11" s="23"/>
    </row>
    <row r="12" spans="1:8">
      <c r="A12" s="33"/>
      <c r="B12" s="34"/>
      <c r="C12" s="35"/>
      <c r="D12" s="24"/>
      <c r="E12" s="70"/>
      <c r="F12" s="20"/>
      <c r="G12" s="22"/>
      <c r="H12" s="23"/>
    </row>
    <row r="13" spans="1:8">
      <c r="A13" s="33"/>
      <c r="B13" s="34"/>
      <c r="C13" s="35"/>
      <c r="D13" s="24"/>
      <c r="E13" s="70"/>
      <c r="F13" s="20"/>
      <c r="G13" s="22"/>
      <c r="H13" s="23"/>
    </row>
    <row r="14" spans="1:8">
      <c r="A14" s="33"/>
      <c r="B14" s="34"/>
      <c r="C14" s="35"/>
      <c r="D14" s="24"/>
      <c r="E14" s="70"/>
      <c r="F14" s="20"/>
      <c r="G14" s="22"/>
      <c r="H14" s="23"/>
    </row>
    <row r="15" spans="1:8">
      <c r="A15" s="33"/>
      <c r="B15" s="34"/>
      <c r="C15" s="35"/>
      <c r="D15" s="24"/>
      <c r="E15" s="70"/>
      <c r="F15" s="20"/>
      <c r="G15" s="22"/>
      <c r="H15" s="23"/>
    </row>
    <row r="16" spans="1:8">
      <c r="A16" s="33"/>
      <c r="B16" s="34"/>
      <c r="C16" s="35"/>
      <c r="D16" s="24"/>
      <c r="E16" s="25"/>
      <c r="F16" s="20"/>
      <c r="G16" s="22"/>
      <c r="H16" s="23"/>
    </row>
    <row r="17" spans="1:10" ht="13.5" thickBot="1">
      <c r="A17" s="50"/>
      <c r="B17" s="56"/>
      <c r="C17" s="51"/>
      <c r="D17" s="26"/>
      <c r="E17" s="27"/>
      <c r="F17" s="28"/>
      <c r="G17" s="29"/>
      <c r="H17" s="30"/>
    </row>
    <row r="18" spans="1:10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SUM(G11:G17)</f>
        <v>#REF!</v>
      </c>
    </row>
    <row r="19" spans="1:10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10">
      <c r="A20" s="84" t="s">
        <v>6</v>
      </c>
      <c r="B20" s="85"/>
      <c r="C20" s="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10">
      <c r="A21" s="33" t="s">
        <v>135</v>
      </c>
      <c r="B21" s="34"/>
      <c r="C21" s="35"/>
      <c r="D21" s="19" t="s">
        <v>39</v>
      </c>
      <c r="E21" s="80" t="e">
        <f>+#REF!</f>
        <v>#REF!</v>
      </c>
      <c r="F21" s="80">
        <v>1.03</v>
      </c>
      <c r="G21" s="22" t="e">
        <f>+F21*E21</f>
        <v>#REF!</v>
      </c>
      <c r="H21" s="23"/>
    </row>
    <row r="22" spans="1:10">
      <c r="A22" s="33" t="s">
        <v>131</v>
      </c>
      <c r="B22" s="34"/>
      <c r="C22" s="35"/>
      <c r="D22" s="24" t="s">
        <v>129</v>
      </c>
      <c r="E22" s="70" t="e">
        <f>+#REF!</f>
        <v>#REF!</v>
      </c>
      <c r="F22" s="20">
        <v>0.01</v>
      </c>
      <c r="G22" s="22" t="e">
        <f>+F22*E22</f>
        <v>#REF!</v>
      </c>
      <c r="H22" s="23"/>
    </row>
    <row r="23" spans="1:10">
      <c r="A23" s="33"/>
      <c r="B23" s="34"/>
      <c r="C23" s="35"/>
      <c r="D23" s="19"/>
      <c r="E23" s="36"/>
      <c r="F23" s="73"/>
      <c r="G23" s="22"/>
      <c r="H23" s="23"/>
    </row>
    <row r="24" spans="1:10">
      <c r="A24" s="33"/>
      <c r="B24" s="34"/>
      <c r="C24" s="35"/>
      <c r="D24" s="19"/>
      <c r="E24" s="36"/>
      <c r="F24" s="73"/>
      <c r="G24" s="22"/>
      <c r="H24" s="23"/>
    </row>
    <row r="25" spans="1:10" ht="13.5" thickBot="1">
      <c r="A25" s="39"/>
      <c r="B25" s="40"/>
      <c r="C25" s="41"/>
      <c r="D25" s="26"/>
      <c r="E25" s="27"/>
      <c r="F25" s="74"/>
      <c r="G25" s="29"/>
      <c r="H25" s="30"/>
    </row>
    <row r="26" spans="1:10" ht="13.5" thickBot="1">
      <c r="A26" s="9"/>
      <c r="B26" s="9"/>
      <c r="C26" s="9"/>
      <c r="D26" s="9"/>
      <c r="E26" s="9"/>
      <c r="F26" s="9"/>
      <c r="G26" s="31" t="s">
        <v>11</v>
      </c>
      <c r="H26" s="32" t="e">
        <f>SUM(G21:G25)</f>
        <v>#REF!</v>
      </c>
    </row>
    <row r="27" spans="1:10" ht="13.5" thickBot="1">
      <c r="A27" s="42" t="s">
        <v>16</v>
      </c>
      <c r="B27" s="42"/>
      <c r="C27" s="40"/>
      <c r="D27" s="9"/>
      <c r="E27" s="9"/>
      <c r="F27" s="9"/>
      <c r="G27" s="9"/>
      <c r="H27" s="9"/>
    </row>
    <row r="28" spans="1:10">
      <c r="A28" s="83" t="s">
        <v>17</v>
      </c>
      <c r="B28" s="61"/>
      <c r="C28" s="43" t="s">
        <v>18</v>
      </c>
      <c r="D28" s="164" t="s">
        <v>19</v>
      </c>
      <c r="E28" s="164" t="s">
        <v>20</v>
      </c>
      <c r="F28" s="164" t="s">
        <v>21</v>
      </c>
      <c r="G28" s="44" t="s">
        <v>10</v>
      </c>
      <c r="H28" s="18"/>
    </row>
    <row r="29" spans="1:10">
      <c r="A29" s="33" t="str">
        <f>+A21</f>
        <v>ACERO CORRUGADO</v>
      </c>
      <c r="B29" s="34"/>
      <c r="C29" s="80">
        <f>+F21</f>
        <v>1.03</v>
      </c>
      <c r="D29" s="80">
        <f>[8]Otros!C14</f>
        <v>10</v>
      </c>
      <c r="E29" s="80">
        <f>+D29*C29</f>
        <v>10.3</v>
      </c>
      <c r="F29" s="80">
        <v>0.5</v>
      </c>
      <c r="G29" s="20">
        <f>+F29*E29</f>
        <v>5.15</v>
      </c>
      <c r="H29" s="23"/>
      <c r="J29" s="71"/>
    </row>
    <row r="30" spans="1:10">
      <c r="A30" s="33"/>
      <c r="B30" s="34"/>
      <c r="C30" s="80"/>
      <c r="D30" s="80"/>
      <c r="E30" s="80"/>
      <c r="F30" s="80"/>
      <c r="G30" s="20"/>
      <c r="H30" s="23"/>
    </row>
    <row r="31" spans="1:10">
      <c r="A31" s="33"/>
      <c r="B31" s="34"/>
      <c r="C31" s="80"/>
      <c r="D31" s="80"/>
      <c r="E31" s="80"/>
      <c r="F31" s="80"/>
      <c r="G31" s="20"/>
      <c r="H31" s="23"/>
    </row>
    <row r="32" spans="1:10">
      <c r="A32" s="33"/>
      <c r="B32" s="34"/>
      <c r="C32" s="48"/>
      <c r="D32" s="19"/>
      <c r="E32" s="49"/>
      <c r="F32" s="20"/>
      <c r="G32" s="20"/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>
        <f>SUM(G29:G32)</f>
        <v>5.15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66</v>
      </c>
      <c r="B37" s="34"/>
      <c r="C37" s="53" t="e">
        <f>+#REF!</f>
        <v>#REF!</v>
      </c>
      <c r="D37" s="54" t="e">
        <f>+#REF!</f>
        <v>#REF!</v>
      </c>
      <c r="E37" s="20" t="e">
        <f>+D37*C37</f>
        <v>#REF!</v>
      </c>
      <c r="F37" s="20">
        <v>100</v>
      </c>
      <c r="G37" s="55" t="e">
        <f>+E37/F37</f>
        <v>#REF!</v>
      </c>
      <c r="H37" s="23"/>
    </row>
    <row r="38" spans="1:8">
      <c r="A38" s="33" t="s">
        <v>38</v>
      </c>
      <c r="B38" s="34"/>
      <c r="C38" s="53" t="e">
        <f>+#REF!</f>
        <v>#REF!</v>
      </c>
      <c r="D38" s="54" t="e">
        <f>+D37</f>
        <v>#REF!</v>
      </c>
      <c r="E38" s="20" t="e">
        <f>+D38*C38</f>
        <v>#REF!</v>
      </c>
      <c r="F38" s="20">
        <f>+F37</f>
        <v>100</v>
      </c>
      <c r="G38" s="55" t="e">
        <f>+E38/F38</f>
        <v>#REF!</v>
      </c>
      <c r="H38" s="23"/>
    </row>
    <row r="39" spans="1:8">
      <c r="A39" s="33"/>
      <c r="B39" s="34"/>
      <c r="C39" s="53"/>
      <c r="D39" s="54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ROUND(H18+H26+H34+H42,0)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1">
    <mergeCell ref="D4:H4"/>
  </mergeCells>
  <printOptions horizontalCentered="1" verticalCentered="1"/>
  <pageMargins left="1.1811023622047245" right="0.39370078740157483" top="0.19685039370078741" bottom="1.1811023622047245" header="0" footer="0"/>
  <pageSetup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K39"/>
  <sheetViews>
    <sheetView tabSelected="1" view="pageBreakPreview" topLeftCell="B10" zoomScaleNormal="100" zoomScaleSheetLayoutView="100" workbookViewId="0">
      <selection activeCell="G13" sqref="G13"/>
    </sheetView>
  </sheetViews>
  <sheetFormatPr baseColWidth="10" defaultColWidth="9.140625" defaultRowHeight="12"/>
  <cols>
    <col min="1" max="1" width="17.5703125" style="363" customWidth="1"/>
    <col min="2" max="2" width="42.28515625" style="363" bestFit="1" customWidth="1"/>
    <col min="3" max="3" width="10.140625" style="363" customWidth="1"/>
    <col min="4" max="7" width="13.5703125" style="363" customWidth="1"/>
    <col min="8" max="8" width="13" style="363" customWidth="1"/>
    <col min="9" max="9" width="20.85546875" style="363" customWidth="1"/>
    <col min="10" max="10" width="9.42578125" style="363" bestFit="1" customWidth="1"/>
    <col min="11" max="16384" width="9.140625" style="363"/>
  </cols>
  <sheetData>
    <row r="2" spans="2:11" ht="61.5" customHeight="1">
      <c r="B2" s="447" t="s">
        <v>347</v>
      </c>
      <c r="C2" s="447"/>
      <c r="D2" s="447"/>
      <c r="E2" s="447"/>
      <c r="F2" s="447"/>
      <c r="G2" s="447"/>
      <c r="H2" s="394"/>
    </row>
    <row r="3" spans="2:11" ht="11.25" customHeight="1">
      <c r="B3" s="448"/>
      <c r="C3" s="449"/>
      <c r="D3" s="449"/>
      <c r="E3" s="449"/>
      <c r="F3" s="449"/>
      <c r="G3" s="450"/>
      <c r="H3" s="395"/>
    </row>
    <row r="4" spans="2:11" ht="48.75" customHeight="1">
      <c r="B4" s="451" t="s">
        <v>349</v>
      </c>
      <c r="C4" s="452"/>
      <c r="D4" s="452"/>
      <c r="E4" s="452"/>
      <c r="F4" s="452"/>
      <c r="G4" s="453"/>
      <c r="H4" s="396"/>
    </row>
    <row r="5" spans="2:11" ht="11.25" customHeight="1">
      <c r="B5" s="448"/>
      <c r="C5" s="449"/>
      <c r="D5" s="449"/>
      <c r="E5" s="449"/>
      <c r="F5" s="449"/>
      <c r="G5" s="450"/>
      <c r="H5" s="395"/>
    </row>
    <row r="6" spans="2:11" ht="17.25" customHeight="1">
      <c r="B6" s="454" t="s">
        <v>340</v>
      </c>
      <c r="C6" s="454"/>
      <c r="D6" s="454"/>
      <c r="E6" s="454"/>
      <c r="F6" s="454"/>
      <c r="G6" s="454"/>
      <c r="H6" s="397"/>
    </row>
    <row r="7" spans="2:11" ht="10.5" customHeight="1">
      <c r="B7" s="448"/>
      <c r="C7" s="449"/>
      <c r="D7" s="449"/>
      <c r="E7" s="449"/>
      <c r="F7" s="449"/>
      <c r="G7" s="450"/>
      <c r="H7" s="395"/>
    </row>
    <row r="8" spans="2:11" ht="18.75" customHeight="1">
      <c r="B8" s="446" t="s">
        <v>305</v>
      </c>
      <c r="C8" s="446"/>
      <c r="D8" s="446"/>
      <c r="E8" s="446"/>
      <c r="F8" s="446"/>
      <c r="G8" s="446"/>
      <c r="H8" s="398"/>
    </row>
    <row r="9" spans="2:11" ht="24">
      <c r="B9" s="376" t="s">
        <v>81</v>
      </c>
      <c r="C9" s="377" t="s">
        <v>59</v>
      </c>
      <c r="D9" s="378" t="s">
        <v>351</v>
      </c>
      <c r="E9" s="378" t="s">
        <v>352</v>
      </c>
      <c r="F9" s="378" t="s">
        <v>310</v>
      </c>
      <c r="G9" s="378" t="s">
        <v>311</v>
      </c>
      <c r="H9" s="399"/>
    </row>
    <row r="10" spans="2:11">
      <c r="B10" s="364" t="s">
        <v>304</v>
      </c>
      <c r="C10" s="365" t="s">
        <v>346</v>
      </c>
      <c r="D10" s="408">
        <v>4</v>
      </c>
      <c r="E10" s="366">
        <v>0.3</v>
      </c>
      <c r="F10" s="367">
        <v>4500000</v>
      </c>
      <c r="G10" s="367">
        <f>D10*E10*F10</f>
        <v>5400000</v>
      </c>
      <c r="H10" s="373"/>
    </row>
    <row r="11" spans="2:11" ht="24">
      <c r="B11" s="364" t="s">
        <v>350</v>
      </c>
      <c r="C11" s="365" t="s">
        <v>346</v>
      </c>
      <c r="D11" s="408">
        <v>4</v>
      </c>
      <c r="E11" s="366">
        <v>1</v>
      </c>
      <c r="F11" s="367">
        <v>3500000</v>
      </c>
      <c r="G11" s="367">
        <f>D11*E11*F11</f>
        <v>14000000</v>
      </c>
      <c r="H11" s="373"/>
    </row>
    <row r="12" spans="2:11">
      <c r="B12" s="440" t="s">
        <v>343</v>
      </c>
      <c r="C12" s="441"/>
      <c r="D12" s="441"/>
      <c r="E12" s="441"/>
      <c r="F12" s="442"/>
      <c r="G12" s="368">
        <f>SUM(G10:G11)</f>
        <v>19400000</v>
      </c>
      <c r="H12" s="400"/>
      <c r="K12" s="407"/>
    </row>
    <row r="13" spans="2:11">
      <c r="B13" s="440" t="s">
        <v>228</v>
      </c>
      <c r="C13" s="441"/>
      <c r="D13" s="441"/>
      <c r="E13" s="441"/>
      <c r="F13" s="442"/>
      <c r="G13" s="369">
        <f>+'FACTOR MULTIPLICADOR'!D29</f>
        <v>1.8</v>
      </c>
      <c r="H13" s="401"/>
      <c r="K13" s="407"/>
    </row>
    <row r="14" spans="2:11" ht="12.75" customHeight="1">
      <c r="B14" s="440" t="s">
        <v>342</v>
      </c>
      <c r="C14" s="441"/>
      <c r="D14" s="441"/>
      <c r="E14" s="441"/>
      <c r="F14" s="442"/>
      <c r="G14" s="368">
        <f>G12*G13</f>
        <v>34920000</v>
      </c>
      <c r="H14" s="400"/>
      <c r="K14" s="407"/>
    </row>
    <row r="15" spans="2:11" ht="15.75" customHeight="1">
      <c r="B15" s="443"/>
      <c r="C15" s="444"/>
      <c r="D15" s="444"/>
      <c r="E15" s="444"/>
      <c r="F15" s="444"/>
      <c r="G15" s="445"/>
      <c r="H15" s="398"/>
    </row>
    <row r="16" spans="2:11" ht="18.75" customHeight="1">
      <c r="B16" s="443" t="s">
        <v>308</v>
      </c>
      <c r="C16" s="444"/>
      <c r="D16" s="444"/>
      <c r="E16" s="444"/>
      <c r="F16" s="444"/>
      <c r="G16" s="445"/>
      <c r="H16" s="398"/>
    </row>
    <row r="17" spans="2:11" ht="24">
      <c r="B17" s="370" t="s">
        <v>81</v>
      </c>
      <c r="C17" s="377" t="s">
        <v>59</v>
      </c>
      <c r="D17" s="436" t="s">
        <v>353</v>
      </c>
      <c r="E17" s="437"/>
      <c r="F17" s="378" t="s">
        <v>310</v>
      </c>
      <c r="G17" s="378" t="s">
        <v>311</v>
      </c>
      <c r="H17" s="399"/>
    </row>
    <row r="18" spans="2:11">
      <c r="B18" s="371" t="s">
        <v>348</v>
      </c>
      <c r="C18" s="372" t="s">
        <v>341</v>
      </c>
      <c r="D18" s="438">
        <v>8</v>
      </c>
      <c r="E18" s="439"/>
      <c r="F18" s="367">
        <v>475000</v>
      </c>
      <c r="G18" s="367">
        <f>D18*F18</f>
        <v>3800000</v>
      </c>
      <c r="H18" s="373"/>
    </row>
    <row r="19" spans="2:11">
      <c r="B19" s="371"/>
      <c r="C19" s="372"/>
      <c r="D19" s="438"/>
      <c r="E19" s="439"/>
      <c r="F19" s="367"/>
      <c r="G19" s="367"/>
      <c r="H19" s="373"/>
    </row>
    <row r="20" spans="2:11" ht="14.25" customHeight="1">
      <c r="B20" s="440" t="s">
        <v>309</v>
      </c>
      <c r="C20" s="441"/>
      <c r="D20" s="441"/>
      <c r="E20" s="441"/>
      <c r="F20" s="442"/>
      <c r="G20" s="368">
        <f>SUM(G18:G19)</f>
        <v>3800000</v>
      </c>
      <c r="H20" s="400"/>
    </row>
    <row r="21" spans="2:11" ht="13.5" customHeight="1">
      <c r="B21" s="443"/>
      <c r="C21" s="444"/>
      <c r="D21" s="444"/>
      <c r="E21" s="444"/>
      <c r="F21" s="444"/>
      <c r="G21" s="445"/>
      <c r="H21" s="398"/>
    </row>
    <row r="22" spans="2:11">
      <c r="B22" s="440" t="s">
        <v>307</v>
      </c>
      <c r="C22" s="441"/>
      <c r="D22" s="441"/>
      <c r="E22" s="441"/>
      <c r="F22" s="442"/>
      <c r="G22" s="368">
        <f>+G20+G14</f>
        <v>38720000</v>
      </c>
      <c r="H22" s="400"/>
      <c r="K22" s="407"/>
    </row>
    <row r="23" spans="2:11">
      <c r="B23" s="440" t="s">
        <v>302</v>
      </c>
      <c r="C23" s="441"/>
      <c r="D23" s="441"/>
      <c r="E23" s="441"/>
      <c r="F23" s="442"/>
      <c r="G23" s="368">
        <f>ROUND(G22*0.19,0)</f>
        <v>7356800</v>
      </c>
      <c r="H23" s="393"/>
      <c r="I23" s="393"/>
      <c r="K23" s="407"/>
    </row>
    <row r="24" spans="2:11">
      <c r="B24" s="440" t="s">
        <v>306</v>
      </c>
      <c r="C24" s="441"/>
      <c r="D24" s="441"/>
      <c r="E24" s="441"/>
      <c r="F24" s="442"/>
      <c r="G24" s="368">
        <f>+G22+G23</f>
        <v>46076800</v>
      </c>
      <c r="H24" s="373"/>
      <c r="I24" s="375"/>
      <c r="J24" s="373"/>
      <c r="K24" s="407"/>
    </row>
    <row r="25" spans="2:11" ht="12.75" customHeight="1">
      <c r="G25" s="406"/>
      <c r="H25" s="403"/>
      <c r="K25" s="373"/>
    </row>
    <row r="26" spans="2:11">
      <c r="H26" s="405"/>
    </row>
    <row r="27" spans="2:11">
      <c r="H27" s="405"/>
    </row>
    <row r="28" spans="2:11">
      <c r="H28" s="405"/>
    </row>
    <row r="29" spans="2:11">
      <c r="H29" s="405"/>
    </row>
    <row r="30" spans="2:11" ht="15">
      <c r="B30" s="402" t="s">
        <v>344</v>
      </c>
      <c r="H30" s="405"/>
    </row>
    <row r="31" spans="2:11" ht="14.25">
      <c r="B31" s="404" t="s">
        <v>345</v>
      </c>
      <c r="H31" s="405"/>
    </row>
    <row r="32" spans="2:11">
      <c r="H32" s="405"/>
    </row>
    <row r="33" spans="5:8">
      <c r="E33" s="379"/>
      <c r="G33" s="373"/>
      <c r="H33" s="373"/>
    </row>
    <row r="34" spans="5:8" ht="12.75" customHeight="1">
      <c r="E34" s="379"/>
      <c r="G34" s="373"/>
      <c r="H34" s="373"/>
    </row>
    <row r="35" spans="5:8" ht="12.75" customHeight="1">
      <c r="E35" s="379"/>
      <c r="G35" s="373"/>
      <c r="H35" s="373"/>
    </row>
    <row r="36" spans="5:8">
      <c r="E36" s="379"/>
      <c r="G36" s="373"/>
      <c r="H36" s="373"/>
    </row>
    <row r="37" spans="5:8">
      <c r="E37" s="379"/>
      <c r="G37" s="374"/>
      <c r="H37" s="374"/>
    </row>
    <row r="38" spans="5:8">
      <c r="G38" s="374"/>
      <c r="H38" s="374"/>
    </row>
    <row r="39" spans="5:8">
      <c r="G39" s="373"/>
      <c r="H39" s="373"/>
    </row>
  </sheetData>
  <mergeCells count="20">
    <mergeCell ref="B8:G8"/>
    <mergeCell ref="B2:G2"/>
    <mergeCell ref="B3:G3"/>
    <mergeCell ref="B4:G4"/>
    <mergeCell ref="B5:G5"/>
    <mergeCell ref="B6:G6"/>
    <mergeCell ref="B7:G7"/>
    <mergeCell ref="B22:F22"/>
    <mergeCell ref="B23:F23"/>
    <mergeCell ref="B24:F24"/>
    <mergeCell ref="B20:F20"/>
    <mergeCell ref="B21:G21"/>
    <mergeCell ref="D17:E17"/>
    <mergeCell ref="D18:E18"/>
    <mergeCell ref="D19:E19"/>
    <mergeCell ref="B12:F12"/>
    <mergeCell ref="B13:F13"/>
    <mergeCell ref="B14:F14"/>
    <mergeCell ref="B15:G15"/>
    <mergeCell ref="B16:G16"/>
  </mergeCells>
  <printOptions horizontalCentered="1"/>
  <pageMargins left="0.31496062992125984" right="0.31496062992125984" top="0.59055118110236227" bottom="0.55118110236220474" header="0.31496062992125984" footer="0.31496062992125984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2:J38"/>
  <sheetViews>
    <sheetView view="pageBreakPreview" zoomScale="115" zoomScaleNormal="100" zoomScaleSheetLayoutView="115" workbookViewId="0">
      <selection activeCell="C23" sqref="C23"/>
    </sheetView>
  </sheetViews>
  <sheetFormatPr baseColWidth="10" defaultColWidth="11.42578125" defaultRowHeight="12.75"/>
  <cols>
    <col min="1" max="1" width="41.85546875" style="388" customWidth="1"/>
    <col min="2" max="2" width="5.85546875" style="165" customWidth="1"/>
    <col min="3" max="3" width="58.140625" style="388" customWidth="1"/>
    <col min="4" max="4" width="13.140625" style="388" customWidth="1"/>
    <col min="5" max="16384" width="11.42578125" style="388"/>
  </cols>
  <sheetData>
    <row r="2" spans="2:10" ht="20.25" customHeight="1">
      <c r="B2" s="455" t="s">
        <v>312</v>
      </c>
      <c r="C2" s="455"/>
      <c r="D2" s="455"/>
    </row>
    <row r="3" spans="2:10" ht="8.25" customHeight="1">
      <c r="B3" s="458"/>
      <c r="C3" s="458"/>
      <c r="D3" s="458"/>
    </row>
    <row r="4" spans="2:10">
      <c r="B4" s="382" t="s">
        <v>313</v>
      </c>
      <c r="C4" s="382" t="s">
        <v>81</v>
      </c>
      <c r="D4" s="382" t="s">
        <v>314</v>
      </c>
    </row>
    <row r="5" spans="2:10">
      <c r="B5" s="382" t="s">
        <v>315</v>
      </c>
      <c r="C5" s="382" t="s">
        <v>316</v>
      </c>
      <c r="D5" s="385">
        <v>100</v>
      </c>
    </row>
    <row r="6" spans="2:10">
      <c r="B6" s="382" t="s">
        <v>317</v>
      </c>
      <c r="C6" s="382" t="s">
        <v>318</v>
      </c>
      <c r="D6" s="383"/>
    </row>
    <row r="7" spans="2:10">
      <c r="B7" s="382"/>
      <c r="C7" s="383" t="s">
        <v>319</v>
      </c>
      <c r="D7" s="384">
        <v>8.33</v>
      </c>
    </row>
    <row r="8" spans="2:10">
      <c r="B8" s="382"/>
      <c r="C8" s="383" t="s">
        <v>320</v>
      </c>
      <c r="D8" s="384">
        <v>1</v>
      </c>
    </row>
    <row r="9" spans="2:10">
      <c r="B9" s="382"/>
      <c r="C9" s="383" t="s">
        <v>321</v>
      </c>
      <c r="D9" s="384">
        <v>8.33</v>
      </c>
    </row>
    <row r="10" spans="2:10">
      <c r="B10" s="382"/>
      <c r="C10" s="383" t="s">
        <v>245</v>
      </c>
      <c r="D10" s="384">
        <v>4.17</v>
      </c>
    </row>
    <row r="11" spans="2:10">
      <c r="B11" s="382"/>
      <c r="C11" s="383" t="s">
        <v>322</v>
      </c>
      <c r="D11" s="384">
        <v>8.5</v>
      </c>
      <c r="E11" s="456"/>
      <c r="F11" s="457"/>
      <c r="G11" s="457"/>
      <c r="H11" s="457"/>
      <c r="I11" s="457"/>
      <c r="J11" s="457"/>
    </row>
    <row r="12" spans="2:10">
      <c r="B12" s="382"/>
      <c r="C12" s="383" t="s">
        <v>323</v>
      </c>
      <c r="D12" s="384">
        <v>12</v>
      </c>
      <c r="E12" s="456"/>
      <c r="F12" s="457"/>
      <c r="G12" s="457"/>
      <c r="H12" s="457"/>
      <c r="I12" s="457"/>
      <c r="J12" s="457"/>
    </row>
    <row r="13" spans="2:10">
      <c r="B13" s="382"/>
      <c r="C13" s="383" t="s">
        <v>324</v>
      </c>
      <c r="D13" s="384">
        <v>6.96</v>
      </c>
      <c r="E13" s="456"/>
      <c r="F13" s="457"/>
      <c r="G13" s="457"/>
      <c r="H13" s="457"/>
      <c r="I13" s="457"/>
      <c r="J13" s="457"/>
    </row>
    <row r="14" spans="2:10">
      <c r="B14" s="382"/>
      <c r="C14" s="383" t="s">
        <v>325</v>
      </c>
      <c r="D14" s="384">
        <v>2</v>
      </c>
      <c r="E14" s="456"/>
      <c r="F14" s="457"/>
      <c r="G14" s="457"/>
      <c r="H14" s="457"/>
      <c r="I14" s="457"/>
      <c r="J14" s="457"/>
    </row>
    <row r="15" spans="2:10">
      <c r="B15" s="382"/>
      <c r="C15" s="383" t="s">
        <v>246</v>
      </c>
      <c r="D15" s="384">
        <v>3</v>
      </c>
      <c r="E15" s="456"/>
      <c r="F15" s="457"/>
      <c r="G15" s="457"/>
      <c r="H15" s="457"/>
      <c r="I15" s="457"/>
      <c r="J15" s="457"/>
    </row>
    <row r="16" spans="2:10">
      <c r="B16" s="382"/>
      <c r="C16" s="383" t="s">
        <v>326</v>
      </c>
      <c r="D16" s="384">
        <v>4</v>
      </c>
      <c r="E16" s="456"/>
      <c r="F16" s="457"/>
      <c r="G16" s="457"/>
      <c r="H16" s="457"/>
      <c r="I16" s="457"/>
      <c r="J16" s="457"/>
    </row>
    <row r="17" spans="2:4">
      <c r="B17" s="382"/>
      <c r="C17" s="382" t="s">
        <v>327</v>
      </c>
      <c r="D17" s="385">
        <f>SUM(D7:D16)</f>
        <v>58.29</v>
      </c>
    </row>
    <row r="18" spans="2:4">
      <c r="B18" s="382" t="s">
        <v>328</v>
      </c>
      <c r="C18" s="382" t="s">
        <v>329</v>
      </c>
      <c r="D18" s="385">
        <f>+D17+D5</f>
        <v>158.29</v>
      </c>
    </row>
    <row r="19" spans="2:4">
      <c r="B19" s="382" t="s">
        <v>330</v>
      </c>
      <c r="C19" s="382" t="s">
        <v>331</v>
      </c>
      <c r="D19" s="384"/>
    </row>
    <row r="20" spans="2:4">
      <c r="B20" s="382"/>
      <c r="C20" s="380" t="s">
        <v>354</v>
      </c>
      <c r="D20" s="384">
        <v>3</v>
      </c>
    </row>
    <row r="21" spans="2:4">
      <c r="B21" s="382"/>
      <c r="C21" s="383" t="s">
        <v>303</v>
      </c>
      <c r="D21" s="384">
        <v>3</v>
      </c>
    </row>
    <row r="22" spans="2:4">
      <c r="B22" s="382"/>
      <c r="C22" s="383" t="s">
        <v>332</v>
      </c>
      <c r="D22" s="384">
        <v>2.71</v>
      </c>
    </row>
    <row r="23" spans="2:4">
      <c r="B23" s="382"/>
      <c r="C23" s="383" t="s">
        <v>333</v>
      </c>
      <c r="D23" s="384">
        <v>3</v>
      </c>
    </row>
    <row r="24" spans="2:4">
      <c r="B24" s="382"/>
      <c r="C24" s="382" t="s">
        <v>334</v>
      </c>
      <c r="D24" s="385">
        <f>SUM(D20:D23)</f>
        <v>11.71</v>
      </c>
    </row>
    <row r="25" spans="2:4">
      <c r="B25" s="382" t="s">
        <v>335</v>
      </c>
      <c r="C25" s="382" t="s">
        <v>336</v>
      </c>
      <c r="D25" s="385">
        <f>+D18+D24</f>
        <v>170</v>
      </c>
    </row>
    <row r="26" spans="2:4">
      <c r="B26" s="382" t="s">
        <v>337</v>
      </c>
      <c r="C26" s="382" t="s">
        <v>247</v>
      </c>
      <c r="D26" s="384">
        <v>10</v>
      </c>
    </row>
    <row r="27" spans="2:4">
      <c r="B27" s="382"/>
      <c r="C27" s="382" t="s">
        <v>338</v>
      </c>
      <c r="D27" s="385">
        <f>+D25+D26</f>
        <v>180</v>
      </c>
    </row>
    <row r="28" spans="2:4">
      <c r="B28" s="382"/>
      <c r="C28" s="383"/>
      <c r="D28" s="385"/>
    </row>
    <row r="29" spans="2:4">
      <c r="B29" s="382"/>
      <c r="C29" s="391" t="s">
        <v>339</v>
      </c>
      <c r="D29" s="385">
        <f>D27/100</f>
        <v>1.8</v>
      </c>
    </row>
    <row r="30" spans="2:4">
      <c r="B30" s="389"/>
      <c r="C30" s="381"/>
      <c r="D30" s="386"/>
    </row>
    <row r="31" spans="2:4">
      <c r="B31" s="389"/>
      <c r="C31" s="381"/>
      <c r="D31" s="387"/>
    </row>
    <row r="32" spans="2:4">
      <c r="B32" s="389"/>
      <c r="C32" s="381"/>
      <c r="D32" s="381"/>
    </row>
    <row r="33" spans="2:4">
      <c r="B33" s="389"/>
      <c r="C33" s="381"/>
      <c r="D33" s="381"/>
    </row>
    <row r="34" spans="2:4">
      <c r="B34" s="389"/>
      <c r="C34" s="381"/>
      <c r="D34" s="381"/>
    </row>
    <row r="35" spans="2:4">
      <c r="B35" s="389"/>
      <c r="C35" s="386"/>
      <c r="D35" s="381"/>
    </row>
    <row r="36" spans="2:4">
      <c r="B36" s="389"/>
      <c r="C36" s="386"/>
      <c r="D36" s="381"/>
    </row>
    <row r="37" spans="2:4">
      <c r="B37" s="389"/>
      <c r="C37" s="381"/>
      <c r="D37" s="381"/>
    </row>
    <row r="38" spans="2:4">
      <c r="B38" s="390"/>
      <c r="C38" s="392"/>
      <c r="D38" s="381"/>
    </row>
  </sheetData>
  <mergeCells count="3">
    <mergeCell ref="B2:D2"/>
    <mergeCell ref="E11:J16"/>
    <mergeCell ref="B3:D3"/>
  </mergeCells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0" tint="-0.34998626667073579"/>
  </sheetPr>
  <dimension ref="A2:H50"/>
  <sheetViews>
    <sheetView view="pageBreakPreview" topLeftCell="A7" zoomScale="115" zoomScaleNormal="55" zoomScaleSheetLayoutView="115" workbookViewId="0">
      <selection activeCell="D29" sqref="D29"/>
    </sheetView>
  </sheetViews>
  <sheetFormatPr baseColWidth="10" defaultRowHeight="12.75"/>
  <cols>
    <col min="2" max="2" width="10.42578125" customWidth="1"/>
    <col min="3" max="3" width="13" customWidth="1"/>
    <col min="258" max="258" width="10.42578125" customWidth="1"/>
    <col min="259" max="259" width="13" customWidth="1"/>
    <col min="514" max="514" width="10.42578125" customWidth="1"/>
    <col min="515" max="515" width="13" customWidth="1"/>
    <col min="770" max="770" width="10.42578125" customWidth="1"/>
    <col min="771" max="771" width="13" customWidth="1"/>
    <col min="1026" max="1026" width="10.42578125" customWidth="1"/>
    <col min="1027" max="1027" width="13" customWidth="1"/>
    <col min="1282" max="1282" width="10.42578125" customWidth="1"/>
    <col min="1283" max="1283" width="13" customWidth="1"/>
    <col min="1538" max="1538" width="10.42578125" customWidth="1"/>
    <col min="1539" max="1539" width="13" customWidth="1"/>
    <col min="1794" max="1794" width="10.42578125" customWidth="1"/>
    <col min="1795" max="1795" width="13" customWidth="1"/>
    <col min="2050" max="2050" width="10.42578125" customWidth="1"/>
    <col min="2051" max="2051" width="13" customWidth="1"/>
    <col min="2306" max="2306" width="10.42578125" customWidth="1"/>
    <col min="2307" max="2307" width="13" customWidth="1"/>
    <col min="2562" max="2562" width="10.42578125" customWidth="1"/>
    <col min="2563" max="2563" width="13" customWidth="1"/>
    <col min="2818" max="2818" width="10.42578125" customWidth="1"/>
    <col min="2819" max="2819" width="13" customWidth="1"/>
    <col min="3074" max="3074" width="10.42578125" customWidth="1"/>
    <col min="3075" max="3075" width="13" customWidth="1"/>
    <col min="3330" max="3330" width="10.42578125" customWidth="1"/>
    <col min="3331" max="3331" width="13" customWidth="1"/>
    <col min="3586" max="3586" width="10.42578125" customWidth="1"/>
    <col min="3587" max="3587" width="13" customWidth="1"/>
    <col min="3842" max="3842" width="10.42578125" customWidth="1"/>
    <col min="3843" max="3843" width="13" customWidth="1"/>
    <col min="4098" max="4098" width="10.42578125" customWidth="1"/>
    <col min="4099" max="4099" width="13" customWidth="1"/>
    <col min="4354" max="4354" width="10.42578125" customWidth="1"/>
    <col min="4355" max="4355" width="13" customWidth="1"/>
    <col min="4610" max="4610" width="10.42578125" customWidth="1"/>
    <col min="4611" max="4611" width="13" customWidth="1"/>
    <col min="4866" max="4866" width="10.42578125" customWidth="1"/>
    <col min="4867" max="4867" width="13" customWidth="1"/>
    <col min="5122" max="5122" width="10.42578125" customWidth="1"/>
    <col min="5123" max="5123" width="13" customWidth="1"/>
    <col min="5378" max="5378" width="10.42578125" customWidth="1"/>
    <col min="5379" max="5379" width="13" customWidth="1"/>
    <col min="5634" max="5634" width="10.42578125" customWidth="1"/>
    <col min="5635" max="5635" width="13" customWidth="1"/>
    <col min="5890" max="5890" width="10.42578125" customWidth="1"/>
    <col min="5891" max="5891" width="13" customWidth="1"/>
    <col min="6146" max="6146" width="10.42578125" customWidth="1"/>
    <col min="6147" max="6147" width="13" customWidth="1"/>
    <col min="6402" max="6402" width="10.42578125" customWidth="1"/>
    <col min="6403" max="6403" width="13" customWidth="1"/>
    <col min="6658" max="6658" width="10.42578125" customWidth="1"/>
    <col min="6659" max="6659" width="13" customWidth="1"/>
    <col min="6914" max="6914" width="10.42578125" customWidth="1"/>
    <col min="6915" max="6915" width="13" customWidth="1"/>
    <col min="7170" max="7170" width="10.42578125" customWidth="1"/>
    <col min="7171" max="7171" width="13" customWidth="1"/>
    <col min="7426" max="7426" width="10.42578125" customWidth="1"/>
    <col min="7427" max="7427" width="13" customWidth="1"/>
    <col min="7682" max="7682" width="10.42578125" customWidth="1"/>
    <col min="7683" max="7683" width="13" customWidth="1"/>
    <col min="7938" max="7938" width="10.42578125" customWidth="1"/>
    <col min="7939" max="7939" width="13" customWidth="1"/>
    <col min="8194" max="8194" width="10.42578125" customWidth="1"/>
    <col min="8195" max="8195" width="13" customWidth="1"/>
    <col min="8450" max="8450" width="10.42578125" customWidth="1"/>
    <col min="8451" max="8451" width="13" customWidth="1"/>
    <col min="8706" max="8706" width="10.42578125" customWidth="1"/>
    <col min="8707" max="8707" width="13" customWidth="1"/>
    <col min="8962" max="8962" width="10.42578125" customWidth="1"/>
    <col min="8963" max="8963" width="13" customWidth="1"/>
    <col min="9218" max="9218" width="10.42578125" customWidth="1"/>
    <col min="9219" max="9219" width="13" customWidth="1"/>
    <col min="9474" max="9474" width="10.42578125" customWidth="1"/>
    <col min="9475" max="9475" width="13" customWidth="1"/>
    <col min="9730" max="9730" width="10.42578125" customWidth="1"/>
    <col min="9731" max="9731" width="13" customWidth="1"/>
    <col min="9986" max="9986" width="10.42578125" customWidth="1"/>
    <col min="9987" max="9987" width="13" customWidth="1"/>
    <col min="10242" max="10242" width="10.42578125" customWidth="1"/>
    <col min="10243" max="10243" width="13" customWidth="1"/>
    <col min="10498" max="10498" width="10.42578125" customWidth="1"/>
    <col min="10499" max="10499" width="13" customWidth="1"/>
    <col min="10754" max="10754" width="10.42578125" customWidth="1"/>
    <col min="10755" max="10755" width="13" customWidth="1"/>
    <col min="11010" max="11010" width="10.42578125" customWidth="1"/>
    <col min="11011" max="11011" width="13" customWidth="1"/>
    <col min="11266" max="11266" width="10.42578125" customWidth="1"/>
    <col min="11267" max="11267" width="13" customWidth="1"/>
    <col min="11522" max="11522" width="10.42578125" customWidth="1"/>
    <col min="11523" max="11523" width="13" customWidth="1"/>
    <col min="11778" max="11778" width="10.42578125" customWidth="1"/>
    <col min="11779" max="11779" width="13" customWidth="1"/>
    <col min="12034" max="12034" width="10.42578125" customWidth="1"/>
    <col min="12035" max="12035" width="13" customWidth="1"/>
    <col min="12290" max="12290" width="10.42578125" customWidth="1"/>
    <col min="12291" max="12291" width="13" customWidth="1"/>
    <col min="12546" max="12546" width="10.42578125" customWidth="1"/>
    <col min="12547" max="12547" width="13" customWidth="1"/>
    <col min="12802" max="12802" width="10.42578125" customWidth="1"/>
    <col min="12803" max="12803" width="13" customWidth="1"/>
    <col min="13058" max="13058" width="10.42578125" customWidth="1"/>
    <col min="13059" max="13059" width="13" customWidth="1"/>
    <col min="13314" max="13314" width="10.42578125" customWidth="1"/>
    <col min="13315" max="13315" width="13" customWidth="1"/>
    <col min="13570" max="13570" width="10.42578125" customWidth="1"/>
    <col min="13571" max="13571" width="13" customWidth="1"/>
    <col min="13826" max="13826" width="10.42578125" customWidth="1"/>
    <col min="13827" max="13827" width="13" customWidth="1"/>
    <col min="14082" max="14082" width="10.42578125" customWidth="1"/>
    <col min="14083" max="14083" width="13" customWidth="1"/>
    <col min="14338" max="14338" width="10.42578125" customWidth="1"/>
    <col min="14339" max="14339" width="13" customWidth="1"/>
    <col min="14594" max="14594" width="10.42578125" customWidth="1"/>
    <col min="14595" max="14595" width="13" customWidth="1"/>
    <col min="14850" max="14850" width="10.42578125" customWidth="1"/>
    <col min="14851" max="14851" width="13" customWidth="1"/>
    <col min="15106" max="15106" width="10.42578125" customWidth="1"/>
    <col min="15107" max="15107" width="13" customWidth="1"/>
    <col min="15362" max="15362" width="10.42578125" customWidth="1"/>
    <col min="15363" max="15363" width="13" customWidth="1"/>
    <col min="15618" max="15618" width="10.42578125" customWidth="1"/>
    <col min="15619" max="15619" width="13" customWidth="1"/>
    <col min="15874" max="15874" width="10.42578125" customWidth="1"/>
    <col min="15875" max="15875" width="13" customWidth="1"/>
    <col min="16130" max="16130" width="10.42578125" customWidth="1"/>
    <col min="16131" max="16131" width="13" customWidth="1"/>
  </cols>
  <sheetData>
    <row r="2" spans="1:8" ht="13.5" thickBot="1"/>
    <row r="3" spans="1:8">
      <c r="A3" s="1"/>
      <c r="B3" s="2"/>
      <c r="C3" s="3"/>
      <c r="D3" s="4"/>
      <c r="E3" s="96"/>
      <c r="F3" s="4"/>
      <c r="G3" s="4"/>
      <c r="H3" s="5"/>
    </row>
    <row r="4" spans="1:8">
      <c r="A4" s="6"/>
      <c r="B4" s="7"/>
      <c r="C4" s="8"/>
      <c r="D4" s="9"/>
      <c r="E4" s="16" t="s">
        <v>3</v>
      </c>
      <c r="F4" s="9"/>
      <c r="G4" s="9"/>
      <c r="H4" s="10"/>
    </row>
    <row r="5" spans="1:8" ht="13.5" thickBot="1">
      <c r="A5" s="11"/>
      <c r="B5" s="12"/>
      <c r="C5" s="13"/>
      <c r="D5" s="431"/>
      <c r="E5" s="432"/>
      <c r="F5" s="432"/>
      <c r="G5" s="432"/>
      <c r="H5" s="433"/>
    </row>
    <row r="6" spans="1:8">
      <c r="A6" s="14"/>
      <c r="B6" s="9"/>
      <c r="C6" s="9"/>
      <c r="D6" s="9"/>
      <c r="E6" s="9"/>
      <c r="F6" s="9"/>
      <c r="G6" s="9"/>
      <c r="H6" s="9"/>
    </row>
    <row r="7" spans="1:8">
      <c r="A7" s="14" t="s">
        <v>163</v>
      </c>
      <c r="B7" s="15"/>
      <c r="C7" s="9"/>
      <c r="E7" s="15"/>
      <c r="G7" s="15" t="s">
        <v>255</v>
      </c>
      <c r="H7" s="9"/>
    </row>
    <row r="8" spans="1:8">
      <c r="A8" s="468" t="s">
        <v>166</v>
      </c>
      <c r="B8" s="468"/>
      <c r="C8" s="468"/>
      <c r="D8" s="468"/>
      <c r="E8" s="468"/>
      <c r="F8" s="468"/>
      <c r="G8" s="15" t="s">
        <v>175</v>
      </c>
      <c r="H8" s="9"/>
    </row>
    <row r="9" spans="1:8">
      <c r="A9" s="468"/>
      <c r="B9" s="468"/>
      <c r="C9" s="468"/>
      <c r="D9" s="468"/>
      <c r="E9" s="468"/>
      <c r="F9" s="468"/>
      <c r="G9" s="15" t="s">
        <v>300</v>
      </c>
      <c r="H9" s="9"/>
    </row>
    <row r="10" spans="1:8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8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8">
      <c r="A12" s="459" t="s">
        <v>165</v>
      </c>
      <c r="B12" s="460"/>
      <c r="C12" s="461"/>
      <c r="D12" s="19"/>
      <c r="E12" s="20" t="e">
        <f>+#REF!</f>
        <v>#REF!</v>
      </c>
      <c r="F12" s="20">
        <v>20</v>
      </c>
      <c r="G12" s="22" t="e">
        <f>+E12/F12</f>
        <v>#REF!</v>
      </c>
      <c r="H12" s="23"/>
    </row>
    <row r="13" spans="1:8">
      <c r="A13" s="459" t="s">
        <v>164</v>
      </c>
      <c r="B13" s="460"/>
      <c r="C13" s="461"/>
      <c r="D13" s="19"/>
      <c r="E13" s="20" t="e">
        <f>+#REF!</f>
        <v>#REF!</v>
      </c>
      <c r="F13" s="20">
        <f>+F12</f>
        <v>20</v>
      </c>
      <c r="G13" s="22" t="e">
        <f>+E13/F13</f>
        <v>#REF!</v>
      </c>
      <c r="H13" s="23"/>
    </row>
    <row r="14" spans="1:8">
      <c r="A14" s="459" t="s">
        <v>42</v>
      </c>
      <c r="B14" s="460"/>
      <c r="C14" s="461"/>
      <c r="D14" s="24"/>
      <c r="E14" s="20" t="e">
        <f>+#REF!</f>
        <v>#REF!</v>
      </c>
      <c r="F14" s="20">
        <f>+F12</f>
        <v>20</v>
      </c>
      <c r="G14" s="22" t="e">
        <f>+E14/F14</f>
        <v>#REF!</v>
      </c>
      <c r="H14" s="23"/>
    </row>
    <row r="15" spans="1:8">
      <c r="A15" s="459"/>
      <c r="B15" s="460"/>
      <c r="C15" s="461"/>
      <c r="D15" s="24"/>
      <c r="E15" s="25"/>
      <c r="F15" s="20"/>
      <c r="G15" s="22"/>
      <c r="H15" s="23"/>
    </row>
    <row r="16" spans="1:8">
      <c r="A16" s="459"/>
      <c r="B16" s="460"/>
      <c r="C16" s="461"/>
      <c r="D16" s="24"/>
      <c r="E16" s="25"/>
      <c r="F16" s="20"/>
      <c r="G16" s="22"/>
      <c r="H16" s="23"/>
    </row>
    <row r="17" spans="1:8" ht="13.5" thickBot="1">
      <c r="A17" s="462"/>
      <c r="B17" s="463"/>
      <c r="C17" s="464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SUM(G12:G17)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465" t="s">
        <v>6</v>
      </c>
      <c r="B20" s="466"/>
      <c r="C20" s="4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33" t="s">
        <v>256</v>
      </c>
      <c r="B21" s="34"/>
      <c r="C21" s="35"/>
      <c r="D21" s="19" t="s">
        <v>105</v>
      </c>
      <c r="E21" s="36" t="e">
        <f>+#REF!</f>
        <v>#REF!</v>
      </c>
      <c r="F21" s="49">
        <v>1.3</v>
      </c>
      <c r="G21" s="22" t="e">
        <f>+F21*E21</f>
        <v>#REF!</v>
      </c>
      <c r="H21" s="23"/>
    </row>
    <row r="22" spans="1:8">
      <c r="A22" s="33" t="s">
        <v>44</v>
      </c>
      <c r="B22" s="34"/>
      <c r="C22" s="35"/>
      <c r="D22" s="19" t="s">
        <v>297</v>
      </c>
      <c r="E22" s="36">
        <v>80</v>
      </c>
      <c r="F22" s="36">
        <v>50</v>
      </c>
      <c r="G22" s="22">
        <f>+F22*E22</f>
        <v>4000</v>
      </c>
      <c r="H22" s="23"/>
    </row>
    <row r="23" spans="1:8">
      <c r="A23" s="33"/>
      <c r="B23" s="34"/>
      <c r="C23" s="35"/>
      <c r="D23" s="19"/>
      <c r="E23" s="36"/>
      <c r="F23" s="21"/>
      <c r="G23" s="22"/>
      <c r="H23" s="23"/>
    </row>
    <row r="24" spans="1:8" ht="13.5" thickBot="1">
      <c r="A24" s="39"/>
      <c r="B24" s="40"/>
      <c r="C24" s="41"/>
      <c r="D24" s="26"/>
      <c r="E24" s="27"/>
      <c r="F24" s="28"/>
      <c r="G24" s="29"/>
      <c r="H24" s="30"/>
    </row>
    <row r="25" spans="1:8" ht="13.5" thickBot="1">
      <c r="A25" s="9"/>
      <c r="B25" s="9"/>
      <c r="C25" s="9"/>
      <c r="D25" s="9"/>
      <c r="E25" s="9"/>
      <c r="F25" s="9"/>
      <c r="G25" s="31" t="s">
        <v>11</v>
      </c>
      <c r="H25" s="32" t="e">
        <f>SUM(G21:G24)</f>
        <v>#REF!</v>
      </c>
    </row>
    <row r="26" spans="1:8" ht="13.5" thickBot="1">
      <c r="A26" s="42" t="s">
        <v>16</v>
      </c>
      <c r="B26" s="42"/>
      <c r="C26" s="40"/>
      <c r="D26" s="9"/>
      <c r="E26" s="9"/>
      <c r="F26" s="9"/>
      <c r="G26" s="9"/>
      <c r="H26" s="9"/>
    </row>
    <row r="27" spans="1:8">
      <c r="A27" s="135" t="s">
        <v>17</v>
      </c>
      <c r="B27" s="136"/>
      <c r="C27" s="43" t="s">
        <v>18</v>
      </c>
      <c r="D27" s="164" t="s">
        <v>19</v>
      </c>
      <c r="E27" s="164" t="s">
        <v>20</v>
      </c>
      <c r="F27" s="164" t="s">
        <v>21</v>
      </c>
      <c r="G27" s="44" t="s">
        <v>10</v>
      </c>
      <c r="H27" s="18"/>
    </row>
    <row r="28" spans="1:8">
      <c r="A28" s="33" t="str">
        <f>+A21</f>
        <v>MATERIAL GRANULAR DE AFIRMADO</v>
      </c>
      <c r="B28" s="34"/>
      <c r="C28" s="80">
        <f>+F21</f>
        <v>1.3</v>
      </c>
      <c r="D28" s="80">
        <v>15</v>
      </c>
      <c r="E28" s="80">
        <f>+D28*C28</f>
        <v>19.5</v>
      </c>
      <c r="F28" s="80" t="e">
        <f>+#REF!</f>
        <v>#REF!</v>
      </c>
      <c r="G28" s="20" t="e">
        <f>+F28*E28</f>
        <v>#REF!</v>
      </c>
      <c r="H28" s="23"/>
    </row>
    <row r="29" spans="1:8">
      <c r="A29" s="33"/>
      <c r="B29" s="34"/>
      <c r="C29" s="48"/>
      <c r="D29" s="19"/>
      <c r="E29" s="49"/>
      <c r="F29" s="20"/>
      <c r="G29" s="20"/>
      <c r="H29" s="23"/>
    </row>
    <row r="30" spans="1:8" ht="13.5" thickBot="1">
      <c r="A30" s="50"/>
      <c r="B30" s="51"/>
      <c r="C30" s="26"/>
      <c r="D30" s="27"/>
      <c r="E30" s="28"/>
      <c r="F30" s="29"/>
      <c r="G30" s="26"/>
      <c r="H30" s="23"/>
    </row>
    <row r="31" spans="1:8" ht="13.5" thickBot="1">
      <c r="A31" s="9"/>
      <c r="B31" s="9"/>
      <c r="C31" s="9"/>
      <c r="D31" s="9"/>
      <c r="E31" s="9"/>
      <c r="F31" s="9"/>
      <c r="G31" s="31" t="s">
        <v>11</v>
      </c>
      <c r="H31" s="32" t="e">
        <f>SUM(G28:G30)</f>
        <v>#REF!</v>
      </c>
    </row>
    <row r="32" spans="1:8" ht="13.5" thickBot="1">
      <c r="A32" s="42" t="s">
        <v>22</v>
      </c>
      <c r="B32" s="42"/>
      <c r="C32" s="9"/>
      <c r="D32" s="9"/>
      <c r="E32" s="9"/>
      <c r="F32" s="9"/>
      <c r="G32" s="9"/>
      <c r="H32" s="9"/>
    </row>
    <row r="33" spans="1:8">
      <c r="A33" s="135" t="s">
        <v>23</v>
      </c>
      <c r="B33" s="136"/>
      <c r="C33" s="52" t="s">
        <v>24</v>
      </c>
      <c r="D33" s="164" t="s">
        <v>25</v>
      </c>
      <c r="E33" s="17" t="s">
        <v>26</v>
      </c>
      <c r="F33" s="52" t="s">
        <v>9</v>
      </c>
      <c r="G33" s="163" t="s">
        <v>10</v>
      </c>
      <c r="H33" s="18"/>
    </row>
    <row r="34" spans="1:8">
      <c r="A34" s="33" t="s">
        <v>66</v>
      </c>
      <c r="B34" s="34"/>
      <c r="C34" s="145" t="e">
        <f>+#REF!</f>
        <v>#REF!</v>
      </c>
      <c r="D34" s="137" t="e">
        <f>+#REF!</f>
        <v>#REF!</v>
      </c>
      <c r="E34" s="20" t="e">
        <f>+D34*C34</f>
        <v>#REF!</v>
      </c>
      <c r="F34" s="20">
        <f>+F14*8</f>
        <v>160</v>
      </c>
      <c r="G34" s="55" t="e">
        <f>+E34/F34</f>
        <v>#REF!</v>
      </c>
      <c r="H34" s="23"/>
    </row>
    <row r="35" spans="1:8">
      <c r="A35" s="33"/>
      <c r="B35" s="34"/>
      <c r="C35" s="145"/>
      <c r="D35" s="138"/>
      <c r="E35" s="36"/>
      <c r="F35" s="20"/>
      <c r="G35" s="22"/>
      <c r="H35" s="23"/>
    </row>
    <row r="36" spans="1:8">
      <c r="A36" s="33"/>
      <c r="B36" s="34"/>
      <c r="C36" s="145"/>
      <c r="D36" s="138"/>
      <c r="E36" s="36"/>
      <c r="F36" s="20"/>
      <c r="G36" s="22"/>
      <c r="H36" s="23"/>
    </row>
    <row r="37" spans="1:8">
      <c r="A37" s="33"/>
      <c r="B37" s="34"/>
      <c r="C37" s="36"/>
      <c r="D37" s="19"/>
      <c r="E37" s="36"/>
      <c r="F37" s="20"/>
      <c r="G37" s="22"/>
      <c r="H37" s="23"/>
    </row>
    <row r="38" spans="1:8">
      <c r="A38" s="33"/>
      <c r="B38" s="34"/>
      <c r="C38" s="36"/>
      <c r="D38" s="19"/>
      <c r="E38" s="36"/>
      <c r="F38" s="20"/>
      <c r="G38" s="22"/>
      <c r="H38" s="23"/>
    </row>
    <row r="39" spans="1:8" ht="13.5" thickBot="1">
      <c r="A39" s="50"/>
      <c r="B39" s="56"/>
      <c r="C39" s="27"/>
      <c r="D39" s="41"/>
      <c r="E39" s="41"/>
      <c r="F39" s="41"/>
      <c r="G39" s="40"/>
      <c r="H39" s="30"/>
    </row>
    <row r="40" spans="1:8" ht="13.5" thickBot="1">
      <c r="A40" s="9"/>
      <c r="B40" s="9"/>
      <c r="C40" s="9"/>
      <c r="D40" s="9"/>
      <c r="E40" s="9"/>
      <c r="F40" s="9"/>
      <c r="G40" s="31" t="s">
        <v>11</v>
      </c>
      <c r="H40" s="32" t="e">
        <f>SUM(G34:G39)</f>
        <v>#REF!</v>
      </c>
    </row>
    <row r="41" spans="1:8" ht="13.5" thickBot="1">
      <c r="A41" s="9"/>
      <c r="B41" s="9"/>
      <c r="C41" s="9"/>
      <c r="D41" s="9"/>
      <c r="E41" s="9"/>
      <c r="F41" s="9"/>
      <c r="G41" s="57"/>
      <c r="H41" s="9"/>
    </row>
    <row r="42" spans="1:8" ht="13.5" thickBot="1">
      <c r="A42" s="9"/>
      <c r="B42" s="9"/>
      <c r="C42" s="9"/>
      <c r="D42" s="9"/>
      <c r="E42" s="7" t="s">
        <v>27</v>
      </c>
      <c r="F42" s="58"/>
      <c r="G42" s="58"/>
      <c r="H42" s="32" t="e">
        <f>ROUND(H18+H25+H31+H40,0)</f>
        <v>#REF!</v>
      </c>
    </row>
    <row r="43" spans="1:8" ht="13.5" thickBot="1">
      <c r="A43" s="16" t="s">
        <v>28</v>
      </c>
      <c r="B43" s="16"/>
      <c r="C43" s="9"/>
      <c r="D43" s="9"/>
      <c r="E43" s="9"/>
      <c r="F43" s="9"/>
      <c r="G43" s="9"/>
      <c r="H43" s="9"/>
    </row>
    <row r="44" spans="1:8">
      <c r="A44" s="59" t="s">
        <v>6</v>
      </c>
      <c r="B44" s="60"/>
      <c r="C44" s="60"/>
      <c r="D44" s="60"/>
      <c r="E44" s="61"/>
      <c r="F44" s="62" t="s">
        <v>29</v>
      </c>
      <c r="G44" s="63" t="s">
        <v>30</v>
      </c>
      <c r="H44" s="18"/>
    </row>
    <row r="45" spans="1:8">
      <c r="A45" s="33" t="s">
        <v>31</v>
      </c>
      <c r="B45" s="34"/>
      <c r="C45" s="34"/>
      <c r="D45" s="34"/>
      <c r="E45" s="35"/>
      <c r="F45" s="139"/>
      <c r="G45" s="64"/>
      <c r="H45" s="140"/>
    </row>
    <row r="46" spans="1:8">
      <c r="A46" s="33" t="s">
        <v>32</v>
      </c>
      <c r="B46" s="34"/>
      <c r="C46" s="34"/>
      <c r="D46" s="34"/>
      <c r="E46" s="35"/>
      <c r="F46" s="139"/>
      <c r="G46" s="64"/>
      <c r="H46" s="140"/>
    </row>
    <row r="47" spans="1:8" ht="13.5" thickBot="1">
      <c r="A47" s="39" t="s">
        <v>33</v>
      </c>
      <c r="B47" s="40"/>
      <c r="C47" s="40"/>
      <c r="D47" s="40"/>
      <c r="E47" s="41"/>
      <c r="F47" s="141"/>
      <c r="G47" s="65"/>
      <c r="H47" s="30"/>
    </row>
    <row r="48" spans="1:8" ht="13.5" thickBot="1">
      <c r="A48" s="9"/>
      <c r="B48" s="9"/>
      <c r="C48" s="9"/>
      <c r="D48" s="9"/>
      <c r="E48" s="9"/>
      <c r="F48" s="9"/>
      <c r="G48" s="31" t="s">
        <v>11</v>
      </c>
      <c r="H48" s="66">
        <f>SUM(G45:G47)</f>
        <v>0</v>
      </c>
    </row>
    <row r="49" spans="1:8" ht="13.5" thickBot="1">
      <c r="A49" s="9"/>
      <c r="B49" s="9"/>
      <c r="C49" s="9"/>
      <c r="D49" s="9"/>
      <c r="E49" s="9"/>
      <c r="F49" s="9"/>
      <c r="G49" s="9"/>
      <c r="H49" s="9"/>
    </row>
    <row r="50" spans="1:8" ht="13.5" thickBot="1">
      <c r="C50" s="9"/>
      <c r="D50" s="7" t="s">
        <v>34</v>
      </c>
      <c r="E50" s="58"/>
      <c r="F50" s="58"/>
      <c r="G50" s="58"/>
      <c r="H50" s="32" t="e">
        <f>ROUND((H42+H48),0)</f>
        <v>#REF!</v>
      </c>
    </row>
  </sheetData>
  <mergeCells count="10">
    <mergeCell ref="A15:C15"/>
    <mergeCell ref="A16:C16"/>
    <mergeCell ref="A17:C17"/>
    <mergeCell ref="A20:C20"/>
    <mergeCell ref="D5:H5"/>
    <mergeCell ref="A8:F9"/>
    <mergeCell ref="A11:C11"/>
    <mergeCell ref="A12:C12"/>
    <mergeCell ref="A13:C13"/>
    <mergeCell ref="A14:C14"/>
  </mergeCells>
  <printOptions horizontalCentered="1" verticalCentered="1"/>
  <pageMargins left="1.1811023622047245" right="0.39370078740157483" top="0.19685039370078741" bottom="1.1811023622047245" header="0" footer="0"/>
  <pageSetup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50"/>
  <sheetViews>
    <sheetView topLeftCell="A13" workbookViewId="0">
      <selection activeCell="A32" sqref="A32:G32"/>
    </sheetView>
  </sheetViews>
  <sheetFormatPr baseColWidth="10" defaultRowHeight="12.75"/>
  <cols>
    <col min="2" max="2" width="10.42578125" customWidth="1"/>
    <col min="3" max="3" width="13" customWidth="1"/>
    <col min="5" max="5" width="12" bestFit="1" customWidth="1"/>
    <col min="10" max="10" width="16.28515625" bestFit="1" customWidth="1"/>
  </cols>
  <sheetData>
    <row r="1" spans="1:8" ht="13.5" thickBot="1"/>
    <row r="2" spans="1:8">
      <c r="A2" s="1"/>
      <c r="B2" s="2"/>
      <c r="C2" s="3"/>
      <c r="D2" s="4"/>
      <c r="E2" s="96"/>
      <c r="F2" s="4"/>
      <c r="G2" s="4"/>
      <c r="H2" s="5"/>
    </row>
    <row r="3" spans="1:8">
      <c r="A3" s="6"/>
      <c r="B3" s="7"/>
      <c r="C3" s="8"/>
      <c r="D3" s="9"/>
      <c r="E3" s="16" t="s">
        <v>3</v>
      </c>
      <c r="F3" s="9"/>
      <c r="G3" s="9"/>
      <c r="H3" s="10"/>
    </row>
    <row r="4" spans="1:8" ht="13.5" thickBot="1">
      <c r="A4" s="11"/>
      <c r="B4" s="12"/>
      <c r="C4" s="13"/>
      <c r="D4" s="431"/>
      <c r="E4" s="432"/>
      <c r="F4" s="432"/>
      <c r="G4" s="432"/>
      <c r="H4" s="433"/>
    </row>
    <row r="5" spans="1:8">
      <c r="A5" s="14"/>
      <c r="B5" s="9"/>
      <c r="C5" s="9"/>
      <c r="D5" s="9"/>
      <c r="E5" s="9"/>
      <c r="F5" s="9"/>
      <c r="G5" s="9"/>
      <c r="H5" s="9"/>
    </row>
    <row r="6" spans="1:8">
      <c r="A6" s="14" t="s">
        <v>4</v>
      </c>
      <c r="B6" s="15"/>
      <c r="C6" s="9"/>
      <c r="E6" s="15"/>
      <c r="G6" s="15" t="s">
        <v>149</v>
      </c>
      <c r="H6" s="9"/>
    </row>
    <row r="7" spans="1:8" ht="27" customHeight="1">
      <c r="A7" s="468" t="s">
        <v>301</v>
      </c>
      <c r="B7" s="468"/>
      <c r="C7" s="468"/>
      <c r="D7" s="468"/>
      <c r="E7" s="468"/>
      <c r="F7" s="468"/>
      <c r="G7" s="15" t="s">
        <v>296</v>
      </c>
      <c r="H7" s="9"/>
    </row>
    <row r="8" spans="1:8">
      <c r="A8" s="15"/>
      <c r="B8" s="15"/>
      <c r="C8" s="9"/>
      <c r="D8" s="15"/>
      <c r="E8" s="15"/>
      <c r="F8" s="15"/>
      <c r="G8" s="15"/>
      <c r="H8" s="9"/>
    </row>
    <row r="9" spans="1:8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8">
      <c r="A10" s="59" t="s">
        <v>6</v>
      </c>
      <c r="B10" s="132"/>
      <c r="C10" s="132"/>
      <c r="D10" s="52" t="s">
        <v>7</v>
      </c>
      <c r="E10" s="133" t="s">
        <v>8</v>
      </c>
      <c r="F10" s="52" t="s">
        <v>9</v>
      </c>
      <c r="G10" s="95" t="s">
        <v>10</v>
      </c>
      <c r="H10" s="75"/>
    </row>
    <row r="11" spans="1:8">
      <c r="A11" s="134" t="s">
        <v>49</v>
      </c>
      <c r="B11" s="48"/>
      <c r="C11" s="48"/>
      <c r="D11" s="19"/>
      <c r="E11" s="20" t="e">
        <f>+#REF!</f>
        <v>#REF!</v>
      </c>
      <c r="F11" s="20">
        <v>0.4</v>
      </c>
      <c r="G11" s="55" t="e">
        <f>+E11/F11</f>
        <v>#REF!</v>
      </c>
      <c r="H11" s="10"/>
    </row>
    <row r="12" spans="1:8">
      <c r="A12" s="134" t="s">
        <v>74</v>
      </c>
      <c r="B12" s="48"/>
      <c r="C12" s="48"/>
      <c r="D12" s="48"/>
      <c r="E12" s="20" t="e">
        <f>+#REF!</f>
        <v>#REF!</v>
      </c>
      <c r="F12" s="20">
        <f>+F11</f>
        <v>0.4</v>
      </c>
      <c r="G12" s="55" t="e">
        <f>+E12/F12</f>
        <v>#REF!</v>
      </c>
      <c r="H12" s="10"/>
    </row>
    <row r="13" spans="1:8">
      <c r="A13" s="134" t="s">
        <v>127</v>
      </c>
      <c r="B13" s="48"/>
      <c r="C13" s="48"/>
      <c r="D13" s="19"/>
      <c r="E13" s="20" t="e">
        <f>+#REF!</f>
        <v>#REF!</v>
      </c>
      <c r="F13" s="69">
        <f>+F11</f>
        <v>0.4</v>
      </c>
      <c r="G13" s="55" t="e">
        <f>+E13/F13</f>
        <v>#REF!</v>
      </c>
      <c r="H13" s="10"/>
    </row>
    <row r="14" spans="1:8">
      <c r="A14" s="134" t="s">
        <v>35</v>
      </c>
      <c r="B14" s="48"/>
      <c r="C14" s="48"/>
      <c r="D14" s="19"/>
      <c r="E14" s="36"/>
      <c r="F14" s="20"/>
      <c r="G14" s="55" t="e">
        <f>+H40*0.1</f>
        <v>#REF!</v>
      </c>
      <c r="H14" s="10"/>
    </row>
    <row r="15" spans="1:8">
      <c r="A15" s="134"/>
      <c r="B15" s="48"/>
      <c r="C15" s="48"/>
      <c r="D15" s="19"/>
      <c r="E15" s="20"/>
      <c r="F15" s="69"/>
      <c r="G15" s="55"/>
      <c r="H15" s="10"/>
    </row>
    <row r="16" spans="1:8" ht="13.5" thickBot="1">
      <c r="A16" s="129"/>
      <c r="B16" s="130"/>
      <c r="C16" s="130"/>
      <c r="D16" s="130"/>
      <c r="E16" s="130"/>
      <c r="F16" s="130"/>
      <c r="G16" s="131"/>
      <c r="H16" s="77"/>
    </row>
    <row r="17" spans="1:13" ht="13.5" thickBot="1">
      <c r="A17" s="9"/>
      <c r="B17" s="9"/>
      <c r="C17" s="9"/>
      <c r="D17" s="9"/>
      <c r="E17" s="9"/>
      <c r="F17" s="9"/>
      <c r="G17" s="31" t="s">
        <v>11</v>
      </c>
      <c r="H17" s="32" t="e">
        <f>SUM(G11:G15)</f>
        <v>#REF!</v>
      </c>
    </row>
    <row r="18" spans="1:13" ht="13.5" thickBot="1">
      <c r="A18" s="16" t="s">
        <v>12</v>
      </c>
      <c r="B18" s="16"/>
      <c r="C18" s="9"/>
      <c r="D18" s="9"/>
      <c r="E18" s="9"/>
      <c r="F18" s="9"/>
      <c r="G18" s="9"/>
      <c r="H18" s="9"/>
    </row>
    <row r="19" spans="1:13">
      <c r="A19" s="84" t="s">
        <v>6</v>
      </c>
      <c r="B19" s="85"/>
      <c r="C19" s="67"/>
      <c r="D19" s="52" t="s">
        <v>13</v>
      </c>
      <c r="E19" s="52" t="s">
        <v>14</v>
      </c>
      <c r="F19" s="52" t="s">
        <v>15</v>
      </c>
      <c r="G19" s="95" t="s">
        <v>10</v>
      </c>
      <c r="H19" s="18"/>
    </row>
    <row r="20" spans="1:13">
      <c r="A20" s="33" t="s">
        <v>167</v>
      </c>
      <c r="B20" s="34"/>
      <c r="C20" s="35"/>
      <c r="D20" s="19" t="s">
        <v>105</v>
      </c>
      <c r="E20" s="36" t="e">
        <f>+#REF!</f>
        <v>#REF!</v>
      </c>
      <c r="F20" s="21">
        <v>0.72</v>
      </c>
      <c r="G20" s="55" t="e">
        <f t="shared" ref="G20:G25" si="0">+E20*F20</f>
        <v>#REF!</v>
      </c>
      <c r="H20" s="23"/>
      <c r="K20" s="78"/>
      <c r="M20" s="78"/>
    </row>
    <row r="21" spans="1:13">
      <c r="A21" s="33" t="s">
        <v>44</v>
      </c>
      <c r="B21" s="34"/>
      <c r="C21" s="35"/>
      <c r="D21" s="19" t="s">
        <v>297</v>
      </c>
      <c r="E21" s="36">
        <v>25</v>
      </c>
      <c r="F21" s="21">
        <v>180</v>
      </c>
      <c r="G21" s="55">
        <f t="shared" si="0"/>
        <v>4500</v>
      </c>
      <c r="H21" s="23"/>
      <c r="K21" s="78"/>
      <c r="M21" s="78"/>
    </row>
    <row r="22" spans="1:13">
      <c r="A22" s="33" t="s">
        <v>51</v>
      </c>
      <c r="B22" s="34"/>
      <c r="C22" s="35"/>
      <c r="D22" s="19" t="s">
        <v>105</v>
      </c>
      <c r="E22" s="36" t="e">
        <f>+#REF!</f>
        <v>#REF!</v>
      </c>
      <c r="F22" s="21">
        <v>0.6</v>
      </c>
      <c r="G22" s="55" t="e">
        <f t="shared" si="0"/>
        <v>#REF!</v>
      </c>
      <c r="H22" s="23"/>
      <c r="K22" s="78"/>
      <c r="M22" s="78"/>
    </row>
    <row r="23" spans="1:13">
      <c r="A23" s="33" t="s">
        <v>52</v>
      </c>
      <c r="B23" s="34"/>
      <c r="C23" s="35"/>
      <c r="D23" s="19" t="s">
        <v>39</v>
      </c>
      <c r="E23" s="36" t="e">
        <f>+#REF!</f>
        <v>#REF!</v>
      </c>
      <c r="F23" s="36">
        <v>435</v>
      </c>
      <c r="G23" s="55" t="e">
        <f t="shared" si="0"/>
        <v>#REF!</v>
      </c>
      <c r="H23" s="23"/>
      <c r="I23" s="71"/>
      <c r="K23" s="78"/>
      <c r="M23" s="78"/>
    </row>
    <row r="24" spans="1:13">
      <c r="A24" s="33" t="s">
        <v>185</v>
      </c>
      <c r="B24" s="34"/>
      <c r="C24" s="35"/>
      <c r="D24" s="19" t="s">
        <v>116</v>
      </c>
      <c r="E24" s="20">
        <v>12500</v>
      </c>
      <c r="F24" s="69">
        <v>0.95</v>
      </c>
      <c r="G24" s="55">
        <f t="shared" si="0"/>
        <v>11875</v>
      </c>
      <c r="H24" s="23"/>
      <c r="J24" s="71"/>
    </row>
    <row r="25" spans="1:13">
      <c r="A25" s="33" t="s">
        <v>128</v>
      </c>
      <c r="B25" s="34"/>
      <c r="C25" s="35"/>
      <c r="D25" s="19" t="s">
        <v>129</v>
      </c>
      <c r="E25" s="20" t="e">
        <f>+#REF!</f>
        <v>#REF!</v>
      </c>
      <c r="F25" s="69">
        <v>2</v>
      </c>
      <c r="G25" s="55" t="e">
        <f t="shared" si="0"/>
        <v>#REF!</v>
      </c>
      <c r="H25" s="23"/>
    </row>
    <row r="26" spans="1:13" ht="13.5" thickBot="1">
      <c r="A26" s="50"/>
      <c r="B26" s="56"/>
      <c r="C26" s="51"/>
      <c r="D26" s="26"/>
      <c r="E26" s="27"/>
      <c r="F26" s="72"/>
      <c r="G26" s="76"/>
      <c r="H26" s="30"/>
    </row>
    <row r="27" spans="1:13" ht="13.5" thickBot="1">
      <c r="A27" s="9"/>
      <c r="B27" s="9"/>
      <c r="C27" s="9"/>
      <c r="D27" s="9"/>
      <c r="E27" s="9"/>
      <c r="F27" s="9"/>
      <c r="G27" s="31" t="s">
        <v>11</v>
      </c>
      <c r="H27" s="32" t="e">
        <f>SUM(G20:G26)</f>
        <v>#REF!</v>
      </c>
    </row>
    <row r="28" spans="1:13" ht="13.5" thickBot="1">
      <c r="A28" s="42" t="s">
        <v>16</v>
      </c>
      <c r="B28" s="42"/>
      <c r="C28" s="40"/>
      <c r="D28" s="9"/>
      <c r="E28" s="9"/>
      <c r="F28" s="9"/>
      <c r="G28" s="9"/>
      <c r="H28" s="9"/>
    </row>
    <row r="29" spans="1:13">
      <c r="A29" s="83" t="s">
        <v>17</v>
      </c>
      <c r="B29" s="61"/>
      <c r="C29" s="43" t="s">
        <v>18</v>
      </c>
      <c r="D29" s="164" t="s">
        <v>19</v>
      </c>
      <c r="E29" s="164" t="s">
        <v>20</v>
      </c>
      <c r="F29" s="164" t="s">
        <v>21</v>
      </c>
      <c r="G29" s="44" t="s">
        <v>10</v>
      </c>
      <c r="H29" s="18"/>
      <c r="K29" s="322"/>
    </row>
    <row r="30" spans="1:13">
      <c r="A30" s="33" t="s">
        <v>186</v>
      </c>
      <c r="B30" s="34"/>
      <c r="C30" s="20">
        <f>+F20</f>
        <v>0.72</v>
      </c>
      <c r="D30" s="80">
        <v>30</v>
      </c>
      <c r="E30" s="80">
        <f>+D30*C30</f>
        <v>21.599999999999998</v>
      </c>
      <c r="F30" s="80" t="e">
        <f>+#REF!</f>
        <v>#REF!</v>
      </c>
      <c r="G30" s="20" t="e">
        <f>+F30*E30</f>
        <v>#REF!</v>
      </c>
      <c r="H30" s="23"/>
    </row>
    <row r="31" spans="1:13">
      <c r="A31" s="33" t="s">
        <v>187</v>
      </c>
      <c r="B31" s="34"/>
      <c r="C31" s="20">
        <f>+F22</f>
        <v>0.6</v>
      </c>
      <c r="D31" s="80">
        <v>12</v>
      </c>
      <c r="E31" s="80">
        <f>+D31*C31</f>
        <v>7.1999999999999993</v>
      </c>
      <c r="F31" s="80" t="e">
        <f>+F30</f>
        <v>#REF!</v>
      </c>
      <c r="G31" s="20" t="e">
        <f>+F31*E31</f>
        <v>#REF!</v>
      </c>
      <c r="H31" s="23"/>
    </row>
    <row r="32" spans="1:13" ht="13.5" thickBot="1">
      <c r="A32" s="50"/>
      <c r="B32" s="51"/>
      <c r="C32" s="108"/>
      <c r="D32" s="28"/>
      <c r="E32" s="28"/>
      <c r="F32" s="29"/>
      <c r="G32" s="76"/>
      <c r="H32" s="23"/>
      <c r="J32" s="71"/>
    </row>
    <row r="33" spans="1:8" ht="13.5" thickBot="1">
      <c r="A33" s="9"/>
      <c r="B33" s="9"/>
      <c r="C33" s="9"/>
      <c r="D33" s="9"/>
      <c r="E33" s="9"/>
      <c r="F33" s="9"/>
      <c r="G33" s="31" t="s">
        <v>11</v>
      </c>
      <c r="H33" s="32" t="e">
        <f>SUM(G30:G32)</f>
        <v>#REF!</v>
      </c>
    </row>
    <row r="34" spans="1:8" ht="13.5" thickBot="1">
      <c r="A34" s="42" t="s">
        <v>22</v>
      </c>
      <c r="B34" s="42"/>
      <c r="C34" s="9"/>
      <c r="D34" s="9"/>
      <c r="E34" s="9"/>
      <c r="F34" s="9"/>
      <c r="G34" s="9"/>
      <c r="H34" s="9"/>
    </row>
    <row r="35" spans="1:8">
      <c r="A35" s="84" t="s">
        <v>23</v>
      </c>
      <c r="B35" s="67"/>
      <c r="C35" s="52" t="s">
        <v>24</v>
      </c>
      <c r="D35" s="164" t="s">
        <v>25</v>
      </c>
      <c r="E35" s="17" t="s">
        <v>26</v>
      </c>
      <c r="F35" s="52" t="s">
        <v>9</v>
      </c>
      <c r="G35" s="163" t="s">
        <v>10</v>
      </c>
      <c r="H35" s="18"/>
    </row>
    <row r="36" spans="1:8">
      <c r="A36" s="33" t="s">
        <v>146</v>
      </c>
      <c r="B36" s="34"/>
      <c r="C36" s="53" t="e">
        <f>+#REF!*12</f>
        <v>#REF!</v>
      </c>
      <c r="D36" s="54" t="e">
        <f>+#REF!</f>
        <v>#REF!</v>
      </c>
      <c r="E36" s="20" t="e">
        <f>+D36*C36</f>
        <v>#REF!</v>
      </c>
      <c r="F36" s="20">
        <f>+F11*8</f>
        <v>3.2</v>
      </c>
      <c r="G36" s="55" t="e">
        <f>+E36/F36</f>
        <v>#REF!</v>
      </c>
      <c r="H36" s="23"/>
    </row>
    <row r="37" spans="1:8">
      <c r="A37" s="33" t="s">
        <v>38</v>
      </c>
      <c r="B37" s="34"/>
      <c r="C37" s="53" t="e">
        <f>+#REF!</f>
        <v>#REF!</v>
      </c>
      <c r="D37" s="54" t="e">
        <f>+D36</f>
        <v>#REF!</v>
      </c>
      <c r="E37" s="20" t="e">
        <f>+D37*C37</f>
        <v>#REF!</v>
      </c>
      <c r="F37" s="20">
        <f>F36</f>
        <v>3.2</v>
      </c>
      <c r="G37" s="55" t="e">
        <f>+E37/F37</f>
        <v>#REF!</v>
      </c>
      <c r="H37" s="23"/>
    </row>
    <row r="38" spans="1:8">
      <c r="A38" s="33"/>
      <c r="B38" s="34"/>
      <c r="C38" s="36"/>
      <c r="D38" s="19"/>
      <c r="E38" s="36"/>
      <c r="F38" s="20"/>
      <c r="G38" s="22"/>
      <c r="H38" s="23"/>
    </row>
    <row r="39" spans="1:8" ht="13.5" thickBot="1">
      <c r="A39" s="50"/>
      <c r="B39" s="56"/>
      <c r="C39" s="27"/>
      <c r="D39" s="41"/>
      <c r="E39" s="41"/>
      <c r="F39" s="41"/>
      <c r="G39" s="40"/>
      <c r="H39" s="30"/>
    </row>
    <row r="40" spans="1:8" ht="13.5" thickBot="1">
      <c r="A40" s="9"/>
      <c r="B40" s="9"/>
      <c r="C40" s="9"/>
      <c r="D40" s="9"/>
      <c r="E40" s="9"/>
      <c r="F40" s="9"/>
      <c r="G40" s="31" t="s">
        <v>11</v>
      </c>
      <c r="H40" s="32" t="e">
        <f>SUM(G36:G39)</f>
        <v>#REF!</v>
      </c>
    </row>
    <row r="41" spans="1:8" ht="13.5" thickBot="1">
      <c r="A41" s="9"/>
      <c r="B41" s="9"/>
      <c r="C41" s="9"/>
      <c r="D41" s="9"/>
      <c r="E41" s="9"/>
      <c r="F41" s="9"/>
      <c r="G41" s="57"/>
      <c r="H41" s="9"/>
    </row>
    <row r="42" spans="1:8" ht="13.5" thickBot="1">
      <c r="A42" s="9"/>
      <c r="B42" s="9"/>
      <c r="C42" s="9"/>
      <c r="D42" s="9"/>
      <c r="E42" s="7" t="s">
        <v>27</v>
      </c>
      <c r="F42" s="58"/>
      <c r="G42" s="58"/>
      <c r="H42" s="32" t="e">
        <f>ROUND(H17+H27+H33+H40,0)</f>
        <v>#REF!</v>
      </c>
    </row>
    <row r="43" spans="1:8" ht="13.5" thickBot="1">
      <c r="A43" s="16" t="s">
        <v>28</v>
      </c>
      <c r="B43" s="16"/>
      <c r="C43" s="9"/>
      <c r="D43" s="9"/>
      <c r="E43" s="9"/>
      <c r="F43" s="9"/>
      <c r="G43" s="9"/>
      <c r="H43" s="9"/>
    </row>
    <row r="44" spans="1:8">
      <c r="A44" s="59" t="s">
        <v>6</v>
      </c>
      <c r="B44" s="60"/>
      <c r="C44" s="60"/>
      <c r="D44" s="60"/>
      <c r="E44" s="61"/>
      <c r="F44" s="62" t="s">
        <v>29</v>
      </c>
      <c r="G44" s="63" t="s">
        <v>30</v>
      </c>
      <c r="H44" s="18"/>
    </row>
    <row r="45" spans="1:8">
      <c r="A45" s="33" t="s">
        <v>31</v>
      </c>
      <c r="B45" s="34"/>
      <c r="C45" s="34"/>
      <c r="D45" s="34"/>
      <c r="E45" s="35"/>
      <c r="F45" s="93"/>
      <c r="G45" s="64" t="e">
        <f>+F45*H42</f>
        <v>#REF!</v>
      </c>
      <c r="H45" s="23"/>
    </row>
    <row r="46" spans="1:8">
      <c r="A46" s="33" t="s">
        <v>32</v>
      </c>
      <c r="B46" s="34"/>
      <c r="C46" s="34"/>
      <c r="D46" s="34"/>
      <c r="E46" s="35"/>
      <c r="F46" s="93"/>
      <c r="G46" s="64" t="e">
        <f>+F46*H42</f>
        <v>#REF!</v>
      </c>
      <c r="H46" s="23"/>
    </row>
    <row r="47" spans="1:8" ht="13.5" thickBot="1">
      <c r="A47" s="39" t="s">
        <v>33</v>
      </c>
      <c r="B47" s="40"/>
      <c r="C47" s="40"/>
      <c r="D47" s="40"/>
      <c r="E47" s="41"/>
      <c r="F47" s="94"/>
      <c r="G47" s="65" t="e">
        <f>+F47*H42</f>
        <v>#REF!</v>
      </c>
      <c r="H47" s="30"/>
    </row>
    <row r="48" spans="1:8" ht="13.5" thickBot="1">
      <c r="A48" s="9"/>
      <c r="B48" s="9"/>
      <c r="C48" s="9"/>
      <c r="D48" s="9"/>
      <c r="E48" s="9"/>
      <c r="F48" s="9"/>
      <c r="G48" s="31" t="s">
        <v>11</v>
      </c>
      <c r="H48" s="66" t="e">
        <f>SUM(G45:G47)</f>
        <v>#REF!</v>
      </c>
    </row>
    <row r="49" spans="1:8" ht="13.5" thickBot="1">
      <c r="A49" s="9"/>
      <c r="B49" s="9"/>
      <c r="C49" s="9"/>
      <c r="D49" s="9"/>
      <c r="E49" s="9"/>
      <c r="F49" s="9"/>
      <c r="G49" s="9"/>
      <c r="H49" s="9"/>
    </row>
    <row r="50" spans="1:8" ht="13.5" thickBot="1">
      <c r="C50" s="9"/>
      <c r="D50" s="7" t="s">
        <v>34</v>
      </c>
      <c r="E50" s="58"/>
      <c r="F50" s="58"/>
      <c r="G50" s="58"/>
      <c r="H50" s="32" t="e">
        <f>ROUND((H42+H48),0)</f>
        <v>#REF!</v>
      </c>
    </row>
  </sheetData>
  <mergeCells count="2">
    <mergeCell ref="D4:H4"/>
    <mergeCell ref="A7:F7"/>
  </mergeCells>
  <printOptions horizontalCentered="1" verticalCentered="1"/>
  <pageMargins left="1.1811023622047245" right="0.39370078740157483" top="0.19685039370078741" bottom="1.1811023622047245" header="0" footer="0"/>
  <pageSetup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F0"/>
  </sheetPr>
  <dimension ref="A2:J52"/>
  <sheetViews>
    <sheetView topLeftCell="A28" workbookViewId="0">
      <selection activeCell="J50" sqref="J50"/>
    </sheetView>
  </sheetViews>
  <sheetFormatPr baseColWidth="10" defaultRowHeight="12.75"/>
  <cols>
    <col min="2" max="2" width="10.42578125" customWidth="1"/>
    <col min="3" max="3" width="13" customWidth="1"/>
    <col min="5" max="5" width="12" bestFit="1" customWidth="1"/>
    <col min="10" max="10" width="12.85546875" bestFit="1" customWidth="1"/>
    <col min="258" max="258" width="10.42578125" customWidth="1"/>
    <col min="259" max="259" width="13" customWidth="1"/>
    <col min="261" max="261" width="12" bestFit="1" customWidth="1"/>
    <col min="266" max="266" width="12.85546875" bestFit="1" customWidth="1"/>
    <col min="514" max="514" width="10.42578125" customWidth="1"/>
    <col min="515" max="515" width="13" customWidth="1"/>
    <col min="517" max="517" width="12" bestFit="1" customWidth="1"/>
    <col min="522" max="522" width="12.85546875" bestFit="1" customWidth="1"/>
    <col min="770" max="770" width="10.42578125" customWidth="1"/>
    <col min="771" max="771" width="13" customWidth="1"/>
    <col min="773" max="773" width="12" bestFit="1" customWidth="1"/>
    <col min="778" max="778" width="12.85546875" bestFit="1" customWidth="1"/>
    <col min="1026" max="1026" width="10.42578125" customWidth="1"/>
    <col min="1027" max="1027" width="13" customWidth="1"/>
    <col min="1029" max="1029" width="12" bestFit="1" customWidth="1"/>
    <col min="1034" max="1034" width="12.85546875" bestFit="1" customWidth="1"/>
    <col min="1282" max="1282" width="10.42578125" customWidth="1"/>
    <col min="1283" max="1283" width="13" customWidth="1"/>
    <col min="1285" max="1285" width="12" bestFit="1" customWidth="1"/>
    <col min="1290" max="1290" width="12.85546875" bestFit="1" customWidth="1"/>
    <col min="1538" max="1538" width="10.42578125" customWidth="1"/>
    <col min="1539" max="1539" width="13" customWidth="1"/>
    <col min="1541" max="1541" width="12" bestFit="1" customWidth="1"/>
    <col min="1546" max="1546" width="12.85546875" bestFit="1" customWidth="1"/>
    <col min="1794" max="1794" width="10.42578125" customWidth="1"/>
    <col min="1795" max="1795" width="13" customWidth="1"/>
    <col min="1797" max="1797" width="12" bestFit="1" customWidth="1"/>
    <col min="1802" max="1802" width="12.85546875" bestFit="1" customWidth="1"/>
    <col min="2050" max="2050" width="10.42578125" customWidth="1"/>
    <col min="2051" max="2051" width="13" customWidth="1"/>
    <col min="2053" max="2053" width="12" bestFit="1" customWidth="1"/>
    <col min="2058" max="2058" width="12.85546875" bestFit="1" customWidth="1"/>
    <col min="2306" max="2306" width="10.42578125" customWidth="1"/>
    <col min="2307" max="2307" width="13" customWidth="1"/>
    <col min="2309" max="2309" width="12" bestFit="1" customWidth="1"/>
    <col min="2314" max="2314" width="12.85546875" bestFit="1" customWidth="1"/>
    <col min="2562" max="2562" width="10.42578125" customWidth="1"/>
    <col min="2563" max="2563" width="13" customWidth="1"/>
    <col min="2565" max="2565" width="12" bestFit="1" customWidth="1"/>
    <col min="2570" max="2570" width="12.85546875" bestFit="1" customWidth="1"/>
    <col min="2818" max="2818" width="10.42578125" customWidth="1"/>
    <col min="2819" max="2819" width="13" customWidth="1"/>
    <col min="2821" max="2821" width="12" bestFit="1" customWidth="1"/>
    <col min="2826" max="2826" width="12.85546875" bestFit="1" customWidth="1"/>
    <col min="3074" max="3074" width="10.42578125" customWidth="1"/>
    <col min="3075" max="3075" width="13" customWidth="1"/>
    <col min="3077" max="3077" width="12" bestFit="1" customWidth="1"/>
    <col min="3082" max="3082" width="12.85546875" bestFit="1" customWidth="1"/>
    <col min="3330" max="3330" width="10.42578125" customWidth="1"/>
    <col min="3331" max="3331" width="13" customWidth="1"/>
    <col min="3333" max="3333" width="12" bestFit="1" customWidth="1"/>
    <col min="3338" max="3338" width="12.85546875" bestFit="1" customWidth="1"/>
    <col min="3586" max="3586" width="10.42578125" customWidth="1"/>
    <col min="3587" max="3587" width="13" customWidth="1"/>
    <col min="3589" max="3589" width="12" bestFit="1" customWidth="1"/>
    <col min="3594" max="3594" width="12.85546875" bestFit="1" customWidth="1"/>
    <col min="3842" max="3842" width="10.42578125" customWidth="1"/>
    <col min="3843" max="3843" width="13" customWidth="1"/>
    <col min="3845" max="3845" width="12" bestFit="1" customWidth="1"/>
    <col min="3850" max="3850" width="12.85546875" bestFit="1" customWidth="1"/>
    <col min="4098" max="4098" width="10.42578125" customWidth="1"/>
    <col min="4099" max="4099" width="13" customWidth="1"/>
    <col min="4101" max="4101" width="12" bestFit="1" customWidth="1"/>
    <col min="4106" max="4106" width="12.85546875" bestFit="1" customWidth="1"/>
    <col min="4354" max="4354" width="10.42578125" customWidth="1"/>
    <col min="4355" max="4355" width="13" customWidth="1"/>
    <col min="4357" max="4357" width="12" bestFit="1" customWidth="1"/>
    <col min="4362" max="4362" width="12.85546875" bestFit="1" customWidth="1"/>
    <col min="4610" max="4610" width="10.42578125" customWidth="1"/>
    <col min="4611" max="4611" width="13" customWidth="1"/>
    <col min="4613" max="4613" width="12" bestFit="1" customWidth="1"/>
    <col min="4618" max="4618" width="12.85546875" bestFit="1" customWidth="1"/>
    <col min="4866" max="4866" width="10.42578125" customWidth="1"/>
    <col min="4867" max="4867" width="13" customWidth="1"/>
    <col min="4869" max="4869" width="12" bestFit="1" customWidth="1"/>
    <col min="4874" max="4874" width="12.85546875" bestFit="1" customWidth="1"/>
    <col min="5122" max="5122" width="10.42578125" customWidth="1"/>
    <col min="5123" max="5123" width="13" customWidth="1"/>
    <col min="5125" max="5125" width="12" bestFit="1" customWidth="1"/>
    <col min="5130" max="5130" width="12.85546875" bestFit="1" customWidth="1"/>
    <col min="5378" max="5378" width="10.42578125" customWidth="1"/>
    <col min="5379" max="5379" width="13" customWidth="1"/>
    <col min="5381" max="5381" width="12" bestFit="1" customWidth="1"/>
    <col min="5386" max="5386" width="12.85546875" bestFit="1" customWidth="1"/>
    <col min="5634" max="5634" width="10.42578125" customWidth="1"/>
    <col min="5635" max="5635" width="13" customWidth="1"/>
    <col min="5637" max="5637" width="12" bestFit="1" customWidth="1"/>
    <col min="5642" max="5642" width="12.85546875" bestFit="1" customWidth="1"/>
    <col min="5890" max="5890" width="10.42578125" customWidth="1"/>
    <col min="5891" max="5891" width="13" customWidth="1"/>
    <col min="5893" max="5893" width="12" bestFit="1" customWidth="1"/>
    <col min="5898" max="5898" width="12.85546875" bestFit="1" customWidth="1"/>
    <col min="6146" max="6146" width="10.42578125" customWidth="1"/>
    <col min="6147" max="6147" width="13" customWidth="1"/>
    <col min="6149" max="6149" width="12" bestFit="1" customWidth="1"/>
    <col min="6154" max="6154" width="12.85546875" bestFit="1" customWidth="1"/>
    <col min="6402" max="6402" width="10.42578125" customWidth="1"/>
    <col min="6403" max="6403" width="13" customWidth="1"/>
    <col min="6405" max="6405" width="12" bestFit="1" customWidth="1"/>
    <col min="6410" max="6410" width="12.85546875" bestFit="1" customWidth="1"/>
    <col min="6658" max="6658" width="10.42578125" customWidth="1"/>
    <col min="6659" max="6659" width="13" customWidth="1"/>
    <col min="6661" max="6661" width="12" bestFit="1" customWidth="1"/>
    <col min="6666" max="6666" width="12.85546875" bestFit="1" customWidth="1"/>
    <col min="6914" max="6914" width="10.42578125" customWidth="1"/>
    <col min="6915" max="6915" width="13" customWidth="1"/>
    <col min="6917" max="6917" width="12" bestFit="1" customWidth="1"/>
    <col min="6922" max="6922" width="12.85546875" bestFit="1" customWidth="1"/>
    <col min="7170" max="7170" width="10.42578125" customWidth="1"/>
    <col min="7171" max="7171" width="13" customWidth="1"/>
    <col min="7173" max="7173" width="12" bestFit="1" customWidth="1"/>
    <col min="7178" max="7178" width="12.85546875" bestFit="1" customWidth="1"/>
    <col min="7426" max="7426" width="10.42578125" customWidth="1"/>
    <col min="7427" max="7427" width="13" customWidth="1"/>
    <col min="7429" max="7429" width="12" bestFit="1" customWidth="1"/>
    <col min="7434" max="7434" width="12.85546875" bestFit="1" customWidth="1"/>
    <col min="7682" max="7682" width="10.42578125" customWidth="1"/>
    <col min="7683" max="7683" width="13" customWidth="1"/>
    <col min="7685" max="7685" width="12" bestFit="1" customWidth="1"/>
    <col min="7690" max="7690" width="12.85546875" bestFit="1" customWidth="1"/>
    <col min="7938" max="7938" width="10.42578125" customWidth="1"/>
    <col min="7939" max="7939" width="13" customWidth="1"/>
    <col min="7941" max="7941" width="12" bestFit="1" customWidth="1"/>
    <col min="7946" max="7946" width="12.85546875" bestFit="1" customWidth="1"/>
    <col min="8194" max="8194" width="10.42578125" customWidth="1"/>
    <col min="8195" max="8195" width="13" customWidth="1"/>
    <col min="8197" max="8197" width="12" bestFit="1" customWidth="1"/>
    <col min="8202" max="8202" width="12.85546875" bestFit="1" customWidth="1"/>
    <col min="8450" max="8450" width="10.42578125" customWidth="1"/>
    <col min="8451" max="8451" width="13" customWidth="1"/>
    <col min="8453" max="8453" width="12" bestFit="1" customWidth="1"/>
    <col min="8458" max="8458" width="12.85546875" bestFit="1" customWidth="1"/>
    <col min="8706" max="8706" width="10.42578125" customWidth="1"/>
    <col min="8707" max="8707" width="13" customWidth="1"/>
    <col min="8709" max="8709" width="12" bestFit="1" customWidth="1"/>
    <col min="8714" max="8714" width="12.85546875" bestFit="1" customWidth="1"/>
    <col min="8962" max="8962" width="10.42578125" customWidth="1"/>
    <col min="8963" max="8963" width="13" customWidth="1"/>
    <col min="8965" max="8965" width="12" bestFit="1" customWidth="1"/>
    <col min="8970" max="8970" width="12.85546875" bestFit="1" customWidth="1"/>
    <col min="9218" max="9218" width="10.42578125" customWidth="1"/>
    <col min="9219" max="9219" width="13" customWidth="1"/>
    <col min="9221" max="9221" width="12" bestFit="1" customWidth="1"/>
    <col min="9226" max="9226" width="12.85546875" bestFit="1" customWidth="1"/>
    <col min="9474" max="9474" width="10.42578125" customWidth="1"/>
    <col min="9475" max="9475" width="13" customWidth="1"/>
    <col min="9477" max="9477" width="12" bestFit="1" customWidth="1"/>
    <col min="9482" max="9482" width="12.85546875" bestFit="1" customWidth="1"/>
    <col min="9730" max="9730" width="10.42578125" customWidth="1"/>
    <col min="9731" max="9731" width="13" customWidth="1"/>
    <col min="9733" max="9733" width="12" bestFit="1" customWidth="1"/>
    <col min="9738" max="9738" width="12.85546875" bestFit="1" customWidth="1"/>
    <col min="9986" max="9986" width="10.42578125" customWidth="1"/>
    <col min="9987" max="9987" width="13" customWidth="1"/>
    <col min="9989" max="9989" width="12" bestFit="1" customWidth="1"/>
    <col min="9994" max="9994" width="12.85546875" bestFit="1" customWidth="1"/>
    <col min="10242" max="10242" width="10.42578125" customWidth="1"/>
    <col min="10243" max="10243" width="13" customWidth="1"/>
    <col min="10245" max="10245" width="12" bestFit="1" customWidth="1"/>
    <col min="10250" max="10250" width="12.85546875" bestFit="1" customWidth="1"/>
    <col min="10498" max="10498" width="10.42578125" customWidth="1"/>
    <col min="10499" max="10499" width="13" customWidth="1"/>
    <col min="10501" max="10501" width="12" bestFit="1" customWidth="1"/>
    <col min="10506" max="10506" width="12.85546875" bestFit="1" customWidth="1"/>
    <col min="10754" max="10754" width="10.42578125" customWidth="1"/>
    <col min="10755" max="10755" width="13" customWidth="1"/>
    <col min="10757" max="10757" width="12" bestFit="1" customWidth="1"/>
    <col min="10762" max="10762" width="12.85546875" bestFit="1" customWidth="1"/>
    <col min="11010" max="11010" width="10.42578125" customWidth="1"/>
    <col min="11011" max="11011" width="13" customWidth="1"/>
    <col min="11013" max="11013" width="12" bestFit="1" customWidth="1"/>
    <col min="11018" max="11018" width="12.85546875" bestFit="1" customWidth="1"/>
    <col min="11266" max="11266" width="10.42578125" customWidth="1"/>
    <col min="11267" max="11267" width="13" customWidth="1"/>
    <col min="11269" max="11269" width="12" bestFit="1" customWidth="1"/>
    <col min="11274" max="11274" width="12.85546875" bestFit="1" customWidth="1"/>
    <col min="11522" max="11522" width="10.42578125" customWidth="1"/>
    <col min="11523" max="11523" width="13" customWidth="1"/>
    <col min="11525" max="11525" width="12" bestFit="1" customWidth="1"/>
    <col min="11530" max="11530" width="12.85546875" bestFit="1" customWidth="1"/>
    <col min="11778" max="11778" width="10.42578125" customWidth="1"/>
    <col min="11779" max="11779" width="13" customWidth="1"/>
    <col min="11781" max="11781" width="12" bestFit="1" customWidth="1"/>
    <col min="11786" max="11786" width="12.85546875" bestFit="1" customWidth="1"/>
    <col min="12034" max="12034" width="10.42578125" customWidth="1"/>
    <col min="12035" max="12035" width="13" customWidth="1"/>
    <col min="12037" max="12037" width="12" bestFit="1" customWidth="1"/>
    <col min="12042" max="12042" width="12.85546875" bestFit="1" customWidth="1"/>
    <col min="12290" max="12290" width="10.42578125" customWidth="1"/>
    <col min="12291" max="12291" width="13" customWidth="1"/>
    <col min="12293" max="12293" width="12" bestFit="1" customWidth="1"/>
    <col min="12298" max="12298" width="12.85546875" bestFit="1" customWidth="1"/>
    <col min="12546" max="12546" width="10.42578125" customWidth="1"/>
    <col min="12547" max="12547" width="13" customWidth="1"/>
    <col min="12549" max="12549" width="12" bestFit="1" customWidth="1"/>
    <col min="12554" max="12554" width="12.85546875" bestFit="1" customWidth="1"/>
    <col min="12802" max="12802" width="10.42578125" customWidth="1"/>
    <col min="12803" max="12803" width="13" customWidth="1"/>
    <col min="12805" max="12805" width="12" bestFit="1" customWidth="1"/>
    <col min="12810" max="12810" width="12.85546875" bestFit="1" customWidth="1"/>
    <col min="13058" max="13058" width="10.42578125" customWidth="1"/>
    <col min="13059" max="13059" width="13" customWidth="1"/>
    <col min="13061" max="13061" width="12" bestFit="1" customWidth="1"/>
    <col min="13066" max="13066" width="12.85546875" bestFit="1" customWidth="1"/>
    <col min="13314" max="13314" width="10.42578125" customWidth="1"/>
    <col min="13315" max="13315" width="13" customWidth="1"/>
    <col min="13317" max="13317" width="12" bestFit="1" customWidth="1"/>
    <col min="13322" max="13322" width="12.85546875" bestFit="1" customWidth="1"/>
    <col min="13570" max="13570" width="10.42578125" customWidth="1"/>
    <col min="13571" max="13571" width="13" customWidth="1"/>
    <col min="13573" max="13573" width="12" bestFit="1" customWidth="1"/>
    <col min="13578" max="13578" width="12.85546875" bestFit="1" customWidth="1"/>
    <col min="13826" max="13826" width="10.42578125" customWidth="1"/>
    <col min="13827" max="13827" width="13" customWidth="1"/>
    <col min="13829" max="13829" width="12" bestFit="1" customWidth="1"/>
    <col min="13834" max="13834" width="12.85546875" bestFit="1" customWidth="1"/>
    <col min="14082" max="14082" width="10.42578125" customWidth="1"/>
    <col min="14083" max="14083" width="13" customWidth="1"/>
    <col min="14085" max="14085" width="12" bestFit="1" customWidth="1"/>
    <col min="14090" max="14090" width="12.85546875" bestFit="1" customWidth="1"/>
    <col min="14338" max="14338" width="10.42578125" customWidth="1"/>
    <col min="14339" max="14339" width="13" customWidth="1"/>
    <col min="14341" max="14341" width="12" bestFit="1" customWidth="1"/>
    <col min="14346" max="14346" width="12.85546875" bestFit="1" customWidth="1"/>
    <col min="14594" max="14594" width="10.42578125" customWidth="1"/>
    <col min="14595" max="14595" width="13" customWidth="1"/>
    <col min="14597" max="14597" width="12" bestFit="1" customWidth="1"/>
    <col min="14602" max="14602" width="12.85546875" bestFit="1" customWidth="1"/>
    <col min="14850" max="14850" width="10.42578125" customWidth="1"/>
    <col min="14851" max="14851" width="13" customWidth="1"/>
    <col min="14853" max="14853" width="12" bestFit="1" customWidth="1"/>
    <col min="14858" max="14858" width="12.85546875" bestFit="1" customWidth="1"/>
    <col min="15106" max="15106" width="10.42578125" customWidth="1"/>
    <col min="15107" max="15107" width="13" customWidth="1"/>
    <col min="15109" max="15109" width="12" bestFit="1" customWidth="1"/>
    <col min="15114" max="15114" width="12.85546875" bestFit="1" customWidth="1"/>
    <col min="15362" max="15362" width="10.42578125" customWidth="1"/>
    <col min="15363" max="15363" width="13" customWidth="1"/>
    <col min="15365" max="15365" width="12" bestFit="1" customWidth="1"/>
    <col min="15370" max="15370" width="12.85546875" bestFit="1" customWidth="1"/>
    <col min="15618" max="15618" width="10.42578125" customWidth="1"/>
    <col min="15619" max="15619" width="13" customWidth="1"/>
    <col min="15621" max="15621" width="12" bestFit="1" customWidth="1"/>
    <col min="15626" max="15626" width="12.85546875" bestFit="1" customWidth="1"/>
    <col min="15874" max="15874" width="10.42578125" customWidth="1"/>
    <col min="15875" max="15875" width="13" customWidth="1"/>
    <col min="15877" max="15877" width="12" bestFit="1" customWidth="1"/>
    <col min="15882" max="15882" width="12.85546875" bestFit="1" customWidth="1"/>
    <col min="16130" max="16130" width="10.42578125" customWidth="1"/>
    <col min="16131" max="16131" width="13" customWidth="1"/>
    <col min="16133" max="16133" width="12" bestFit="1" customWidth="1"/>
    <col min="16138" max="16138" width="12.85546875" bestFit="1" customWidth="1"/>
  </cols>
  <sheetData>
    <row r="2" spans="1:10" ht="13.5" thickBot="1"/>
    <row r="3" spans="1:10">
      <c r="A3" s="1"/>
      <c r="B3" s="2"/>
      <c r="C3" s="3"/>
      <c r="D3" s="4"/>
      <c r="E3" s="96"/>
      <c r="F3" s="4"/>
      <c r="G3" s="4"/>
      <c r="H3" s="5"/>
    </row>
    <row r="4" spans="1:10">
      <c r="A4" s="6"/>
      <c r="B4" s="7"/>
      <c r="C4" s="8"/>
      <c r="D4" s="9"/>
      <c r="E4" s="16" t="s">
        <v>3</v>
      </c>
      <c r="F4" s="9"/>
      <c r="G4" s="9"/>
      <c r="H4" s="10"/>
    </row>
    <row r="5" spans="1:10" ht="13.5" thickBot="1">
      <c r="A5" s="11"/>
      <c r="B5" s="12"/>
      <c r="C5" s="13"/>
      <c r="D5" s="431"/>
      <c r="E5" s="432"/>
      <c r="F5" s="432"/>
      <c r="G5" s="432"/>
      <c r="H5" s="433"/>
    </row>
    <row r="6" spans="1:10">
      <c r="A6" s="14"/>
      <c r="B6" s="9"/>
      <c r="C6" s="9"/>
      <c r="D6" s="9"/>
      <c r="E6" s="9"/>
      <c r="F6" s="9"/>
      <c r="G6" s="9"/>
      <c r="H6" s="9"/>
    </row>
    <row r="7" spans="1:10">
      <c r="A7" s="14" t="s">
        <v>4</v>
      </c>
      <c r="B7" s="15"/>
      <c r="C7" s="9"/>
      <c r="E7" s="15"/>
      <c r="G7" s="15" t="s">
        <v>148</v>
      </c>
      <c r="H7" s="9"/>
    </row>
    <row r="8" spans="1:10">
      <c r="A8" s="14" t="s">
        <v>257</v>
      </c>
      <c r="B8" s="15"/>
      <c r="C8" s="9"/>
      <c r="D8" s="15"/>
      <c r="E8" s="15"/>
      <c r="F8" s="15"/>
      <c r="G8" s="15" t="s">
        <v>175</v>
      </c>
      <c r="H8" s="9"/>
    </row>
    <row r="9" spans="1:10">
      <c r="A9" s="15"/>
      <c r="B9" s="15"/>
      <c r="C9" s="9"/>
      <c r="D9" s="15"/>
      <c r="E9" s="15"/>
      <c r="F9" s="15"/>
      <c r="G9" s="15" t="s">
        <v>40</v>
      </c>
      <c r="H9" s="9"/>
    </row>
    <row r="10" spans="1:10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10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10">
      <c r="A12" s="459" t="s">
        <v>48</v>
      </c>
      <c r="B12" s="460"/>
      <c r="C12" s="461"/>
      <c r="D12" s="19"/>
      <c r="E12" s="20" t="e">
        <f>+#REF!</f>
        <v>#REF!</v>
      </c>
      <c r="F12" s="20">
        <v>1</v>
      </c>
      <c r="G12" s="22" t="e">
        <f>+E12/F12</f>
        <v>#REF!</v>
      </c>
      <c r="H12" s="23"/>
    </row>
    <row r="13" spans="1:10">
      <c r="A13" s="160" t="s">
        <v>49</v>
      </c>
      <c r="B13" s="161"/>
      <c r="C13" s="162"/>
      <c r="D13" s="24"/>
      <c r="E13" s="20" t="e">
        <f>+#REF!</f>
        <v>#REF!</v>
      </c>
      <c r="F13" s="20">
        <f>+F12</f>
        <v>1</v>
      </c>
      <c r="G13" s="22" t="e">
        <f>+E13/F13</f>
        <v>#REF!</v>
      </c>
      <c r="H13" s="23"/>
      <c r="J13" s="146"/>
    </row>
    <row r="14" spans="1:10">
      <c r="A14" s="459" t="s">
        <v>35</v>
      </c>
      <c r="B14" s="460"/>
      <c r="C14" s="461"/>
      <c r="D14" s="24"/>
      <c r="E14" s="25"/>
      <c r="F14" s="20"/>
      <c r="G14" s="22" t="e">
        <f>+H42*0.1</f>
        <v>#REF!</v>
      </c>
      <c r="H14" s="23"/>
    </row>
    <row r="15" spans="1:10">
      <c r="A15" s="459"/>
      <c r="B15" s="460"/>
      <c r="C15" s="461"/>
      <c r="D15" s="19"/>
      <c r="E15" s="36"/>
      <c r="F15" s="20"/>
      <c r="G15" s="55"/>
      <c r="H15" s="23"/>
    </row>
    <row r="16" spans="1:10">
      <c r="A16" s="459"/>
      <c r="B16" s="460"/>
      <c r="C16" s="461"/>
      <c r="D16" s="24"/>
      <c r="E16" s="25"/>
      <c r="F16" s="20"/>
      <c r="G16" s="22"/>
      <c r="H16" s="23"/>
    </row>
    <row r="17" spans="1:8" ht="13.5" thickBot="1">
      <c r="A17" s="462"/>
      <c r="B17" s="463"/>
      <c r="C17" s="464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SUM(G12:G17)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465" t="s">
        <v>6</v>
      </c>
      <c r="B20" s="466"/>
      <c r="C20" s="4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33" t="s">
        <v>167</v>
      </c>
      <c r="B21" s="34"/>
      <c r="C21" s="35"/>
      <c r="D21" s="19" t="s">
        <v>2</v>
      </c>
      <c r="E21" s="36" t="e">
        <f>+#REF!</f>
        <v>#REF!</v>
      </c>
      <c r="F21" s="21">
        <v>0.85</v>
      </c>
      <c r="G21" s="22" t="e">
        <f>+E21*F21</f>
        <v>#REF!</v>
      </c>
      <c r="H21" s="23"/>
    </row>
    <row r="22" spans="1:8">
      <c r="A22" s="33" t="s">
        <v>44</v>
      </c>
      <c r="B22" s="34"/>
      <c r="C22" s="35"/>
      <c r="D22" s="19" t="s">
        <v>45</v>
      </c>
      <c r="E22" s="36">
        <v>80</v>
      </c>
      <c r="F22" s="21">
        <v>160</v>
      </c>
      <c r="G22" s="22">
        <f>+E22*F22</f>
        <v>12800</v>
      </c>
      <c r="H22" s="23"/>
    </row>
    <row r="23" spans="1:8">
      <c r="A23" s="33" t="s">
        <v>51</v>
      </c>
      <c r="B23" s="34"/>
      <c r="C23" s="35"/>
      <c r="D23" s="19" t="s">
        <v>2</v>
      </c>
      <c r="E23" s="36" t="e">
        <f>+#REF!</f>
        <v>#REF!</v>
      </c>
      <c r="F23" s="21">
        <v>0.55000000000000004</v>
      </c>
      <c r="G23" s="22" t="e">
        <f>+E23*F23</f>
        <v>#REF!</v>
      </c>
      <c r="H23" s="23"/>
    </row>
    <row r="24" spans="1:8">
      <c r="A24" s="33" t="s">
        <v>52</v>
      </c>
      <c r="B24" s="34"/>
      <c r="C24" s="35"/>
      <c r="D24" s="19" t="s">
        <v>39</v>
      </c>
      <c r="E24" s="36" t="e">
        <f>+#REF!</f>
        <v>#REF!</v>
      </c>
      <c r="F24" s="36">
        <v>350</v>
      </c>
      <c r="G24" s="22" t="e">
        <f>+E24*F24</f>
        <v>#REF!</v>
      </c>
      <c r="H24" s="23"/>
    </row>
    <row r="25" spans="1:8">
      <c r="A25" s="33" t="s">
        <v>168</v>
      </c>
      <c r="B25" s="34"/>
      <c r="C25" s="35"/>
      <c r="D25" s="24" t="s">
        <v>119</v>
      </c>
      <c r="E25" s="25">
        <v>120000</v>
      </c>
      <c r="F25" s="25">
        <v>1</v>
      </c>
      <c r="G25" s="38">
        <f>+F25*E25</f>
        <v>120000</v>
      </c>
      <c r="H25" s="23"/>
    </row>
    <row r="26" spans="1:8">
      <c r="A26" s="33" t="s">
        <v>54</v>
      </c>
      <c r="B26" s="34"/>
      <c r="C26" s="35"/>
      <c r="D26" s="24"/>
      <c r="E26" s="25"/>
      <c r="F26" s="37"/>
      <c r="G26" s="158" t="e">
        <f>SUM(G21:G24)*0.02</f>
        <v>#REF!</v>
      </c>
      <c r="H26" s="23"/>
    </row>
    <row r="27" spans="1:8" ht="13.5" thickBot="1">
      <c r="A27" s="50"/>
      <c r="B27" s="56"/>
      <c r="C27" s="51"/>
      <c r="D27" s="26"/>
      <c r="E27" s="27"/>
      <c r="F27" s="159"/>
      <c r="G27" s="76"/>
      <c r="H27" s="23"/>
    </row>
    <row r="28" spans="1:8" ht="13.5" thickBot="1">
      <c r="A28" s="9"/>
      <c r="B28" s="9"/>
      <c r="C28" s="9"/>
      <c r="D28" s="9"/>
      <c r="E28" s="9"/>
      <c r="F28" s="9"/>
      <c r="G28" s="31" t="s">
        <v>11</v>
      </c>
      <c r="H28" s="32" t="e">
        <f>SUM(G21:G26)</f>
        <v>#REF!</v>
      </c>
    </row>
    <row r="29" spans="1:8" ht="13.5" thickBot="1">
      <c r="A29" s="42" t="s">
        <v>16</v>
      </c>
      <c r="B29" s="42"/>
      <c r="C29" s="40"/>
      <c r="D29" s="9"/>
      <c r="E29" s="9"/>
      <c r="F29" s="9"/>
      <c r="G29" s="9"/>
      <c r="H29" s="9"/>
    </row>
    <row r="30" spans="1:8">
      <c r="A30" s="135" t="s">
        <v>17</v>
      </c>
      <c r="B30" s="136"/>
      <c r="C30" s="43" t="s">
        <v>18</v>
      </c>
      <c r="D30" s="164" t="s">
        <v>19</v>
      </c>
      <c r="E30" s="164" t="s">
        <v>20</v>
      </c>
      <c r="F30" s="164" t="s">
        <v>21</v>
      </c>
      <c r="G30" s="44" t="s">
        <v>10</v>
      </c>
      <c r="H30" s="18"/>
    </row>
    <row r="31" spans="1:8">
      <c r="A31" s="134" t="s">
        <v>55</v>
      </c>
      <c r="B31" s="34"/>
      <c r="C31" s="21">
        <f>+F23</f>
        <v>0.55000000000000004</v>
      </c>
      <c r="D31" s="46">
        <v>36</v>
      </c>
      <c r="E31" s="46">
        <f>+D31*C31</f>
        <v>19.8</v>
      </c>
      <c r="F31" s="47" t="e">
        <f>+#REF!</f>
        <v>#REF!</v>
      </c>
      <c r="G31" s="20" t="e">
        <f>+F31*E31</f>
        <v>#REF!</v>
      </c>
      <c r="H31" s="23"/>
    </row>
    <row r="32" spans="1:8">
      <c r="A32" s="33" t="s">
        <v>169</v>
      </c>
      <c r="B32" s="34"/>
      <c r="C32" s="21">
        <f>+F21</f>
        <v>0.85</v>
      </c>
      <c r="D32" s="46">
        <v>36</v>
      </c>
      <c r="E32" s="46">
        <f>+D32*C32</f>
        <v>30.599999999999998</v>
      </c>
      <c r="F32" s="47" t="e">
        <f>+#REF!</f>
        <v>#REF!</v>
      </c>
      <c r="G32" s="20" t="e">
        <f>+F32*E32</f>
        <v>#REF!</v>
      </c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 t="e">
        <f>SUM(G31:G33)</f>
        <v>#REF!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135" t="s">
        <v>23</v>
      </c>
      <c r="B36" s="136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56</v>
      </c>
      <c r="B37" s="34"/>
      <c r="C37" s="145" t="e">
        <f>10*#REF!</f>
        <v>#REF!</v>
      </c>
      <c r="D37" s="138" t="e">
        <f>+#REF!</f>
        <v>#REF!</v>
      </c>
      <c r="E37" s="20" t="e">
        <f>+D37*C37</f>
        <v>#REF!</v>
      </c>
      <c r="F37" s="20">
        <f>+F12*8</f>
        <v>8</v>
      </c>
      <c r="G37" s="55" t="e">
        <f>+E37/F37</f>
        <v>#REF!</v>
      </c>
      <c r="H37" s="23"/>
    </row>
    <row r="38" spans="1:8">
      <c r="A38" s="33" t="s">
        <v>38</v>
      </c>
      <c r="B38" s="34"/>
      <c r="C38" s="145" t="e">
        <f>#REF!*1.75</f>
        <v>#REF!</v>
      </c>
      <c r="D38" s="138" t="e">
        <f>+D37</f>
        <v>#REF!</v>
      </c>
      <c r="E38" s="20" t="e">
        <f>+D38*C38</f>
        <v>#REF!</v>
      </c>
      <c r="F38" s="20">
        <f>+F37</f>
        <v>8</v>
      </c>
      <c r="G38" s="55" t="e">
        <f>+E38/F38</f>
        <v>#REF!</v>
      </c>
      <c r="H38" s="23"/>
    </row>
    <row r="39" spans="1:8">
      <c r="A39" s="33"/>
      <c r="B39" s="34"/>
      <c r="C39" s="36"/>
      <c r="D39" s="19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ROUND(H18+H28+H34+H42,0)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139"/>
      <c r="G47" s="64"/>
      <c r="H47" s="140"/>
    </row>
    <row r="48" spans="1:8">
      <c r="A48" s="33" t="s">
        <v>32</v>
      </c>
      <c r="B48" s="34"/>
      <c r="C48" s="34"/>
      <c r="D48" s="34"/>
      <c r="E48" s="35"/>
      <c r="F48" s="139"/>
      <c r="G48" s="64"/>
      <c r="H48" s="140"/>
    </row>
    <row r="49" spans="1:8" ht="13.5" thickBot="1">
      <c r="A49" s="39" t="s">
        <v>33</v>
      </c>
      <c r="B49" s="40"/>
      <c r="C49" s="40"/>
      <c r="D49" s="40"/>
      <c r="E49" s="41"/>
      <c r="F49" s="141"/>
      <c r="G49" s="65"/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>
        <f>SUM(G47:G49)</f>
        <v>0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8">
    <mergeCell ref="A17:C17"/>
    <mergeCell ref="A20:C20"/>
    <mergeCell ref="D5:H5"/>
    <mergeCell ref="A11:C11"/>
    <mergeCell ref="A12:C12"/>
    <mergeCell ref="A14:C14"/>
    <mergeCell ref="A15:C15"/>
    <mergeCell ref="A16:C16"/>
  </mergeCells>
  <printOptions horizontalCentered="1" verticalCentered="1"/>
  <pageMargins left="0.39370078740157483" right="0.39370078740157483" top="0.39370078740157483" bottom="0.39370078740157483" header="0" footer="0"/>
  <pageSetup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</sheetPr>
  <dimension ref="A2:H50"/>
  <sheetViews>
    <sheetView view="pageBreakPreview" zoomScaleSheetLayoutView="100" workbookViewId="0">
      <selection activeCell="J18" sqref="J18"/>
    </sheetView>
  </sheetViews>
  <sheetFormatPr baseColWidth="10" defaultColWidth="11.42578125" defaultRowHeight="12.75"/>
  <cols>
    <col min="1" max="1" width="11.42578125" style="245"/>
    <col min="2" max="2" width="10.42578125" style="245" customWidth="1"/>
    <col min="3" max="3" width="13.85546875" style="245" customWidth="1"/>
    <col min="4" max="6" width="11.42578125" style="245"/>
    <col min="7" max="7" width="14.28515625" style="245" customWidth="1"/>
    <col min="8" max="16384" width="11.42578125" style="245"/>
  </cols>
  <sheetData>
    <row r="2" spans="1:8" ht="13.5" thickBot="1"/>
    <row r="3" spans="1:8">
      <c r="A3" s="246"/>
      <c r="B3" s="247"/>
      <c r="C3" s="248"/>
      <c r="D3" s="249"/>
      <c r="E3" s="249"/>
      <c r="F3" s="249"/>
      <c r="G3" s="249"/>
      <c r="H3" s="250"/>
    </row>
    <row r="4" spans="1:8">
      <c r="A4" s="251"/>
      <c r="B4" s="252"/>
      <c r="C4" s="253"/>
      <c r="D4" s="254"/>
      <c r="E4" s="255" t="s">
        <v>3</v>
      </c>
      <c r="F4" s="254"/>
      <c r="G4" s="254"/>
      <c r="H4" s="256"/>
    </row>
    <row r="5" spans="1:8" ht="13.5" thickBot="1">
      <c r="A5" s="257"/>
      <c r="B5" s="258"/>
      <c r="C5" s="259"/>
      <c r="D5" s="472"/>
      <c r="E5" s="473"/>
      <c r="F5" s="473"/>
      <c r="G5" s="473"/>
      <c r="H5" s="474"/>
    </row>
    <row r="6" spans="1:8">
      <c r="A6" s="260"/>
      <c r="B6" s="254"/>
      <c r="C6" s="254"/>
      <c r="D6" s="254"/>
      <c r="E6" s="254"/>
      <c r="F6" s="254"/>
      <c r="G6" s="254"/>
      <c r="H6" s="254"/>
    </row>
    <row r="7" spans="1:8">
      <c r="A7" s="261"/>
      <c r="B7" s="262"/>
      <c r="C7" s="254"/>
      <c r="E7" s="262"/>
      <c r="G7" s="261" t="s">
        <v>264</v>
      </c>
      <c r="H7" s="261">
        <v>460</v>
      </c>
    </row>
    <row r="8" spans="1:8">
      <c r="A8" s="260" t="s">
        <v>265</v>
      </c>
      <c r="B8" s="262"/>
      <c r="C8" s="254"/>
      <c r="D8" s="262"/>
      <c r="E8" s="262"/>
      <c r="F8" s="262"/>
      <c r="G8" s="261" t="s">
        <v>266</v>
      </c>
      <c r="H8" s="261"/>
    </row>
    <row r="9" spans="1:8">
      <c r="A9" s="262"/>
      <c r="B9" s="262"/>
      <c r="C9" s="254"/>
      <c r="D9" s="262"/>
      <c r="E9" s="262"/>
      <c r="F9" s="262"/>
      <c r="G9" s="261" t="s">
        <v>267</v>
      </c>
      <c r="H9" s="261" t="s">
        <v>105</v>
      </c>
    </row>
    <row r="10" spans="1:8" ht="13.5" thickBot="1">
      <c r="A10" s="255" t="s">
        <v>5</v>
      </c>
      <c r="B10" s="255"/>
      <c r="C10" s="254"/>
      <c r="D10" s="254"/>
      <c r="E10" s="254"/>
      <c r="F10" s="254"/>
      <c r="G10" s="254"/>
      <c r="H10" s="254"/>
    </row>
    <row r="11" spans="1:8">
      <c r="A11" s="469" t="s">
        <v>6</v>
      </c>
      <c r="B11" s="470"/>
      <c r="C11" s="471"/>
      <c r="D11" s="263" t="s">
        <v>7</v>
      </c>
      <c r="E11" s="264" t="s">
        <v>8</v>
      </c>
      <c r="F11" s="263" t="s">
        <v>9</v>
      </c>
      <c r="G11" s="265" t="s">
        <v>10</v>
      </c>
      <c r="H11" s="266"/>
    </row>
    <row r="12" spans="1:8">
      <c r="A12" s="475" t="s">
        <v>268</v>
      </c>
      <c r="B12" s="476"/>
      <c r="C12" s="477"/>
      <c r="D12" s="267"/>
      <c r="E12" s="268">
        <v>350000</v>
      </c>
      <c r="F12" s="268">
        <v>20</v>
      </c>
      <c r="G12" s="269">
        <f>+E12/F12</f>
        <v>17500</v>
      </c>
      <c r="H12" s="270"/>
    </row>
    <row r="13" spans="1:8">
      <c r="A13" s="271" t="s">
        <v>269</v>
      </c>
      <c r="B13" s="272"/>
      <c r="C13" s="273"/>
      <c r="D13" s="274"/>
      <c r="E13" s="275">
        <v>0</v>
      </c>
      <c r="F13" s="268">
        <v>40</v>
      </c>
      <c r="G13" s="269">
        <f>+E13/F13</f>
        <v>0</v>
      </c>
      <c r="H13" s="270"/>
    </row>
    <row r="14" spans="1:8">
      <c r="A14" s="475" t="s">
        <v>270</v>
      </c>
      <c r="B14" s="476"/>
      <c r="C14" s="477"/>
      <c r="D14" s="274"/>
      <c r="E14" s="276">
        <v>80000</v>
      </c>
      <c r="F14" s="268">
        <v>40</v>
      </c>
      <c r="G14" s="269">
        <f>+E14/F14</f>
        <v>2000</v>
      </c>
      <c r="H14" s="270"/>
    </row>
    <row r="15" spans="1:8">
      <c r="A15" s="475"/>
      <c r="B15" s="476"/>
      <c r="C15" s="477"/>
      <c r="D15" s="274"/>
      <c r="E15" s="276"/>
      <c r="F15" s="268"/>
      <c r="G15" s="269"/>
      <c r="H15" s="270"/>
    </row>
    <row r="16" spans="1:8" ht="13.5" thickBot="1">
      <c r="A16" s="478"/>
      <c r="B16" s="479"/>
      <c r="C16" s="480"/>
      <c r="D16" s="277"/>
      <c r="E16" s="278"/>
      <c r="F16" s="279"/>
      <c r="G16" s="280"/>
      <c r="H16" s="281"/>
    </row>
    <row r="17" spans="1:8" ht="13.5" thickBot="1">
      <c r="A17" s="254"/>
      <c r="B17" s="254"/>
      <c r="C17" s="254"/>
      <c r="D17" s="254"/>
      <c r="E17" s="254"/>
      <c r="F17" s="254"/>
      <c r="G17" s="282" t="s">
        <v>11</v>
      </c>
      <c r="H17" s="283">
        <f>SUM(G12:G14)</f>
        <v>19500</v>
      </c>
    </row>
    <row r="18" spans="1:8" ht="13.5" thickBot="1">
      <c r="A18" s="255" t="s">
        <v>12</v>
      </c>
      <c r="B18" s="255"/>
      <c r="C18" s="254"/>
      <c r="D18" s="254"/>
      <c r="E18" s="254"/>
      <c r="F18" s="254"/>
      <c r="G18" s="254"/>
      <c r="H18" s="254"/>
    </row>
    <row r="19" spans="1:8">
      <c r="A19" s="469" t="s">
        <v>6</v>
      </c>
      <c r="B19" s="470"/>
      <c r="C19" s="471"/>
      <c r="D19" s="263" t="s">
        <v>13</v>
      </c>
      <c r="E19" s="263" t="s">
        <v>14</v>
      </c>
      <c r="F19" s="263" t="s">
        <v>15</v>
      </c>
      <c r="G19" s="265" t="s">
        <v>10</v>
      </c>
      <c r="H19" s="266"/>
    </row>
    <row r="20" spans="1:8">
      <c r="A20" s="284"/>
      <c r="B20" s="285"/>
      <c r="C20" s="286"/>
      <c r="D20" s="267"/>
      <c r="E20" s="287"/>
      <c r="F20" s="288"/>
      <c r="G20" s="269"/>
      <c r="H20" s="270"/>
    </row>
    <row r="21" spans="1:8">
      <c r="A21" s="284"/>
      <c r="B21" s="285"/>
      <c r="C21" s="286"/>
      <c r="D21" s="267"/>
      <c r="E21" s="287"/>
      <c r="F21" s="288"/>
      <c r="G21" s="269"/>
      <c r="H21" s="270"/>
    </row>
    <row r="22" spans="1:8">
      <c r="A22" s="284"/>
      <c r="B22" s="285"/>
      <c r="C22" s="286"/>
      <c r="D22" s="267"/>
      <c r="E22" s="287"/>
      <c r="F22" s="288"/>
      <c r="G22" s="269"/>
      <c r="H22" s="270"/>
    </row>
    <row r="23" spans="1:8">
      <c r="A23" s="284"/>
      <c r="B23" s="285"/>
      <c r="C23" s="286"/>
      <c r="D23" s="267"/>
      <c r="E23" s="287"/>
      <c r="F23" s="288"/>
      <c r="G23" s="269"/>
      <c r="H23" s="270"/>
    </row>
    <row r="24" spans="1:8">
      <c r="A24" s="284"/>
      <c r="B24" s="285"/>
      <c r="C24" s="286"/>
      <c r="D24" s="274"/>
      <c r="E24" s="276"/>
      <c r="F24" s="289"/>
      <c r="G24" s="290"/>
      <c r="H24" s="270"/>
    </row>
    <row r="25" spans="1:8" ht="13.5" thickBot="1">
      <c r="A25" s="291"/>
      <c r="B25" s="292"/>
      <c r="C25" s="293"/>
      <c r="D25" s="277"/>
      <c r="E25" s="278"/>
      <c r="F25" s="279"/>
      <c r="G25" s="280"/>
      <c r="H25" s="281"/>
    </row>
    <row r="26" spans="1:8" ht="13.5" thickBot="1">
      <c r="A26" s="254"/>
      <c r="B26" s="254"/>
      <c r="C26" s="254"/>
      <c r="D26" s="254"/>
      <c r="E26" s="254"/>
      <c r="F26" s="254"/>
      <c r="G26" s="282" t="s">
        <v>11</v>
      </c>
      <c r="H26" s="283">
        <v>0</v>
      </c>
    </row>
    <row r="27" spans="1:8" ht="13.5" thickBot="1">
      <c r="A27" s="294" t="s">
        <v>16</v>
      </c>
      <c r="B27" s="294"/>
      <c r="C27" s="292"/>
      <c r="D27" s="254"/>
      <c r="E27" s="254"/>
      <c r="F27" s="254"/>
      <c r="G27" s="254"/>
      <c r="H27" s="254"/>
    </row>
    <row r="28" spans="1:8">
      <c r="A28" s="295" t="s">
        <v>17</v>
      </c>
      <c r="B28" s="296"/>
      <c r="C28" s="297" t="s">
        <v>18</v>
      </c>
      <c r="D28" s="263" t="s">
        <v>19</v>
      </c>
      <c r="E28" s="263" t="s">
        <v>20</v>
      </c>
      <c r="F28" s="263" t="s">
        <v>21</v>
      </c>
      <c r="G28" s="298" t="s">
        <v>10</v>
      </c>
      <c r="H28" s="266"/>
    </row>
    <row r="29" spans="1:8">
      <c r="A29" s="284" t="s">
        <v>271</v>
      </c>
      <c r="B29" s="285"/>
      <c r="C29" s="299">
        <v>1.25</v>
      </c>
      <c r="D29" s="300">
        <v>1</v>
      </c>
      <c r="E29" s="300">
        <f>+D29*C29</f>
        <v>1.25</v>
      </c>
      <c r="F29" s="299" t="e">
        <f>+#REF!</f>
        <v>#REF!</v>
      </c>
      <c r="G29" s="268" t="e">
        <f>+F29*E29*D29*C29</f>
        <v>#REF!</v>
      </c>
      <c r="H29" s="270"/>
    </row>
    <row r="30" spans="1:8">
      <c r="A30" s="284"/>
      <c r="B30" s="285"/>
      <c r="C30" s="301"/>
      <c r="D30" s="267"/>
      <c r="E30" s="302"/>
      <c r="F30" s="268"/>
      <c r="G30" s="268"/>
      <c r="H30" s="270"/>
    </row>
    <row r="31" spans="1:8" ht="13.5" thickBot="1">
      <c r="A31" s="303"/>
      <c r="B31" s="304"/>
      <c r="C31" s="277"/>
      <c r="D31" s="278"/>
      <c r="E31" s="279"/>
      <c r="F31" s="280"/>
      <c r="G31" s="277"/>
      <c r="H31" s="270"/>
    </row>
    <row r="32" spans="1:8" ht="13.5" thickBot="1">
      <c r="A32" s="254"/>
      <c r="B32" s="254"/>
      <c r="C32" s="254"/>
      <c r="D32" s="254"/>
      <c r="E32" s="254"/>
      <c r="F32" s="254"/>
      <c r="G32" s="282" t="s">
        <v>11</v>
      </c>
      <c r="H32" s="283" t="e">
        <f>SUM(G29:G31)</f>
        <v>#REF!</v>
      </c>
    </row>
    <row r="33" spans="1:8" ht="13.5" thickBot="1">
      <c r="A33" s="294" t="s">
        <v>22</v>
      </c>
      <c r="B33" s="294"/>
      <c r="C33" s="254"/>
      <c r="D33" s="254"/>
      <c r="E33" s="254"/>
      <c r="F33" s="254"/>
      <c r="G33" s="254"/>
      <c r="H33" s="254"/>
    </row>
    <row r="34" spans="1:8">
      <c r="A34" s="295" t="s">
        <v>23</v>
      </c>
      <c r="B34" s="296"/>
      <c r="C34" s="305" t="s">
        <v>24</v>
      </c>
      <c r="D34" s="263" t="s">
        <v>25</v>
      </c>
      <c r="E34" s="264" t="s">
        <v>26</v>
      </c>
      <c r="F34" s="305" t="s">
        <v>9</v>
      </c>
      <c r="G34" s="265" t="s">
        <v>10</v>
      </c>
      <c r="H34" s="266"/>
    </row>
    <row r="35" spans="1:8">
      <c r="A35" s="284" t="s">
        <v>41</v>
      </c>
      <c r="B35" s="285"/>
      <c r="C35" s="306" t="e">
        <f>2*#REF!</f>
        <v>#REF!</v>
      </c>
      <c r="D35" s="307" t="e">
        <f>+#REF!</f>
        <v>#REF!</v>
      </c>
      <c r="E35" s="268" t="e">
        <f>+C35*D35</f>
        <v>#REF!</v>
      </c>
      <c r="F35" s="268">
        <f>+F13*8</f>
        <v>320</v>
      </c>
      <c r="G35" s="308" t="e">
        <f>+E35/F35</f>
        <v>#REF!</v>
      </c>
      <c r="H35" s="270"/>
    </row>
    <row r="36" spans="1:8">
      <c r="A36" s="284" t="s">
        <v>272</v>
      </c>
      <c r="B36" s="285"/>
      <c r="C36" s="306" t="e">
        <f>2*#REF!</f>
        <v>#REF!</v>
      </c>
      <c r="D36" s="307" t="e">
        <f>+D35</f>
        <v>#REF!</v>
      </c>
      <c r="E36" s="287" t="e">
        <f>+C36*D36</f>
        <v>#REF!</v>
      </c>
      <c r="F36" s="268">
        <v>320</v>
      </c>
      <c r="G36" s="308" t="e">
        <f>+E36/F36</f>
        <v>#REF!</v>
      </c>
      <c r="H36" s="270"/>
    </row>
    <row r="37" spans="1:8">
      <c r="A37" s="284"/>
      <c r="B37" s="285"/>
      <c r="C37" s="287"/>
      <c r="D37" s="267"/>
      <c r="E37" s="287"/>
      <c r="F37" s="268"/>
      <c r="G37" s="269"/>
      <c r="H37" s="270"/>
    </row>
    <row r="38" spans="1:8">
      <c r="A38" s="284"/>
      <c r="B38" s="285"/>
      <c r="C38" s="287"/>
      <c r="D38" s="267"/>
      <c r="E38" s="287"/>
      <c r="F38" s="268"/>
      <c r="G38" s="269"/>
      <c r="H38" s="270"/>
    </row>
    <row r="39" spans="1:8" ht="13.5" thickBot="1">
      <c r="A39" s="303"/>
      <c r="B39" s="309"/>
      <c r="C39" s="278"/>
      <c r="D39" s="293"/>
      <c r="E39" s="293"/>
      <c r="F39" s="293"/>
      <c r="G39" s="292"/>
      <c r="H39" s="281"/>
    </row>
    <row r="40" spans="1:8" ht="13.5" thickBot="1">
      <c r="A40" s="254"/>
      <c r="B40" s="254"/>
      <c r="C40" s="254"/>
      <c r="D40" s="254"/>
      <c r="E40" s="254"/>
      <c r="F40" s="254"/>
      <c r="G40" s="282" t="s">
        <v>11</v>
      </c>
      <c r="H40" s="283" t="e">
        <f>SUM(G35:G36)</f>
        <v>#REF!</v>
      </c>
    </row>
    <row r="41" spans="1:8" ht="13.5" thickBot="1">
      <c r="A41" s="254"/>
      <c r="B41" s="254"/>
      <c r="C41" s="254"/>
      <c r="D41" s="254"/>
      <c r="E41" s="254"/>
      <c r="F41" s="254"/>
      <c r="G41" s="310"/>
      <c r="H41" s="254"/>
    </row>
    <row r="42" spans="1:8" ht="13.5" thickBot="1">
      <c r="A42" s="254"/>
      <c r="B42" s="254"/>
      <c r="C42" s="254"/>
      <c r="D42" s="254"/>
      <c r="E42" s="252" t="s">
        <v>27</v>
      </c>
      <c r="F42" s="311"/>
      <c r="G42" s="311"/>
      <c r="H42" s="283" t="e">
        <f>+ROUND(H40+H32+H26+H17,0)</f>
        <v>#REF!</v>
      </c>
    </row>
    <row r="43" spans="1:8" ht="13.5" thickBot="1">
      <c r="A43" s="255" t="s">
        <v>28</v>
      </c>
      <c r="B43" s="255"/>
      <c r="C43" s="254"/>
      <c r="D43" s="254"/>
      <c r="E43" s="254"/>
      <c r="F43" s="254"/>
      <c r="G43" s="254"/>
      <c r="H43" s="254"/>
    </row>
    <row r="44" spans="1:8">
      <c r="A44" s="312" t="s">
        <v>6</v>
      </c>
      <c r="B44" s="313"/>
      <c r="C44" s="313"/>
      <c r="D44" s="313"/>
      <c r="E44" s="314"/>
      <c r="F44" s="315" t="s">
        <v>29</v>
      </c>
      <c r="G44" s="316" t="s">
        <v>30</v>
      </c>
      <c r="H44" s="266"/>
    </row>
    <row r="45" spans="1:8">
      <c r="A45" s="284" t="s">
        <v>31</v>
      </c>
      <c r="B45" s="285"/>
      <c r="C45" s="285"/>
      <c r="D45" s="285"/>
      <c r="E45" s="286"/>
      <c r="F45" s="317"/>
      <c r="G45" s="318"/>
      <c r="H45" s="319"/>
    </row>
    <row r="46" spans="1:8">
      <c r="A46" s="284" t="s">
        <v>32</v>
      </c>
      <c r="B46" s="285"/>
      <c r="C46" s="285"/>
      <c r="D46" s="285"/>
      <c r="E46" s="286"/>
      <c r="F46" s="317"/>
      <c r="G46" s="318"/>
      <c r="H46" s="319"/>
    </row>
    <row r="47" spans="1:8" ht="13.5" thickBot="1">
      <c r="A47" s="291" t="s">
        <v>33</v>
      </c>
      <c r="B47" s="292"/>
      <c r="C47" s="292"/>
      <c r="D47" s="292"/>
      <c r="E47" s="293"/>
      <c r="F47" s="317"/>
      <c r="G47" s="320"/>
      <c r="H47" s="281"/>
    </row>
    <row r="48" spans="1:8" ht="13.5" thickBot="1">
      <c r="A48" s="254"/>
      <c r="B48" s="254"/>
      <c r="C48" s="254"/>
      <c r="D48" s="254"/>
      <c r="E48" s="254"/>
      <c r="F48" s="254"/>
      <c r="G48" s="282"/>
      <c r="H48" s="321"/>
    </row>
    <row r="49" spans="1:8" ht="13.5" thickBot="1">
      <c r="A49" s="254"/>
      <c r="B49" s="254"/>
      <c r="C49" s="254"/>
      <c r="D49" s="254"/>
      <c r="E49" s="254"/>
      <c r="F49" s="254"/>
      <c r="G49" s="254"/>
      <c r="H49" s="254"/>
    </row>
    <row r="50" spans="1:8" ht="13.5" thickBot="1">
      <c r="C50" s="254"/>
      <c r="D50" s="252" t="s">
        <v>34</v>
      </c>
      <c r="E50" s="311"/>
      <c r="F50" s="311"/>
      <c r="G50" s="311"/>
      <c r="H50" s="283" t="e">
        <f>+H42</f>
        <v>#REF!</v>
      </c>
    </row>
  </sheetData>
  <mergeCells count="7">
    <mergeCell ref="A19:C19"/>
    <mergeCell ref="D5:H5"/>
    <mergeCell ref="A11:C11"/>
    <mergeCell ref="A12:C12"/>
    <mergeCell ref="A14:C14"/>
    <mergeCell ref="A15:C15"/>
    <mergeCell ref="A16:C16"/>
  </mergeCells>
  <pageMargins left="0.75" right="0.75" top="1" bottom="1" header="0" footer="0"/>
  <pageSetup scale="9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F0"/>
  </sheetPr>
  <dimension ref="A2:L52"/>
  <sheetViews>
    <sheetView view="pageBreakPreview" topLeftCell="A25" zoomScale="115" zoomScaleSheetLayoutView="115" workbookViewId="0">
      <selection activeCell="J50" sqref="J50"/>
    </sheetView>
  </sheetViews>
  <sheetFormatPr baseColWidth="10" defaultRowHeight="12.75"/>
  <cols>
    <col min="2" max="2" width="10.42578125" customWidth="1"/>
    <col min="3" max="3" width="13" customWidth="1"/>
    <col min="5" max="5" width="12" bestFit="1" customWidth="1"/>
    <col min="10" max="10" width="12.85546875" bestFit="1" customWidth="1"/>
    <col min="258" max="258" width="10.42578125" customWidth="1"/>
    <col min="259" max="259" width="13" customWidth="1"/>
    <col min="261" max="261" width="12" bestFit="1" customWidth="1"/>
    <col min="266" max="266" width="12.85546875" bestFit="1" customWidth="1"/>
    <col min="514" max="514" width="10.42578125" customWidth="1"/>
    <col min="515" max="515" width="13" customWidth="1"/>
    <col min="517" max="517" width="12" bestFit="1" customWidth="1"/>
    <col min="522" max="522" width="12.85546875" bestFit="1" customWidth="1"/>
    <col min="770" max="770" width="10.42578125" customWidth="1"/>
    <col min="771" max="771" width="13" customWidth="1"/>
    <col min="773" max="773" width="12" bestFit="1" customWidth="1"/>
    <col min="778" max="778" width="12.85546875" bestFit="1" customWidth="1"/>
    <col min="1026" max="1026" width="10.42578125" customWidth="1"/>
    <col min="1027" max="1027" width="13" customWidth="1"/>
    <col min="1029" max="1029" width="12" bestFit="1" customWidth="1"/>
    <col min="1034" max="1034" width="12.85546875" bestFit="1" customWidth="1"/>
    <col min="1282" max="1282" width="10.42578125" customWidth="1"/>
    <col min="1283" max="1283" width="13" customWidth="1"/>
    <col min="1285" max="1285" width="12" bestFit="1" customWidth="1"/>
    <col min="1290" max="1290" width="12.85546875" bestFit="1" customWidth="1"/>
    <col min="1538" max="1538" width="10.42578125" customWidth="1"/>
    <col min="1539" max="1539" width="13" customWidth="1"/>
    <col min="1541" max="1541" width="12" bestFit="1" customWidth="1"/>
    <col min="1546" max="1546" width="12.85546875" bestFit="1" customWidth="1"/>
    <col min="1794" max="1794" width="10.42578125" customWidth="1"/>
    <col min="1795" max="1795" width="13" customWidth="1"/>
    <col min="1797" max="1797" width="12" bestFit="1" customWidth="1"/>
    <col min="1802" max="1802" width="12.85546875" bestFit="1" customWidth="1"/>
    <col min="2050" max="2050" width="10.42578125" customWidth="1"/>
    <col min="2051" max="2051" width="13" customWidth="1"/>
    <col min="2053" max="2053" width="12" bestFit="1" customWidth="1"/>
    <col min="2058" max="2058" width="12.85546875" bestFit="1" customWidth="1"/>
    <col min="2306" max="2306" width="10.42578125" customWidth="1"/>
    <col min="2307" max="2307" width="13" customWidth="1"/>
    <col min="2309" max="2309" width="12" bestFit="1" customWidth="1"/>
    <col min="2314" max="2314" width="12.85546875" bestFit="1" customWidth="1"/>
    <col min="2562" max="2562" width="10.42578125" customWidth="1"/>
    <col min="2563" max="2563" width="13" customWidth="1"/>
    <col min="2565" max="2565" width="12" bestFit="1" customWidth="1"/>
    <col min="2570" max="2570" width="12.85546875" bestFit="1" customWidth="1"/>
    <col min="2818" max="2818" width="10.42578125" customWidth="1"/>
    <col min="2819" max="2819" width="13" customWidth="1"/>
    <col min="2821" max="2821" width="12" bestFit="1" customWidth="1"/>
    <col min="2826" max="2826" width="12.85546875" bestFit="1" customWidth="1"/>
    <col min="3074" max="3074" width="10.42578125" customWidth="1"/>
    <col min="3075" max="3075" width="13" customWidth="1"/>
    <col min="3077" max="3077" width="12" bestFit="1" customWidth="1"/>
    <col min="3082" max="3082" width="12.85546875" bestFit="1" customWidth="1"/>
    <col min="3330" max="3330" width="10.42578125" customWidth="1"/>
    <col min="3331" max="3331" width="13" customWidth="1"/>
    <col min="3333" max="3333" width="12" bestFit="1" customWidth="1"/>
    <col min="3338" max="3338" width="12.85546875" bestFit="1" customWidth="1"/>
    <col min="3586" max="3586" width="10.42578125" customWidth="1"/>
    <col min="3587" max="3587" width="13" customWidth="1"/>
    <col min="3589" max="3589" width="12" bestFit="1" customWidth="1"/>
    <col min="3594" max="3594" width="12.85546875" bestFit="1" customWidth="1"/>
    <col min="3842" max="3842" width="10.42578125" customWidth="1"/>
    <col min="3843" max="3843" width="13" customWidth="1"/>
    <col min="3845" max="3845" width="12" bestFit="1" customWidth="1"/>
    <col min="3850" max="3850" width="12.85546875" bestFit="1" customWidth="1"/>
    <col min="4098" max="4098" width="10.42578125" customWidth="1"/>
    <col min="4099" max="4099" width="13" customWidth="1"/>
    <col min="4101" max="4101" width="12" bestFit="1" customWidth="1"/>
    <col min="4106" max="4106" width="12.85546875" bestFit="1" customWidth="1"/>
    <col min="4354" max="4354" width="10.42578125" customWidth="1"/>
    <col min="4355" max="4355" width="13" customWidth="1"/>
    <col min="4357" max="4357" width="12" bestFit="1" customWidth="1"/>
    <col min="4362" max="4362" width="12.85546875" bestFit="1" customWidth="1"/>
    <col min="4610" max="4610" width="10.42578125" customWidth="1"/>
    <col min="4611" max="4611" width="13" customWidth="1"/>
    <col min="4613" max="4613" width="12" bestFit="1" customWidth="1"/>
    <col min="4618" max="4618" width="12.85546875" bestFit="1" customWidth="1"/>
    <col min="4866" max="4866" width="10.42578125" customWidth="1"/>
    <col min="4867" max="4867" width="13" customWidth="1"/>
    <col min="4869" max="4869" width="12" bestFit="1" customWidth="1"/>
    <col min="4874" max="4874" width="12.85546875" bestFit="1" customWidth="1"/>
    <col min="5122" max="5122" width="10.42578125" customWidth="1"/>
    <col min="5123" max="5123" width="13" customWidth="1"/>
    <col min="5125" max="5125" width="12" bestFit="1" customWidth="1"/>
    <col min="5130" max="5130" width="12.85546875" bestFit="1" customWidth="1"/>
    <col min="5378" max="5378" width="10.42578125" customWidth="1"/>
    <col min="5379" max="5379" width="13" customWidth="1"/>
    <col min="5381" max="5381" width="12" bestFit="1" customWidth="1"/>
    <col min="5386" max="5386" width="12.85546875" bestFit="1" customWidth="1"/>
    <col min="5634" max="5634" width="10.42578125" customWidth="1"/>
    <col min="5635" max="5635" width="13" customWidth="1"/>
    <col min="5637" max="5637" width="12" bestFit="1" customWidth="1"/>
    <col min="5642" max="5642" width="12.85546875" bestFit="1" customWidth="1"/>
    <col min="5890" max="5890" width="10.42578125" customWidth="1"/>
    <col min="5891" max="5891" width="13" customWidth="1"/>
    <col min="5893" max="5893" width="12" bestFit="1" customWidth="1"/>
    <col min="5898" max="5898" width="12.85546875" bestFit="1" customWidth="1"/>
    <col min="6146" max="6146" width="10.42578125" customWidth="1"/>
    <col min="6147" max="6147" width="13" customWidth="1"/>
    <col min="6149" max="6149" width="12" bestFit="1" customWidth="1"/>
    <col min="6154" max="6154" width="12.85546875" bestFit="1" customWidth="1"/>
    <col min="6402" max="6402" width="10.42578125" customWidth="1"/>
    <col min="6403" max="6403" width="13" customWidth="1"/>
    <col min="6405" max="6405" width="12" bestFit="1" customWidth="1"/>
    <col min="6410" max="6410" width="12.85546875" bestFit="1" customWidth="1"/>
    <col min="6658" max="6658" width="10.42578125" customWidth="1"/>
    <col min="6659" max="6659" width="13" customWidth="1"/>
    <col min="6661" max="6661" width="12" bestFit="1" customWidth="1"/>
    <col min="6666" max="6666" width="12.85546875" bestFit="1" customWidth="1"/>
    <col min="6914" max="6914" width="10.42578125" customWidth="1"/>
    <col min="6915" max="6915" width="13" customWidth="1"/>
    <col min="6917" max="6917" width="12" bestFit="1" customWidth="1"/>
    <col min="6922" max="6922" width="12.85546875" bestFit="1" customWidth="1"/>
    <col min="7170" max="7170" width="10.42578125" customWidth="1"/>
    <col min="7171" max="7171" width="13" customWidth="1"/>
    <col min="7173" max="7173" width="12" bestFit="1" customWidth="1"/>
    <col min="7178" max="7178" width="12.85546875" bestFit="1" customWidth="1"/>
    <col min="7426" max="7426" width="10.42578125" customWidth="1"/>
    <col min="7427" max="7427" width="13" customWidth="1"/>
    <col min="7429" max="7429" width="12" bestFit="1" customWidth="1"/>
    <col min="7434" max="7434" width="12.85546875" bestFit="1" customWidth="1"/>
    <col min="7682" max="7682" width="10.42578125" customWidth="1"/>
    <col min="7683" max="7683" width="13" customWidth="1"/>
    <col min="7685" max="7685" width="12" bestFit="1" customWidth="1"/>
    <col min="7690" max="7690" width="12.85546875" bestFit="1" customWidth="1"/>
    <col min="7938" max="7938" width="10.42578125" customWidth="1"/>
    <col min="7939" max="7939" width="13" customWidth="1"/>
    <col min="7941" max="7941" width="12" bestFit="1" customWidth="1"/>
    <col min="7946" max="7946" width="12.85546875" bestFit="1" customWidth="1"/>
    <col min="8194" max="8194" width="10.42578125" customWidth="1"/>
    <col min="8195" max="8195" width="13" customWidth="1"/>
    <col min="8197" max="8197" width="12" bestFit="1" customWidth="1"/>
    <col min="8202" max="8202" width="12.85546875" bestFit="1" customWidth="1"/>
    <col min="8450" max="8450" width="10.42578125" customWidth="1"/>
    <col min="8451" max="8451" width="13" customWidth="1"/>
    <col min="8453" max="8453" width="12" bestFit="1" customWidth="1"/>
    <col min="8458" max="8458" width="12.85546875" bestFit="1" customWidth="1"/>
    <col min="8706" max="8706" width="10.42578125" customWidth="1"/>
    <col min="8707" max="8707" width="13" customWidth="1"/>
    <col min="8709" max="8709" width="12" bestFit="1" customWidth="1"/>
    <col min="8714" max="8714" width="12.85546875" bestFit="1" customWidth="1"/>
    <col min="8962" max="8962" width="10.42578125" customWidth="1"/>
    <col min="8963" max="8963" width="13" customWidth="1"/>
    <col min="8965" max="8965" width="12" bestFit="1" customWidth="1"/>
    <col min="8970" max="8970" width="12.85546875" bestFit="1" customWidth="1"/>
    <col min="9218" max="9218" width="10.42578125" customWidth="1"/>
    <col min="9219" max="9219" width="13" customWidth="1"/>
    <col min="9221" max="9221" width="12" bestFit="1" customWidth="1"/>
    <col min="9226" max="9226" width="12.85546875" bestFit="1" customWidth="1"/>
    <col min="9474" max="9474" width="10.42578125" customWidth="1"/>
    <col min="9475" max="9475" width="13" customWidth="1"/>
    <col min="9477" max="9477" width="12" bestFit="1" customWidth="1"/>
    <col min="9482" max="9482" width="12.85546875" bestFit="1" customWidth="1"/>
    <col min="9730" max="9730" width="10.42578125" customWidth="1"/>
    <col min="9731" max="9731" width="13" customWidth="1"/>
    <col min="9733" max="9733" width="12" bestFit="1" customWidth="1"/>
    <col min="9738" max="9738" width="12.85546875" bestFit="1" customWidth="1"/>
    <col min="9986" max="9986" width="10.42578125" customWidth="1"/>
    <col min="9987" max="9987" width="13" customWidth="1"/>
    <col min="9989" max="9989" width="12" bestFit="1" customWidth="1"/>
    <col min="9994" max="9994" width="12.85546875" bestFit="1" customWidth="1"/>
    <col min="10242" max="10242" width="10.42578125" customWidth="1"/>
    <col min="10243" max="10243" width="13" customWidth="1"/>
    <col min="10245" max="10245" width="12" bestFit="1" customWidth="1"/>
    <col min="10250" max="10250" width="12.85546875" bestFit="1" customWidth="1"/>
    <col min="10498" max="10498" width="10.42578125" customWidth="1"/>
    <col min="10499" max="10499" width="13" customWidth="1"/>
    <col min="10501" max="10501" width="12" bestFit="1" customWidth="1"/>
    <col min="10506" max="10506" width="12.85546875" bestFit="1" customWidth="1"/>
    <col min="10754" max="10754" width="10.42578125" customWidth="1"/>
    <col min="10755" max="10755" width="13" customWidth="1"/>
    <col min="10757" max="10757" width="12" bestFit="1" customWidth="1"/>
    <col min="10762" max="10762" width="12.85546875" bestFit="1" customWidth="1"/>
    <col min="11010" max="11010" width="10.42578125" customWidth="1"/>
    <col min="11011" max="11011" width="13" customWidth="1"/>
    <col min="11013" max="11013" width="12" bestFit="1" customWidth="1"/>
    <col min="11018" max="11018" width="12.85546875" bestFit="1" customWidth="1"/>
    <col min="11266" max="11266" width="10.42578125" customWidth="1"/>
    <col min="11267" max="11267" width="13" customWidth="1"/>
    <col min="11269" max="11269" width="12" bestFit="1" customWidth="1"/>
    <col min="11274" max="11274" width="12.85546875" bestFit="1" customWidth="1"/>
    <col min="11522" max="11522" width="10.42578125" customWidth="1"/>
    <col min="11523" max="11523" width="13" customWidth="1"/>
    <col min="11525" max="11525" width="12" bestFit="1" customWidth="1"/>
    <col min="11530" max="11530" width="12.85546875" bestFit="1" customWidth="1"/>
    <col min="11778" max="11778" width="10.42578125" customWidth="1"/>
    <col min="11779" max="11779" width="13" customWidth="1"/>
    <col min="11781" max="11781" width="12" bestFit="1" customWidth="1"/>
    <col min="11786" max="11786" width="12.85546875" bestFit="1" customWidth="1"/>
    <col min="12034" max="12034" width="10.42578125" customWidth="1"/>
    <col min="12035" max="12035" width="13" customWidth="1"/>
    <col min="12037" max="12037" width="12" bestFit="1" customWidth="1"/>
    <col min="12042" max="12042" width="12.85546875" bestFit="1" customWidth="1"/>
    <col min="12290" max="12290" width="10.42578125" customWidth="1"/>
    <col min="12291" max="12291" width="13" customWidth="1"/>
    <col min="12293" max="12293" width="12" bestFit="1" customWidth="1"/>
    <col min="12298" max="12298" width="12.85546875" bestFit="1" customWidth="1"/>
    <col min="12546" max="12546" width="10.42578125" customWidth="1"/>
    <col min="12547" max="12547" width="13" customWidth="1"/>
    <col min="12549" max="12549" width="12" bestFit="1" customWidth="1"/>
    <col min="12554" max="12554" width="12.85546875" bestFit="1" customWidth="1"/>
    <col min="12802" max="12802" width="10.42578125" customWidth="1"/>
    <col min="12803" max="12803" width="13" customWidth="1"/>
    <col min="12805" max="12805" width="12" bestFit="1" customWidth="1"/>
    <col min="12810" max="12810" width="12.85546875" bestFit="1" customWidth="1"/>
    <col min="13058" max="13058" width="10.42578125" customWidth="1"/>
    <col min="13059" max="13059" width="13" customWidth="1"/>
    <col min="13061" max="13061" width="12" bestFit="1" customWidth="1"/>
    <col min="13066" max="13066" width="12.85546875" bestFit="1" customWidth="1"/>
    <col min="13314" max="13314" width="10.42578125" customWidth="1"/>
    <col min="13315" max="13315" width="13" customWidth="1"/>
    <col min="13317" max="13317" width="12" bestFit="1" customWidth="1"/>
    <col min="13322" max="13322" width="12.85546875" bestFit="1" customWidth="1"/>
    <col min="13570" max="13570" width="10.42578125" customWidth="1"/>
    <col min="13571" max="13571" width="13" customWidth="1"/>
    <col min="13573" max="13573" width="12" bestFit="1" customWidth="1"/>
    <col min="13578" max="13578" width="12.85546875" bestFit="1" customWidth="1"/>
    <col min="13826" max="13826" width="10.42578125" customWidth="1"/>
    <col min="13827" max="13827" width="13" customWidth="1"/>
    <col min="13829" max="13829" width="12" bestFit="1" customWidth="1"/>
    <col min="13834" max="13834" width="12.85546875" bestFit="1" customWidth="1"/>
    <col min="14082" max="14082" width="10.42578125" customWidth="1"/>
    <col min="14083" max="14083" width="13" customWidth="1"/>
    <col min="14085" max="14085" width="12" bestFit="1" customWidth="1"/>
    <col min="14090" max="14090" width="12.85546875" bestFit="1" customWidth="1"/>
    <col min="14338" max="14338" width="10.42578125" customWidth="1"/>
    <col min="14339" max="14339" width="13" customWidth="1"/>
    <col min="14341" max="14341" width="12" bestFit="1" customWidth="1"/>
    <col min="14346" max="14346" width="12.85546875" bestFit="1" customWidth="1"/>
    <col min="14594" max="14594" width="10.42578125" customWidth="1"/>
    <col min="14595" max="14595" width="13" customWidth="1"/>
    <col min="14597" max="14597" width="12" bestFit="1" customWidth="1"/>
    <col min="14602" max="14602" width="12.85546875" bestFit="1" customWidth="1"/>
    <col min="14850" max="14850" width="10.42578125" customWidth="1"/>
    <col min="14851" max="14851" width="13" customWidth="1"/>
    <col min="14853" max="14853" width="12" bestFit="1" customWidth="1"/>
    <col min="14858" max="14858" width="12.85546875" bestFit="1" customWidth="1"/>
    <col min="15106" max="15106" width="10.42578125" customWidth="1"/>
    <col min="15107" max="15107" width="13" customWidth="1"/>
    <col min="15109" max="15109" width="12" bestFit="1" customWidth="1"/>
    <col min="15114" max="15114" width="12.85546875" bestFit="1" customWidth="1"/>
    <col min="15362" max="15362" width="10.42578125" customWidth="1"/>
    <col min="15363" max="15363" width="13" customWidth="1"/>
    <col min="15365" max="15365" width="12" bestFit="1" customWidth="1"/>
    <col min="15370" max="15370" width="12.85546875" bestFit="1" customWidth="1"/>
    <col min="15618" max="15618" width="10.42578125" customWidth="1"/>
    <col min="15619" max="15619" width="13" customWidth="1"/>
    <col min="15621" max="15621" width="12" bestFit="1" customWidth="1"/>
    <col min="15626" max="15626" width="12.85546875" bestFit="1" customWidth="1"/>
    <col min="15874" max="15874" width="10.42578125" customWidth="1"/>
    <col min="15875" max="15875" width="13" customWidth="1"/>
    <col min="15877" max="15877" width="12" bestFit="1" customWidth="1"/>
    <col min="15882" max="15882" width="12.85546875" bestFit="1" customWidth="1"/>
    <col min="16130" max="16130" width="10.42578125" customWidth="1"/>
    <col min="16131" max="16131" width="13" customWidth="1"/>
    <col min="16133" max="16133" width="12" bestFit="1" customWidth="1"/>
    <col min="16138" max="16138" width="12.85546875" bestFit="1" customWidth="1"/>
  </cols>
  <sheetData>
    <row r="2" spans="1:10" ht="13.5" thickBot="1"/>
    <row r="3" spans="1:10">
      <c r="A3" s="1"/>
      <c r="B3" s="2"/>
      <c r="C3" s="3"/>
      <c r="D3" s="4"/>
      <c r="E3" s="96"/>
      <c r="F3" s="4"/>
      <c r="G3" s="4"/>
      <c r="H3" s="5"/>
    </row>
    <row r="4" spans="1:10">
      <c r="A4" s="149"/>
      <c r="B4" s="7"/>
      <c r="C4" s="8"/>
      <c r="D4" s="9"/>
      <c r="E4" s="16" t="s">
        <v>3</v>
      </c>
      <c r="F4" s="9"/>
      <c r="G4" s="9"/>
      <c r="H4" s="10"/>
    </row>
    <row r="5" spans="1:10" ht="13.5" thickBot="1">
      <c r="A5" s="11"/>
      <c r="B5" s="12"/>
      <c r="C5" s="13"/>
      <c r="D5" s="431"/>
      <c r="E5" s="432"/>
      <c r="F5" s="432"/>
      <c r="G5" s="432"/>
      <c r="H5" s="433"/>
    </row>
    <row r="6" spans="1:10">
      <c r="A6" s="14"/>
      <c r="B6" s="9"/>
      <c r="C6" s="9"/>
      <c r="D6" s="9"/>
      <c r="E6" s="9"/>
      <c r="F6" s="9"/>
      <c r="G6" s="9"/>
      <c r="H6" s="9"/>
    </row>
    <row r="7" spans="1:10">
      <c r="A7" s="14" t="s">
        <v>4</v>
      </c>
      <c r="B7" s="15"/>
      <c r="C7" s="9"/>
      <c r="E7" s="15"/>
      <c r="G7" s="15" t="s">
        <v>148</v>
      </c>
      <c r="H7" s="9"/>
    </row>
    <row r="8" spans="1:10">
      <c r="A8" s="14" t="s">
        <v>259</v>
      </c>
      <c r="B8" s="15"/>
      <c r="C8" s="9"/>
      <c r="D8" s="15"/>
      <c r="E8" s="15"/>
      <c r="F8" s="15"/>
      <c r="G8" s="15" t="s">
        <v>180</v>
      </c>
      <c r="H8" s="9"/>
    </row>
    <row r="9" spans="1:10">
      <c r="A9" s="15"/>
      <c r="B9" s="15"/>
      <c r="C9" s="9"/>
      <c r="D9" s="15"/>
      <c r="E9" s="15"/>
      <c r="F9" s="15"/>
      <c r="G9" s="15" t="s">
        <v>40</v>
      </c>
      <c r="H9" s="9"/>
    </row>
    <row r="10" spans="1:10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10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10">
      <c r="A12" s="459" t="s">
        <v>48</v>
      </c>
      <c r="B12" s="460"/>
      <c r="C12" s="461"/>
      <c r="D12" s="19"/>
      <c r="E12" s="20" t="e">
        <f>+#REF!</f>
        <v>#REF!</v>
      </c>
      <c r="F12" s="20">
        <v>2</v>
      </c>
      <c r="G12" s="22" t="e">
        <f>+E12/F12</f>
        <v>#REF!</v>
      </c>
      <c r="H12" s="23"/>
    </row>
    <row r="13" spans="1:10">
      <c r="A13" s="160" t="s">
        <v>49</v>
      </c>
      <c r="B13" s="161"/>
      <c r="C13" s="162"/>
      <c r="D13" s="24"/>
      <c r="E13" s="20" t="e">
        <f>+#REF!</f>
        <v>#REF!</v>
      </c>
      <c r="F13" s="20">
        <f>+F12</f>
        <v>2</v>
      </c>
      <c r="G13" s="22" t="e">
        <f>+E13/F13</f>
        <v>#REF!</v>
      </c>
      <c r="H13" s="23"/>
      <c r="J13" s="154">
        <f>1.1*0.08</f>
        <v>8.8000000000000009E-2</v>
      </c>
    </row>
    <row r="14" spans="1:10">
      <c r="A14" s="459" t="s">
        <v>35</v>
      </c>
      <c r="B14" s="460"/>
      <c r="C14" s="461"/>
      <c r="D14" s="24"/>
      <c r="E14" s="25"/>
      <c r="F14" s="20"/>
      <c r="G14" s="22" t="e">
        <f>+H42*0.1</f>
        <v>#REF!</v>
      </c>
      <c r="H14" s="23"/>
      <c r="J14" s="155">
        <f>1/J13</f>
        <v>11.363636363636363</v>
      </c>
    </row>
    <row r="15" spans="1:10">
      <c r="A15" s="459"/>
      <c r="B15" s="460"/>
      <c r="C15" s="461"/>
      <c r="D15" s="19"/>
      <c r="E15" s="36"/>
      <c r="F15" s="20"/>
      <c r="G15" s="55"/>
      <c r="H15" s="23"/>
    </row>
    <row r="16" spans="1:10">
      <c r="A16" s="459"/>
      <c r="B16" s="460"/>
      <c r="C16" s="461"/>
      <c r="D16" s="24"/>
      <c r="E16" s="25"/>
      <c r="F16" s="20"/>
      <c r="G16" s="22"/>
      <c r="H16" s="23"/>
    </row>
    <row r="17" spans="1:12" ht="13.5" thickBot="1">
      <c r="A17" s="462"/>
      <c r="B17" s="463"/>
      <c r="C17" s="464"/>
      <c r="D17" s="26"/>
      <c r="E17" s="27"/>
      <c r="F17" s="28"/>
      <c r="G17" s="29"/>
      <c r="H17" s="30"/>
    </row>
    <row r="18" spans="1:12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SUM(G12:G17)</f>
        <v>#REF!</v>
      </c>
    </row>
    <row r="19" spans="1:12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12">
      <c r="A20" s="465" t="s">
        <v>6</v>
      </c>
      <c r="B20" s="466"/>
      <c r="C20" s="467"/>
      <c r="D20" s="164" t="s">
        <v>13</v>
      </c>
      <c r="E20" s="164" t="s">
        <v>14</v>
      </c>
      <c r="F20" s="164" t="s">
        <v>15</v>
      </c>
      <c r="G20" s="44" t="s">
        <v>10</v>
      </c>
      <c r="H20" s="18"/>
    </row>
    <row r="21" spans="1:12">
      <c r="A21" s="33" t="s">
        <v>50</v>
      </c>
      <c r="B21" s="34"/>
      <c r="C21" s="35"/>
      <c r="D21" s="19" t="s">
        <v>2</v>
      </c>
      <c r="E21" s="36" t="e">
        <f>+#REF!</f>
        <v>#REF!</v>
      </c>
      <c r="F21" s="20">
        <v>0.85</v>
      </c>
      <c r="G21" s="55" t="e">
        <f>+E21*F21</f>
        <v>#REF!</v>
      </c>
      <c r="H21" s="23"/>
      <c r="J21" s="156">
        <f>+F21/$J$14</f>
        <v>7.4800000000000005E-2</v>
      </c>
      <c r="L21" s="157">
        <f>0.85/J14</f>
        <v>7.4800000000000005E-2</v>
      </c>
    </row>
    <row r="22" spans="1:12">
      <c r="A22" s="33" t="s">
        <v>44</v>
      </c>
      <c r="B22" s="34"/>
      <c r="C22" s="35"/>
      <c r="D22" s="19" t="s">
        <v>45</v>
      </c>
      <c r="E22" s="36">
        <v>80</v>
      </c>
      <c r="F22" s="20">
        <v>180</v>
      </c>
      <c r="G22" s="55">
        <f>+E22*F22</f>
        <v>14400</v>
      </c>
      <c r="H22" s="23"/>
      <c r="J22" s="156">
        <f>+F22/$J$14</f>
        <v>15.84</v>
      </c>
    </row>
    <row r="23" spans="1:12">
      <c r="A23" s="33" t="s">
        <v>51</v>
      </c>
      <c r="B23" s="34"/>
      <c r="C23" s="35"/>
      <c r="D23" s="19" t="s">
        <v>2</v>
      </c>
      <c r="E23" s="36" t="e">
        <f>+#REF!</f>
        <v>#REF!</v>
      </c>
      <c r="F23" s="20">
        <v>0.56000000000000005</v>
      </c>
      <c r="G23" s="55" t="e">
        <f>+E23*F23</f>
        <v>#REF!</v>
      </c>
      <c r="H23" s="23"/>
      <c r="J23" s="156">
        <f>+F23/$J$14</f>
        <v>4.9280000000000004E-2</v>
      </c>
    </row>
    <row r="24" spans="1:12">
      <c r="A24" s="33" t="s">
        <v>52</v>
      </c>
      <c r="B24" s="34"/>
      <c r="C24" s="35"/>
      <c r="D24" s="19" t="s">
        <v>39</v>
      </c>
      <c r="E24" s="36" t="e">
        <f>+#REF!</f>
        <v>#REF!</v>
      </c>
      <c r="F24" s="20">
        <v>350</v>
      </c>
      <c r="G24" s="55" t="e">
        <f>+E24*F24</f>
        <v>#REF!</v>
      </c>
      <c r="H24" s="23"/>
      <c r="J24" s="156">
        <f>+F24/$J$14</f>
        <v>30.8</v>
      </c>
      <c r="L24">
        <f>1/0.082</f>
        <v>12.195121951219512</v>
      </c>
    </row>
    <row r="25" spans="1:12">
      <c r="A25" s="33" t="s">
        <v>260</v>
      </c>
      <c r="B25" s="34"/>
      <c r="C25" s="35"/>
      <c r="D25" s="24" t="s">
        <v>119</v>
      </c>
      <c r="E25" s="25">
        <v>60000</v>
      </c>
      <c r="F25" s="70">
        <v>1</v>
      </c>
      <c r="G25" s="158">
        <f>+F25*E25</f>
        <v>60000</v>
      </c>
      <c r="H25" s="23"/>
      <c r="J25" s="156">
        <f>+F25/$J$14</f>
        <v>8.8000000000000009E-2</v>
      </c>
      <c r="L25">
        <f>+L24*0.6*0.5</f>
        <v>3.6585365853658534</v>
      </c>
    </row>
    <row r="26" spans="1:12">
      <c r="A26" s="33" t="s">
        <v>181</v>
      </c>
      <c r="B26" s="34"/>
      <c r="C26" s="35"/>
      <c r="D26" s="24" t="s">
        <v>2</v>
      </c>
      <c r="E26" s="25" t="e">
        <f>+#REF!</f>
        <v>#REF!</v>
      </c>
      <c r="F26" s="70">
        <v>3.5</v>
      </c>
      <c r="G26" s="158" t="e">
        <f>+F26*E26</f>
        <v>#REF!</v>
      </c>
      <c r="H26" s="23"/>
    </row>
    <row r="27" spans="1:12" ht="13.5" thickBot="1">
      <c r="A27" s="50" t="s">
        <v>54</v>
      </c>
      <c r="B27" s="56"/>
      <c r="C27" s="51"/>
      <c r="D27" s="26"/>
      <c r="E27" s="27"/>
      <c r="F27" s="159"/>
      <c r="G27" s="76" t="e">
        <f>SUM(G21:G24)*0.02</f>
        <v>#REF!</v>
      </c>
      <c r="H27" s="30"/>
    </row>
    <row r="28" spans="1:12" ht="13.5" thickBot="1">
      <c r="A28" s="9"/>
      <c r="B28" s="9"/>
      <c r="C28" s="9"/>
      <c r="D28" s="9"/>
      <c r="E28" s="9"/>
      <c r="F28" s="9"/>
      <c r="G28" s="31" t="s">
        <v>11</v>
      </c>
      <c r="H28" s="32" t="e">
        <f>SUM(G21:G27)</f>
        <v>#REF!</v>
      </c>
    </row>
    <row r="29" spans="1:12" ht="13.5" thickBot="1">
      <c r="A29" s="42" t="s">
        <v>16</v>
      </c>
      <c r="B29" s="42"/>
      <c r="C29" s="40"/>
      <c r="D29" s="9"/>
      <c r="E29" s="9"/>
      <c r="F29" s="9"/>
      <c r="G29" s="9"/>
      <c r="H29" s="9"/>
    </row>
    <row r="30" spans="1:12">
      <c r="A30" s="135" t="s">
        <v>17</v>
      </c>
      <c r="B30" s="136"/>
      <c r="C30" s="43" t="s">
        <v>18</v>
      </c>
      <c r="D30" s="164" t="s">
        <v>19</v>
      </c>
      <c r="E30" s="164" t="s">
        <v>20</v>
      </c>
      <c r="F30" s="164" t="s">
        <v>21</v>
      </c>
      <c r="G30" s="44" t="s">
        <v>10</v>
      </c>
      <c r="H30" s="18"/>
    </row>
    <row r="31" spans="1:12">
      <c r="A31" s="134" t="s">
        <v>55</v>
      </c>
      <c r="B31" s="34"/>
      <c r="C31" s="243">
        <f>+F23</f>
        <v>0.56000000000000005</v>
      </c>
      <c r="D31" s="19">
        <v>36</v>
      </c>
      <c r="E31" s="46">
        <f>+D31*C31</f>
        <v>20.160000000000004</v>
      </c>
      <c r="F31" s="47" t="e">
        <f>+#REF!</f>
        <v>#REF!</v>
      </c>
      <c r="G31" s="47" t="e">
        <f>+F31*E31</f>
        <v>#REF!</v>
      </c>
      <c r="H31" s="23"/>
    </row>
    <row r="32" spans="1:12">
      <c r="A32" s="33" t="s">
        <v>169</v>
      </c>
      <c r="B32" s="34"/>
      <c r="C32" s="243">
        <f>+F21</f>
        <v>0.85</v>
      </c>
      <c r="D32" s="19">
        <v>36</v>
      </c>
      <c r="E32" s="46">
        <f>+D32*C32</f>
        <v>30.599999999999998</v>
      </c>
      <c r="F32" s="47" t="e">
        <f>+F31</f>
        <v>#REF!</v>
      </c>
      <c r="G32" s="47" t="e">
        <f>+F32*E32</f>
        <v>#REF!</v>
      </c>
      <c r="H32" s="23"/>
    </row>
    <row r="33" spans="1:8" ht="13.5" thickBot="1">
      <c r="A33" s="50" t="str">
        <f>+A26</f>
        <v>RELLENO PARA CIMENTACIÓN</v>
      </c>
      <c r="B33" s="51"/>
      <c r="C33" s="147">
        <f>+F26</f>
        <v>3.5</v>
      </c>
      <c r="D33" s="26">
        <v>35</v>
      </c>
      <c r="E33" s="147">
        <f>+D33*C33</f>
        <v>122.5</v>
      </c>
      <c r="F33" s="244" t="e">
        <f>+F32</f>
        <v>#REF!</v>
      </c>
      <c r="G33" s="26" t="e">
        <f>+F33*E33</f>
        <v>#REF!</v>
      </c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 t="e">
        <f>SUM(G31:G33)</f>
        <v>#REF!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135" t="s">
        <v>23</v>
      </c>
      <c r="B36" s="136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56</v>
      </c>
      <c r="B37" s="34"/>
      <c r="C37" s="145" t="e">
        <f>#REF!*10</f>
        <v>#REF!</v>
      </c>
      <c r="D37" s="150" t="e">
        <f>+#REF!</f>
        <v>#REF!</v>
      </c>
      <c r="E37" s="20" t="e">
        <f>+D37*C37</f>
        <v>#REF!</v>
      </c>
      <c r="F37" s="20">
        <f>+F12*8</f>
        <v>16</v>
      </c>
      <c r="G37" s="55" t="e">
        <f>+E37/F37</f>
        <v>#REF!</v>
      </c>
      <c r="H37" s="23"/>
    </row>
    <row r="38" spans="1:8">
      <c r="A38" s="33" t="s">
        <v>38</v>
      </c>
      <c r="B38" s="34"/>
      <c r="C38" s="145" t="e">
        <f>#REF!*1.75</f>
        <v>#REF!</v>
      </c>
      <c r="D38" s="150" t="e">
        <f>+D37</f>
        <v>#REF!</v>
      </c>
      <c r="E38" s="20" t="e">
        <f>+D38*C38</f>
        <v>#REF!</v>
      </c>
      <c r="F38" s="20">
        <f>+F37</f>
        <v>16</v>
      </c>
      <c r="G38" s="55" t="e">
        <f>+E38/F38</f>
        <v>#REF!</v>
      </c>
      <c r="H38" s="23"/>
    </row>
    <row r="39" spans="1:8">
      <c r="A39" s="33"/>
      <c r="B39" s="34"/>
      <c r="C39" s="36"/>
      <c r="D39" s="19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ROUND(H18+H28+H34+H42,0)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139"/>
      <c r="G47" s="64" t="e">
        <f>+F47*H44</f>
        <v>#REF!</v>
      </c>
      <c r="H47" s="140"/>
    </row>
    <row r="48" spans="1:8">
      <c r="A48" s="33" t="s">
        <v>32</v>
      </c>
      <c r="B48" s="34"/>
      <c r="C48" s="34"/>
      <c r="D48" s="34"/>
      <c r="E48" s="35"/>
      <c r="F48" s="139"/>
      <c r="G48" s="64" t="e">
        <f>+F48*H44</f>
        <v>#REF!</v>
      </c>
      <c r="H48" s="140"/>
    </row>
    <row r="49" spans="1:8" ht="13.5" thickBot="1">
      <c r="A49" s="39" t="s">
        <v>33</v>
      </c>
      <c r="B49" s="40"/>
      <c r="C49" s="40"/>
      <c r="D49" s="40"/>
      <c r="E49" s="41"/>
      <c r="F49" s="139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8">
    <mergeCell ref="A17:C17"/>
    <mergeCell ref="A20:C20"/>
    <mergeCell ref="D5:H5"/>
    <mergeCell ref="A11:C11"/>
    <mergeCell ref="A12:C12"/>
    <mergeCell ref="A14:C14"/>
    <mergeCell ref="A15:C15"/>
    <mergeCell ref="A16:C16"/>
  </mergeCells>
  <printOptions horizontalCentered="1" verticalCentered="1"/>
  <pageMargins left="0.39370078740157483" right="0.39370078740157483" top="0.39370078740157483" bottom="0.39370078740157483" header="0" footer="0"/>
  <pageSetup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F0"/>
  </sheetPr>
  <dimension ref="A2:J50"/>
  <sheetViews>
    <sheetView topLeftCell="A4" workbookViewId="0">
      <selection activeCell="J50" sqref="J50"/>
    </sheetView>
  </sheetViews>
  <sheetFormatPr baseColWidth="10" defaultRowHeight="12.75"/>
  <cols>
    <col min="2" max="2" width="10.42578125" customWidth="1"/>
    <col min="3" max="3" width="13" customWidth="1"/>
    <col min="258" max="258" width="10.42578125" customWidth="1"/>
    <col min="259" max="259" width="13" customWidth="1"/>
    <col min="514" max="514" width="10.42578125" customWidth="1"/>
    <col min="515" max="515" width="13" customWidth="1"/>
    <col min="770" max="770" width="10.42578125" customWidth="1"/>
    <col min="771" max="771" width="13" customWidth="1"/>
    <col min="1026" max="1026" width="10.42578125" customWidth="1"/>
    <col min="1027" max="1027" width="13" customWidth="1"/>
    <col min="1282" max="1282" width="10.42578125" customWidth="1"/>
    <col min="1283" max="1283" width="13" customWidth="1"/>
    <col min="1538" max="1538" width="10.42578125" customWidth="1"/>
    <col min="1539" max="1539" width="13" customWidth="1"/>
    <col min="1794" max="1794" width="10.42578125" customWidth="1"/>
    <col min="1795" max="1795" width="13" customWidth="1"/>
    <col min="2050" max="2050" width="10.42578125" customWidth="1"/>
    <col min="2051" max="2051" width="13" customWidth="1"/>
    <col min="2306" max="2306" width="10.42578125" customWidth="1"/>
    <col min="2307" max="2307" width="13" customWidth="1"/>
    <col min="2562" max="2562" width="10.42578125" customWidth="1"/>
    <col min="2563" max="2563" width="13" customWidth="1"/>
    <col min="2818" max="2818" width="10.42578125" customWidth="1"/>
    <col min="2819" max="2819" width="13" customWidth="1"/>
    <col min="3074" max="3074" width="10.42578125" customWidth="1"/>
    <col min="3075" max="3075" width="13" customWidth="1"/>
    <col min="3330" max="3330" width="10.42578125" customWidth="1"/>
    <col min="3331" max="3331" width="13" customWidth="1"/>
    <col min="3586" max="3586" width="10.42578125" customWidth="1"/>
    <col min="3587" max="3587" width="13" customWidth="1"/>
    <col min="3842" max="3842" width="10.42578125" customWidth="1"/>
    <col min="3843" max="3843" width="13" customWidth="1"/>
    <col min="4098" max="4098" width="10.42578125" customWidth="1"/>
    <col min="4099" max="4099" width="13" customWidth="1"/>
    <col min="4354" max="4354" width="10.42578125" customWidth="1"/>
    <col min="4355" max="4355" width="13" customWidth="1"/>
    <col min="4610" max="4610" width="10.42578125" customWidth="1"/>
    <col min="4611" max="4611" width="13" customWidth="1"/>
    <col min="4866" max="4866" width="10.42578125" customWidth="1"/>
    <col min="4867" max="4867" width="13" customWidth="1"/>
    <col min="5122" max="5122" width="10.42578125" customWidth="1"/>
    <col min="5123" max="5123" width="13" customWidth="1"/>
    <col min="5378" max="5378" width="10.42578125" customWidth="1"/>
    <col min="5379" max="5379" width="13" customWidth="1"/>
    <col min="5634" max="5634" width="10.42578125" customWidth="1"/>
    <col min="5635" max="5635" width="13" customWidth="1"/>
    <col min="5890" max="5890" width="10.42578125" customWidth="1"/>
    <col min="5891" max="5891" width="13" customWidth="1"/>
    <col min="6146" max="6146" width="10.42578125" customWidth="1"/>
    <col min="6147" max="6147" width="13" customWidth="1"/>
    <col min="6402" max="6402" width="10.42578125" customWidth="1"/>
    <col min="6403" max="6403" width="13" customWidth="1"/>
    <col min="6658" max="6658" width="10.42578125" customWidth="1"/>
    <col min="6659" max="6659" width="13" customWidth="1"/>
    <col min="6914" max="6914" width="10.42578125" customWidth="1"/>
    <col min="6915" max="6915" width="13" customWidth="1"/>
    <col min="7170" max="7170" width="10.42578125" customWidth="1"/>
    <col min="7171" max="7171" width="13" customWidth="1"/>
    <col min="7426" max="7426" width="10.42578125" customWidth="1"/>
    <col min="7427" max="7427" width="13" customWidth="1"/>
    <col min="7682" max="7682" width="10.42578125" customWidth="1"/>
    <col min="7683" max="7683" width="13" customWidth="1"/>
    <col min="7938" max="7938" width="10.42578125" customWidth="1"/>
    <col min="7939" max="7939" width="13" customWidth="1"/>
    <col min="8194" max="8194" width="10.42578125" customWidth="1"/>
    <col min="8195" max="8195" width="13" customWidth="1"/>
    <col min="8450" max="8450" width="10.42578125" customWidth="1"/>
    <col min="8451" max="8451" width="13" customWidth="1"/>
    <col min="8706" max="8706" width="10.42578125" customWidth="1"/>
    <col min="8707" max="8707" width="13" customWidth="1"/>
    <col min="8962" max="8962" width="10.42578125" customWidth="1"/>
    <col min="8963" max="8963" width="13" customWidth="1"/>
    <col min="9218" max="9218" width="10.42578125" customWidth="1"/>
    <col min="9219" max="9219" width="13" customWidth="1"/>
    <col min="9474" max="9474" width="10.42578125" customWidth="1"/>
    <col min="9475" max="9475" width="13" customWidth="1"/>
    <col min="9730" max="9730" width="10.42578125" customWidth="1"/>
    <col min="9731" max="9731" width="13" customWidth="1"/>
    <col min="9986" max="9986" width="10.42578125" customWidth="1"/>
    <col min="9987" max="9987" width="13" customWidth="1"/>
    <col min="10242" max="10242" width="10.42578125" customWidth="1"/>
    <col min="10243" max="10243" width="13" customWidth="1"/>
    <col min="10498" max="10498" width="10.42578125" customWidth="1"/>
    <col min="10499" max="10499" width="13" customWidth="1"/>
    <col min="10754" max="10754" width="10.42578125" customWidth="1"/>
    <col min="10755" max="10755" width="13" customWidth="1"/>
    <col min="11010" max="11010" width="10.42578125" customWidth="1"/>
    <col min="11011" max="11011" width="13" customWidth="1"/>
    <col min="11266" max="11266" width="10.42578125" customWidth="1"/>
    <col min="11267" max="11267" width="13" customWidth="1"/>
    <col min="11522" max="11522" width="10.42578125" customWidth="1"/>
    <col min="11523" max="11523" width="13" customWidth="1"/>
    <col min="11778" max="11778" width="10.42578125" customWidth="1"/>
    <col min="11779" max="11779" width="13" customWidth="1"/>
    <col min="12034" max="12034" width="10.42578125" customWidth="1"/>
    <col min="12035" max="12035" width="13" customWidth="1"/>
    <col min="12290" max="12290" width="10.42578125" customWidth="1"/>
    <col min="12291" max="12291" width="13" customWidth="1"/>
    <col min="12546" max="12546" width="10.42578125" customWidth="1"/>
    <col min="12547" max="12547" width="13" customWidth="1"/>
    <col min="12802" max="12802" width="10.42578125" customWidth="1"/>
    <col min="12803" max="12803" width="13" customWidth="1"/>
    <col min="13058" max="13058" width="10.42578125" customWidth="1"/>
    <col min="13059" max="13059" width="13" customWidth="1"/>
    <col min="13314" max="13314" width="10.42578125" customWidth="1"/>
    <col min="13315" max="13315" width="13" customWidth="1"/>
    <col min="13570" max="13570" width="10.42578125" customWidth="1"/>
    <col min="13571" max="13571" width="13" customWidth="1"/>
    <col min="13826" max="13826" width="10.42578125" customWidth="1"/>
    <col min="13827" max="13827" width="13" customWidth="1"/>
    <col min="14082" max="14082" width="10.42578125" customWidth="1"/>
    <col min="14083" max="14083" width="13" customWidth="1"/>
    <col min="14338" max="14338" width="10.42578125" customWidth="1"/>
    <col min="14339" max="14339" width="13" customWidth="1"/>
    <col min="14594" max="14594" width="10.42578125" customWidth="1"/>
    <col min="14595" max="14595" width="13" customWidth="1"/>
    <col min="14850" max="14850" width="10.42578125" customWidth="1"/>
    <col min="14851" max="14851" width="13" customWidth="1"/>
    <col min="15106" max="15106" width="10.42578125" customWidth="1"/>
    <col min="15107" max="15107" width="13" customWidth="1"/>
    <col min="15362" max="15362" width="10.42578125" customWidth="1"/>
    <col min="15363" max="15363" width="13" customWidth="1"/>
    <col min="15618" max="15618" width="10.42578125" customWidth="1"/>
    <col min="15619" max="15619" width="13" customWidth="1"/>
    <col min="15874" max="15874" width="10.42578125" customWidth="1"/>
    <col min="15875" max="15875" width="13" customWidth="1"/>
    <col min="16130" max="16130" width="10.42578125" customWidth="1"/>
    <col min="16131" max="16131" width="13" customWidth="1"/>
  </cols>
  <sheetData>
    <row r="2" spans="1:8" ht="13.5" thickBot="1"/>
    <row r="3" spans="1:8">
      <c r="A3" s="1"/>
      <c r="B3" s="2"/>
      <c r="C3" s="3"/>
      <c r="D3" s="4"/>
      <c r="E3" s="96"/>
      <c r="F3" s="4"/>
      <c r="G3" s="4"/>
      <c r="H3" s="5"/>
    </row>
    <row r="4" spans="1:8">
      <c r="A4" s="6"/>
      <c r="B4" s="7"/>
      <c r="C4" s="8"/>
      <c r="D4" s="9"/>
      <c r="E4" s="16" t="s">
        <v>3</v>
      </c>
      <c r="F4" s="9"/>
      <c r="G4" s="9"/>
      <c r="H4" s="10"/>
    </row>
    <row r="5" spans="1:8" ht="13.5" thickBot="1">
      <c r="A5" s="11"/>
      <c r="B5" s="12"/>
      <c r="C5" s="13"/>
      <c r="D5" s="431"/>
      <c r="E5" s="432"/>
      <c r="F5" s="432"/>
      <c r="G5" s="432"/>
      <c r="H5" s="433"/>
    </row>
    <row r="6" spans="1:8">
      <c r="A6" s="14"/>
      <c r="B6" s="9"/>
      <c r="C6" s="9"/>
      <c r="D6" s="9"/>
      <c r="E6" s="9"/>
      <c r="F6" s="9"/>
      <c r="G6" s="9"/>
      <c r="H6" s="9"/>
    </row>
    <row r="7" spans="1:8">
      <c r="A7" s="14" t="s">
        <v>4</v>
      </c>
      <c r="B7" s="15"/>
      <c r="C7" s="9"/>
      <c r="E7" s="15"/>
      <c r="G7" s="15" t="s">
        <v>148</v>
      </c>
      <c r="H7" s="9"/>
    </row>
    <row r="8" spans="1:8">
      <c r="A8" s="14" t="s">
        <v>258</v>
      </c>
      <c r="B8" s="15"/>
      <c r="C8" s="9"/>
      <c r="D8" s="15"/>
      <c r="E8" s="15"/>
      <c r="F8" s="15"/>
      <c r="G8" s="15" t="s">
        <v>175</v>
      </c>
      <c r="H8" s="9"/>
    </row>
    <row r="9" spans="1:8">
      <c r="A9" s="15"/>
      <c r="B9" s="15"/>
      <c r="C9" s="9"/>
      <c r="D9" s="15"/>
      <c r="E9" s="15"/>
      <c r="F9" s="15"/>
      <c r="G9" s="15" t="s">
        <v>40</v>
      </c>
      <c r="H9" s="9"/>
    </row>
    <row r="10" spans="1:8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8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8">
      <c r="A12" s="459" t="s">
        <v>48</v>
      </c>
      <c r="B12" s="460"/>
      <c r="C12" s="461"/>
      <c r="D12" s="19"/>
      <c r="E12" s="20" t="e">
        <f>+#REF!</f>
        <v>#REF!</v>
      </c>
      <c r="F12" s="20">
        <v>0.33</v>
      </c>
      <c r="G12" s="22" t="e">
        <f>+E12/F12</f>
        <v>#REF!</v>
      </c>
      <c r="H12" s="23"/>
    </row>
    <row r="13" spans="1:8">
      <c r="A13" s="459" t="s">
        <v>35</v>
      </c>
      <c r="B13" s="460"/>
      <c r="C13" s="461"/>
      <c r="D13" s="24"/>
      <c r="E13" s="25"/>
      <c r="F13" s="20"/>
      <c r="G13" s="22" t="e">
        <f>+H40*0.1</f>
        <v>#REF!</v>
      </c>
      <c r="H13" s="23"/>
    </row>
    <row r="14" spans="1:8">
      <c r="A14" s="459"/>
      <c r="B14" s="460"/>
      <c r="C14" s="461"/>
      <c r="D14" s="19"/>
      <c r="E14" s="36"/>
      <c r="F14" s="20"/>
      <c r="G14" s="55"/>
      <c r="H14" s="23"/>
    </row>
    <row r="15" spans="1:8">
      <c r="A15" s="459"/>
      <c r="B15" s="460"/>
      <c r="C15" s="461"/>
      <c r="D15" s="24"/>
      <c r="E15" s="25"/>
      <c r="F15" s="20"/>
      <c r="G15" s="22"/>
      <c r="H15" s="23"/>
    </row>
    <row r="16" spans="1:8" ht="13.5" thickBot="1">
      <c r="A16" s="462"/>
      <c r="B16" s="463"/>
      <c r="C16" s="464"/>
      <c r="D16" s="26"/>
      <c r="E16" s="27"/>
      <c r="F16" s="28"/>
      <c r="G16" s="29"/>
      <c r="H16" s="30"/>
    </row>
    <row r="17" spans="1:8" ht="13.5" thickBot="1">
      <c r="A17" s="9"/>
      <c r="B17" s="9"/>
      <c r="C17" s="9"/>
      <c r="D17" s="9"/>
      <c r="E17" s="9"/>
      <c r="F17" s="9"/>
      <c r="G17" s="31" t="s">
        <v>11</v>
      </c>
      <c r="H17" s="32" t="e">
        <f>SUM(G12:G16)</f>
        <v>#REF!</v>
      </c>
    </row>
    <row r="18" spans="1:8" ht="13.5" thickBot="1">
      <c r="A18" s="16" t="s">
        <v>12</v>
      </c>
      <c r="B18" s="16"/>
      <c r="C18" s="9"/>
      <c r="D18" s="9"/>
      <c r="E18" s="9"/>
      <c r="F18" s="9"/>
      <c r="G18" s="9"/>
      <c r="H18" s="9"/>
    </row>
    <row r="19" spans="1:8">
      <c r="A19" s="465" t="s">
        <v>6</v>
      </c>
      <c r="B19" s="466"/>
      <c r="C19" s="467"/>
      <c r="D19" s="164" t="s">
        <v>13</v>
      </c>
      <c r="E19" s="164" t="s">
        <v>14</v>
      </c>
      <c r="F19" s="164" t="s">
        <v>15</v>
      </c>
      <c r="G19" s="163" t="s">
        <v>10</v>
      </c>
      <c r="H19" s="18"/>
    </row>
    <row r="20" spans="1:8">
      <c r="A20" s="33" t="s">
        <v>170</v>
      </c>
      <c r="B20" s="34"/>
      <c r="C20" s="35"/>
      <c r="D20" s="19" t="s">
        <v>2</v>
      </c>
      <c r="E20" s="36" t="e">
        <f>+' P HUELLA'!E21</f>
        <v>#REF!</v>
      </c>
      <c r="F20" s="21">
        <f>0.84*0.65</f>
        <v>0.54600000000000004</v>
      </c>
      <c r="G20" s="22" t="e">
        <f>+E20*F20</f>
        <v>#REF!</v>
      </c>
      <c r="H20" s="23"/>
    </row>
    <row r="21" spans="1:8">
      <c r="A21" s="33" t="s">
        <v>44</v>
      </c>
      <c r="B21" s="34"/>
      <c r="C21" s="35"/>
      <c r="D21" s="19" t="s">
        <v>45</v>
      </c>
      <c r="E21" s="36">
        <v>80</v>
      </c>
      <c r="F21" s="36">
        <f>185*0.65</f>
        <v>120.25</v>
      </c>
      <c r="G21" s="22">
        <f>+E21*F21</f>
        <v>9620</v>
      </c>
      <c r="H21" s="23"/>
    </row>
    <row r="22" spans="1:8">
      <c r="A22" s="33" t="s">
        <v>51</v>
      </c>
      <c r="B22" s="34"/>
      <c r="C22" s="35"/>
      <c r="D22" s="19" t="s">
        <v>2</v>
      </c>
      <c r="E22" s="36" t="e">
        <f>+' P HUELLA'!E23</f>
        <v>#REF!</v>
      </c>
      <c r="F22" s="21">
        <f>0.63*0.65</f>
        <v>0.40950000000000003</v>
      </c>
      <c r="G22" s="22" t="e">
        <f>+E22*F22</f>
        <v>#REF!</v>
      </c>
      <c r="H22" s="23"/>
    </row>
    <row r="23" spans="1:8">
      <c r="A23" s="33" t="s">
        <v>52</v>
      </c>
      <c r="B23" s="34"/>
      <c r="C23" s="35"/>
      <c r="D23" s="19" t="s">
        <v>39</v>
      </c>
      <c r="E23" s="36" t="e">
        <f>+#REF!</f>
        <v>#REF!</v>
      </c>
      <c r="F23" s="36">
        <f>260*0.65</f>
        <v>169</v>
      </c>
      <c r="G23" s="22" t="e">
        <f>+E23*F23</f>
        <v>#REF!</v>
      </c>
      <c r="H23" s="23"/>
    </row>
    <row r="24" spans="1:8">
      <c r="A24" s="33" t="s">
        <v>171</v>
      </c>
      <c r="B24" s="34"/>
      <c r="C24" s="35"/>
      <c r="D24" s="19" t="s">
        <v>2</v>
      </c>
      <c r="E24" s="36" t="e">
        <f>+#REF!</f>
        <v>#REF!</v>
      </c>
      <c r="F24" s="20">
        <v>0.4</v>
      </c>
      <c r="G24" s="22" t="e">
        <f>+E24*F24</f>
        <v>#REF!</v>
      </c>
      <c r="H24" s="23"/>
    </row>
    <row r="25" spans="1:8">
      <c r="A25" s="33" t="s">
        <v>172</v>
      </c>
      <c r="B25" s="34"/>
      <c r="C25" s="35"/>
      <c r="D25" s="24"/>
      <c r="E25" s="25"/>
      <c r="F25" s="37"/>
      <c r="G25" s="38" t="e">
        <f>SUM(G20:G23)*0.05</f>
        <v>#REF!</v>
      </c>
      <c r="H25" s="23"/>
    </row>
    <row r="26" spans="1:8" ht="13.5" thickBot="1">
      <c r="A26" s="39"/>
      <c r="B26" s="40"/>
      <c r="C26" s="41"/>
      <c r="D26" s="26"/>
      <c r="E26" s="27"/>
      <c r="F26" s="28"/>
      <c r="G26" s="29"/>
      <c r="H26" s="30"/>
    </row>
    <row r="27" spans="1:8" ht="13.5" thickBot="1">
      <c r="A27" s="9"/>
      <c r="B27" s="9"/>
      <c r="C27" s="9"/>
      <c r="D27" s="9"/>
      <c r="E27" s="9"/>
      <c r="F27" s="9"/>
      <c r="G27" s="31" t="s">
        <v>11</v>
      </c>
      <c r="H27" s="239" t="e">
        <f>SUM(G20:G25)</f>
        <v>#REF!</v>
      </c>
    </row>
    <row r="28" spans="1:8">
      <c r="A28" s="240" t="s">
        <v>17</v>
      </c>
      <c r="B28" s="241"/>
      <c r="C28" s="242" t="s">
        <v>18</v>
      </c>
      <c r="D28" s="164" t="s">
        <v>19</v>
      </c>
      <c r="E28" s="164" t="s">
        <v>20</v>
      </c>
      <c r="F28" s="164" t="s">
        <v>21</v>
      </c>
      <c r="G28" s="44" t="s">
        <v>10</v>
      </c>
      <c r="H28" s="18"/>
    </row>
    <row r="29" spans="1:8">
      <c r="A29" s="134" t="s">
        <v>169</v>
      </c>
      <c r="B29" s="34"/>
      <c r="C29" s="47">
        <f>+F20</f>
        <v>0.54600000000000004</v>
      </c>
      <c r="D29" s="46">
        <v>36</v>
      </c>
      <c r="E29" s="46">
        <f>D29*C29</f>
        <v>19.656000000000002</v>
      </c>
      <c r="F29" s="47" t="e">
        <f>+#REF!</f>
        <v>#REF!</v>
      </c>
      <c r="G29" s="20" t="e">
        <f>+F29*E29</f>
        <v>#REF!</v>
      </c>
      <c r="H29" s="23"/>
    </row>
    <row r="30" spans="1:8">
      <c r="A30" s="134" t="s">
        <v>55</v>
      </c>
      <c r="B30" s="34"/>
      <c r="C30" s="47">
        <f>+F22</f>
        <v>0.40950000000000003</v>
      </c>
      <c r="D30" s="46">
        <v>36</v>
      </c>
      <c r="E30" s="46">
        <f>+D30*C30</f>
        <v>14.742000000000001</v>
      </c>
      <c r="F30" s="47" t="e">
        <f>+F29</f>
        <v>#REF!</v>
      </c>
      <c r="G30" s="20" t="e">
        <f>+F30*E30</f>
        <v>#REF!</v>
      </c>
      <c r="H30" s="23"/>
    </row>
    <row r="31" spans="1:8" ht="13.5" thickBot="1">
      <c r="A31" s="50" t="s">
        <v>173</v>
      </c>
      <c r="B31" s="51"/>
      <c r="C31" s="147">
        <f>+F24</f>
        <v>0.4</v>
      </c>
      <c r="D31" s="148">
        <v>36</v>
      </c>
      <c r="E31" s="148">
        <f>+D31*C31</f>
        <v>14.4</v>
      </c>
      <c r="F31" s="147" t="e">
        <f>+F29</f>
        <v>#REF!</v>
      </c>
      <c r="G31" s="76" t="e">
        <f>+F31*E31</f>
        <v>#REF!</v>
      </c>
      <c r="H31" s="30"/>
    </row>
    <row r="32" spans="1:8" ht="13.5" thickBot="1">
      <c r="A32" s="9"/>
      <c r="B32" s="9"/>
      <c r="C32" s="9"/>
      <c r="D32" s="9"/>
      <c r="E32" s="9"/>
      <c r="F32" s="9"/>
      <c r="G32" s="31" t="s">
        <v>11</v>
      </c>
      <c r="H32" s="32" t="e">
        <f>SUM(G29:G31)</f>
        <v>#REF!</v>
      </c>
    </row>
    <row r="33" spans="1:10" ht="13.5" thickBot="1">
      <c r="A33" s="42" t="s">
        <v>22</v>
      </c>
      <c r="B33" s="42"/>
      <c r="C33" s="9"/>
      <c r="D33" s="9"/>
      <c r="E33" s="9"/>
      <c r="F33" s="9"/>
      <c r="G33" s="9"/>
      <c r="H33" s="9"/>
    </row>
    <row r="34" spans="1:10">
      <c r="A34" s="135" t="s">
        <v>23</v>
      </c>
      <c r="B34" s="136"/>
      <c r="C34" s="52" t="s">
        <v>24</v>
      </c>
      <c r="D34" s="164" t="s">
        <v>25</v>
      </c>
      <c r="E34" s="17" t="s">
        <v>26</v>
      </c>
      <c r="F34" s="52" t="s">
        <v>9</v>
      </c>
      <c r="G34" s="163" t="s">
        <v>10</v>
      </c>
      <c r="H34" s="18"/>
    </row>
    <row r="35" spans="1:10">
      <c r="A35" s="33" t="s">
        <v>56</v>
      </c>
      <c r="B35" s="34"/>
      <c r="C35" s="145" t="e">
        <f>#REF!*10</f>
        <v>#REF!</v>
      </c>
      <c r="D35" s="138" t="e">
        <f>+#REF!</f>
        <v>#REF!</v>
      </c>
      <c r="E35" s="20" t="e">
        <f>+D35*C35</f>
        <v>#REF!</v>
      </c>
      <c r="F35" s="20">
        <v>6</v>
      </c>
      <c r="G35" s="55" t="e">
        <f>+E35/F35</f>
        <v>#REF!</v>
      </c>
      <c r="H35" s="23"/>
    </row>
    <row r="36" spans="1:10">
      <c r="A36" s="33" t="s">
        <v>174</v>
      </c>
      <c r="B36" s="34"/>
      <c r="C36" s="145" t="e">
        <f>#REF!*1.75</f>
        <v>#REF!</v>
      </c>
      <c r="D36" s="138" t="e">
        <f>+D35</f>
        <v>#REF!</v>
      </c>
      <c r="E36" s="20" t="e">
        <f>+D36*C36</f>
        <v>#REF!</v>
      </c>
      <c r="F36" s="20">
        <f>F35</f>
        <v>6</v>
      </c>
      <c r="G36" s="55" t="e">
        <f>+E36/F36</f>
        <v>#REF!</v>
      </c>
      <c r="H36" s="23"/>
    </row>
    <row r="37" spans="1:10">
      <c r="A37" s="33"/>
      <c r="B37" s="34"/>
      <c r="C37" s="36"/>
      <c r="D37" s="19"/>
      <c r="E37" s="36"/>
      <c r="F37" s="20"/>
      <c r="G37" s="22"/>
      <c r="H37" s="23"/>
    </row>
    <row r="38" spans="1:10">
      <c r="A38" s="33"/>
      <c r="B38" s="34"/>
      <c r="C38" s="36"/>
      <c r="D38" s="19"/>
      <c r="E38" s="36"/>
      <c r="F38" s="20"/>
      <c r="G38" s="22"/>
      <c r="H38" s="23"/>
    </row>
    <row r="39" spans="1:10" ht="13.5" thickBot="1">
      <c r="A39" s="50"/>
      <c r="B39" s="56"/>
      <c r="C39" s="27"/>
      <c r="D39" s="41"/>
      <c r="E39" s="41"/>
      <c r="F39" s="41"/>
      <c r="G39" s="40"/>
      <c r="H39" s="30"/>
    </row>
    <row r="40" spans="1:10" ht="13.5" thickBot="1">
      <c r="A40" s="9"/>
      <c r="B40" s="9"/>
      <c r="C40" s="9"/>
      <c r="D40" s="9"/>
      <c r="E40" s="9"/>
      <c r="F40" s="9"/>
      <c r="G40" s="31" t="s">
        <v>11</v>
      </c>
      <c r="H40" s="32" t="e">
        <f>SUM(G35:G39)</f>
        <v>#REF!</v>
      </c>
      <c r="J40" s="71"/>
    </row>
    <row r="41" spans="1:10" ht="13.5" thickBot="1">
      <c r="A41" s="9"/>
      <c r="B41" s="9"/>
      <c r="C41" s="9"/>
      <c r="D41" s="9"/>
      <c r="E41" s="9"/>
      <c r="F41" s="9"/>
      <c r="G41" s="57"/>
      <c r="H41" s="9"/>
    </row>
    <row r="42" spans="1:10" ht="13.5" thickBot="1">
      <c r="A42" s="9"/>
      <c r="B42" s="9"/>
      <c r="C42" s="9"/>
      <c r="D42" s="9"/>
      <c r="E42" s="7" t="s">
        <v>27</v>
      </c>
      <c r="F42" s="58"/>
      <c r="G42" s="58"/>
      <c r="H42" s="32" t="e">
        <f>ROUND(H17+H27+H32+H40,0)</f>
        <v>#REF!</v>
      </c>
    </row>
    <row r="43" spans="1:10" ht="13.5" thickBot="1">
      <c r="A43" s="16" t="s">
        <v>28</v>
      </c>
      <c r="B43" s="16"/>
      <c r="C43" s="9"/>
      <c r="D43" s="9"/>
      <c r="E43" s="9"/>
      <c r="F43" s="9"/>
      <c r="G43" s="9"/>
      <c r="H43" s="9"/>
    </row>
    <row r="44" spans="1:10">
      <c r="A44" s="59" t="s">
        <v>6</v>
      </c>
      <c r="B44" s="60"/>
      <c r="C44" s="60"/>
      <c r="D44" s="60"/>
      <c r="E44" s="61"/>
      <c r="F44" s="62" t="s">
        <v>29</v>
      </c>
      <c r="G44" s="63" t="s">
        <v>30</v>
      </c>
      <c r="H44" s="18"/>
    </row>
    <row r="45" spans="1:10">
      <c r="A45" s="33" t="s">
        <v>31</v>
      </c>
      <c r="B45" s="34"/>
      <c r="C45" s="34"/>
      <c r="D45" s="34"/>
      <c r="E45" s="35"/>
      <c r="F45" s="139"/>
      <c r="G45" s="64"/>
      <c r="H45" s="140"/>
    </row>
    <row r="46" spans="1:10">
      <c r="A46" s="33" t="s">
        <v>32</v>
      </c>
      <c r="B46" s="34"/>
      <c r="C46" s="34"/>
      <c r="D46" s="34"/>
      <c r="E46" s="35"/>
      <c r="F46" s="139"/>
      <c r="G46" s="64"/>
      <c r="H46" s="140"/>
    </row>
    <row r="47" spans="1:10" ht="13.5" thickBot="1">
      <c r="A47" s="39" t="s">
        <v>33</v>
      </c>
      <c r="B47" s="40"/>
      <c r="C47" s="40"/>
      <c r="D47" s="40"/>
      <c r="E47" s="41"/>
      <c r="F47" s="139"/>
      <c r="G47" s="65"/>
      <c r="H47" s="30"/>
    </row>
    <row r="48" spans="1:10" ht="13.5" thickBot="1">
      <c r="A48" s="9"/>
      <c r="B48" s="9"/>
      <c r="C48" s="9"/>
      <c r="D48" s="9"/>
      <c r="E48" s="9"/>
      <c r="F48" s="9"/>
      <c r="G48" s="31" t="s">
        <v>11</v>
      </c>
      <c r="H48" s="66">
        <f>SUM(G45:G47)</f>
        <v>0</v>
      </c>
    </row>
    <row r="49" spans="1:8" ht="13.5" thickBot="1">
      <c r="A49" s="9"/>
      <c r="B49" s="9"/>
      <c r="C49" s="9"/>
      <c r="D49" s="9"/>
      <c r="E49" s="9"/>
      <c r="F49" s="9"/>
      <c r="G49" s="9"/>
      <c r="H49" s="9"/>
    </row>
    <row r="50" spans="1:8" ht="13.5" thickBot="1">
      <c r="C50" s="9"/>
      <c r="D50" s="7" t="s">
        <v>34</v>
      </c>
      <c r="E50" s="58"/>
      <c r="F50" s="58"/>
      <c r="G50" s="58"/>
      <c r="H50" s="32" t="e">
        <f>ROUND((H42+H48),0)</f>
        <v>#REF!</v>
      </c>
    </row>
  </sheetData>
  <mergeCells count="8">
    <mergeCell ref="A16:C16"/>
    <mergeCell ref="A19:C19"/>
    <mergeCell ref="D5:H5"/>
    <mergeCell ref="A11:C11"/>
    <mergeCell ref="A12:C12"/>
    <mergeCell ref="A13:C13"/>
    <mergeCell ref="A14:C14"/>
    <mergeCell ref="A15:C15"/>
  </mergeCells>
  <printOptions horizontalCentered="1" verticalCentered="1"/>
  <pageMargins left="0.39370078740157483" right="0.39370078740157483" top="0.39370078740157483" bottom="0.39370078740157483" header="0" footer="0"/>
  <pageSetup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B0F0"/>
  </sheetPr>
  <dimension ref="A2:J53"/>
  <sheetViews>
    <sheetView workbookViewId="0">
      <selection activeCell="D34" sqref="D34"/>
    </sheetView>
  </sheetViews>
  <sheetFormatPr baseColWidth="10" defaultRowHeight="12.75"/>
  <cols>
    <col min="2" max="2" width="10.42578125" customWidth="1"/>
    <col min="3" max="3" width="13" customWidth="1"/>
    <col min="5" max="5" width="12" bestFit="1" customWidth="1"/>
    <col min="10" max="10" width="12.85546875" bestFit="1" customWidth="1"/>
    <col min="258" max="258" width="10.42578125" customWidth="1"/>
    <col min="259" max="259" width="13" customWidth="1"/>
    <col min="261" max="261" width="12" bestFit="1" customWidth="1"/>
    <col min="266" max="266" width="12.85546875" bestFit="1" customWidth="1"/>
    <col min="514" max="514" width="10.42578125" customWidth="1"/>
    <col min="515" max="515" width="13" customWidth="1"/>
    <col min="517" max="517" width="12" bestFit="1" customWidth="1"/>
    <col min="522" max="522" width="12.85546875" bestFit="1" customWidth="1"/>
    <col min="770" max="770" width="10.42578125" customWidth="1"/>
    <col min="771" max="771" width="13" customWidth="1"/>
    <col min="773" max="773" width="12" bestFit="1" customWidth="1"/>
    <col min="778" max="778" width="12.85546875" bestFit="1" customWidth="1"/>
    <col min="1026" max="1026" width="10.42578125" customWidth="1"/>
    <col min="1027" max="1027" width="13" customWidth="1"/>
    <col min="1029" max="1029" width="12" bestFit="1" customWidth="1"/>
    <col min="1034" max="1034" width="12.85546875" bestFit="1" customWidth="1"/>
    <col min="1282" max="1282" width="10.42578125" customWidth="1"/>
    <col min="1283" max="1283" width="13" customWidth="1"/>
    <col min="1285" max="1285" width="12" bestFit="1" customWidth="1"/>
    <col min="1290" max="1290" width="12.85546875" bestFit="1" customWidth="1"/>
    <col min="1538" max="1538" width="10.42578125" customWidth="1"/>
    <col min="1539" max="1539" width="13" customWidth="1"/>
    <col min="1541" max="1541" width="12" bestFit="1" customWidth="1"/>
    <col min="1546" max="1546" width="12.85546875" bestFit="1" customWidth="1"/>
    <col min="1794" max="1794" width="10.42578125" customWidth="1"/>
    <col min="1795" max="1795" width="13" customWidth="1"/>
    <col min="1797" max="1797" width="12" bestFit="1" customWidth="1"/>
    <col min="1802" max="1802" width="12.85546875" bestFit="1" customWidth="1"/>
    <col min="2050" max="2050" width="10.42578125" customWidth="1"/>
    <col min="2051" max="2051" width="13" customWidth="1"/>
    <col min="2053" max="2053" width="12" bestFit="1" customWidth="1"/>
    <col min="2058" max="2058" width="12.85546875" bestFit="1" customWidth="1"/>
    <col min="2306" max="2306" width="10.42578125" customWidth="1"/>
    <col min="2307" max="2307" width="13" customWidth="1"/>
    <col min="2309" max="2309" width="12" bestFit="1" customWidth="1"/>
    <col min="2314" max="2314" width="12.85546875" bestFit="1" customWidth="1"/>
    <col min="2562" max="2562" width="10.42578125" customWidth="1"/>
    <col min="2563" max="2563" width="13" customWidth="1"/>
    <col min="2565" max="2565" width="12" bestFit="1" customWidth="1"/>
    <col min="2570" max="2570" width="12.85546875" bestFit="1" customWidth="1"/>
    <col min="2818" max="2818" width="10.42578125" customWidth="1"/>
    <col min="2819" max="2819" width="13" customWidth="1"/>
    <col min="2821" max="2821" width="12" bestFit="1" customWidth="1"/>
    <col min="2826" max="2826" width="12.85546875" bestFit="1" customWidth="1"/>
    <col min="3074" max="3074" width="10.42578125" customWidth="1"/>
    <col min="3075" max="3075" width="13" customWidth="1"/>
    <col min="3077" max="3077" width="12" bestFit="1" customWidth="1"/>
    <col min="3082" max="3082" width="12.85546875" bestFit="1" customWidth="1"/>
    <col min="3330" max="3330" width="10.42578125" customWidth="1"/>
    <col min="3331" max="3331" width="13" customWidth="1"/>
    <col min="3333" max="3333" width="12" bestFit="1" customWidth="1"/>
    <col min="3338" max="3338" width="12.85546875" bestFit="1" customWidth="1"/>
    <col min="3586" max="3586" width="10.42578125" customWidth="1"/>
    <col min="3587" max="3587" width="13" customWidth="1"/>
    <col min="3589" max="3589" width="12" bestFit="1" customWidth="1"/>
    <col min="3594" max="3594" width="12.85546875" bestFit="1" customWidth="1"/>
    <col min="3842" max="3842" width="10.42578125" customWidth="1"/>
    <col min="3843" max="3843" width="13" customWidth="1"/>
    <col min="3845" max="3845" width="12" bestFit="1" customWidth="1"/>
    <col min="3850" max="3850" width="12.85546875" bestFit="1" customWidth="1"/>
    <col min="4098" max="4098" width="10.42578125" customWidth="1"/>
    <col min="4099" max="4099" width="13" customWidth="1"/>
    <col min="4101" max="4101" width="12" bestFit="1" customWidth="1"/>
    <col min="4106" max="4106" width="12.85546875" bestFit="1" customWidth="1"/>
    <col min="4354" max="4354" width="10.42578125" customWidth="1"/>
    <col min="4355" max="4355" width="13" customWidth="1"/>
    <col min="4357" max="4357" width="12" bestFit="1" customWidth="1"/>
    <col min="4362" max="4362" width="12.85546875" bestFit="1" customWidth="1"/>
    <col min="4610" max="4610" width="10.42578125" customWidth="1"/>
    <col min="4611" max="4611" width="13" customWidth="1"/>
    <col min="4613" max="4613" width="12" bestFit="1" customWidth="1"/>
    <col min="4618" max="4618" width="12.85546875" bestFit="1" customWidth="1"/>
    <col min="4866" max="4866" width="10.42578125" customWidth="1"/>
    <col min="4867" max="4867" width="13" customWidth="1"/>
    <col min="4869" max="4869" width="12" bestFit="1" customWidth="1"/>
    <col min="4874" max="4874" width="12.85546875" bestFit="1" customWidth="1"/>
    <col min="5122" max="5122" width="10.42578125" customWidth="1"/>
    <col min="5123" max="5123" width="13" customWidth="1"/>
    <col min="5125" max="5125" width="12" bestFit="1" customWidth="1"/>
    <col min="5130" max="5130" width="12.85546875" bestFit="1" customWidth="1"/>
    <col min="5378" max="5378" width="10.42578125" customWidth="1"/>
    <col min="5379" max="5379" width="13" customWidth="1"/>
    <col min="5381" max="5381" width="12" bestFit="1" customWidth="1"/>
    <col min="5386" max="5386" width="12.85546875" bestFit="1" customWidth="1"/>
    <col min="5634" max="5634" width="10.42578125" customWidth="1"/>
    <col min="5635" max="5635" width="13" customWidth="1"/>
    <col min="5637" max="5637" width="12" bestFit="1" customWidth="1"/>
    <col min="5642" max="5642" width="12.85546875" bestFit="1" customWidth="1"/>
    <col min="5890" max="5890" width="10.42578125" customWidth="1"/>
    <col min="5891" max="5891" width="13" customWidth="1"/>
    <col min="5893" max="5893" width="12" bestFit="1" customWidth="1"/>
    <col min="5898" max="5898" width="12.85546875" bestFit="1" customWidth="1"/>
    <col min="6146" max="6146" width="10.42578125" customWidth="1"/>
    <col min="6147" max="6147" width="13" customWidth="1"/>
    <col min="6149" max="6149" width="12" bestFit="1" customWidth="1"/>
    <col min="6154" max="6154" width="12.85546875" bestFit="1" customWidth="1"/>
    <col min="6402" max="6402" width="10.42578125" customWidth="1"/>
    <col min="6403" max="6403" width="13" customWidth="1"/>
    <col min="6405" max="6405" width="12" bestFit="1" customWidth="1"/>
    <col min="6410" max="6410" width="12.85546875" bestFit="1" customWidth="1"/>
    <col min="6658" max="6658" width="10.42578125" customWidth="1"/>
    <col min="6659" max="6659" width="13" customWidth="1"/>
    <col min="6661" max="6661" width="12" bestFit="1" customWidth="1"/>
    <col min="6666" max="6666" width="12.85546875" bestFit="1" customWidth="1"/>
    <col min="6914" max="6914" width="10.42578125" customWidth="1"/>
    <col min="6915" max="6915" width="13" customWidth="1"/>
    <col min="6917" max="6917" width="12" bestFit="1" customWidth="1"/>
    <col min="6922" max="6922" width="12.85546875" bestFit="1" customWidth="1"/>
    <col min="7170" max="7170" width="10.42578125" customWidth="1"/>
    <col min="7171" max="7171" width="13" customWidth="1"/>
    <col min="7173" max="7173" width="12" bestFit="1" customWidth="1"/>
    <col min="7178" max="7178" width="12.85546875" bestFit="1" customWidth="1"/>
    <col min="7426" max="7426" width="10.42578125" customWidth="1"/>
    <col min="7427" max="7427" width="13" customWidth="1"/>
    <col min="7429" max="7429" width="12" bestFit="1" customWidth="1"/>
    <col min="7434" max="7434" width="12.85546875" bestFit="1" customWidth="1"/>
    <col min="7682" max="7682" width="10.42578125" customWidth="1"/>
    <col min="7683" max="7683" width="13" customWidth="1"/>
    <col min="7685" max="7685" width="12" bestFit="1" customWidth="1"/>
    <col min="7690" max="7690" width="12.85546875" bestFit="1" customWidth="1"/>
    <col min="7938" max="7938" width="10.42578125" customWidth="1"/>
    <col min="7939" max="7939" width="13" customWidth="1"/>
    <col min="7941" max="7941" width="12" bestFit="1" customWidth="1"/>
    <col min="7946" max="7946" width="12.85546875" bestFit="1" customWidth="1"/>
    <col min="8194" max="8194" width="10.42578125" customWidth="1"/>
    <col min="8195" max="8195" width="13" customWidth="1"/>
    <col min="8197" max="8197" width="12" bestFit="1" customWidth="1"/>
    <col min="8202" max="8202" width="12.85546875" bestFit="1" customWidth="1"/>
    <col min="8450" max="8450" width="10.42578125" customWidth="1"/>
    <col min="8451" max="8451" width="13" customWidth="1"/>
    <col min="8453" max="8453" width="12" bestFit="1" customWidth="1"/>
    <col min="8458" max="8458" width="12.85546875" bestFit="1" customWidth="1"/>
    <col min="8706" max="8706" width="10.42578125" customWidth="1"/>
    <col min="8707" max="8707" width="13" customWidth="1"/>
    <col min="8709" max="8709" width="12" bestFit="1" customWidth="1"/>
    <col min="8714" max="8714" width="12.85546875" bestFit="1" customWidth="1"/>
    <col min="8962" max="8962" width="10.42578125" customWidth="1"/>
    <col min="8963" max="8963" width="13" customWidth="1"/>
    <col min="8965" max="8965" width="12" bestFit="1" customWidth="1"/>
    <col min="8970" max="8970" width="12.85546875" bestFit="1" customWidth="1"/>
    <col min="9218" max="9218" width="10.42578125" customWidth="1"/>
    <col min="9219" max="9219" width="13" customWidth="1"/>
    <col min="9221" max="9221" width="12" bestFit="1" customWidth="1"/>
    <col min="9226" max="9226" width="12.85546875" bestFit="1" customWidth="1"/>
    <col min="9474" max="9474" width="10.42578125" customWidth="1"/>
    <col min="9475" max="9475" width="13" customWidth="1"/>
    <col min="9477" max="9477" width="12" bestFit="1" customWidth="1"/>
    <col min="9482" max="9482" width="12.85546875" bestFit="1" customWidth="1"/>
    <col min="9730" max="9730" width="10.42578125" customWidth="1"/>
    <col min="9731" max="9731" width="13" customWidth="1"/>
    <col min="9733" max="9733" width="12" bestFit="1" customWidth="1"/>
    <col min="9738" max="9738" width="12.85546875" bestFit="1" customWidth="1"/>
    <col min="9986" max="9986" width="10.42578125" customWidth="1"/>
    <col min="9987" max="9987" width="13" customWidth="1"/>
    <col min="9989" max="9989" width="12" bestFit="1" customWidth="1"/>
    <col min="9994" max="9994" width="12.85546875" bestFit="1" customWidth="1"/>
    <col min="10242" max="10242" width="10.42578125" customWidth="1"/>
    <col min="10243" max="10243" width="13" customWidth="1"/>
    <col min="10245" max="10245" width="12" bestFit="1" customWidth="1"/>
    <col min="10250" max="10250" width="12.85546875" bestFit="1" customWidth="1"/>
    <col min="10498" max="10498" width="10.42578125" customWidth="1"/>
    <col min="10499" max="10499" width="13" customWidth="1"/>
    <col min="10501" max="10501" width="12" bestFit="1" customWidth="1"/>
    <col min="10506" max="10506" width="12.85546875" bestFit="1" customWidth="1"/>
    <col min="10754" max="10754" width="10.42578125" customWidth="1"/>
    <col min="10755" max="10755" width="13" customWidth="1"/>
    <col min="10757" max="10757" width="12" bestFit="1" customWidth="1"/>
    <col min="10762" max="10762" width="12.85546875" bestFit="1" customWidth="1"/>
    <col min="11010" max="11010" width="10.42578125" customWidth="1"/>
    <col min="11011" max="11011" width="13" customWidth="1"/>
    <col min="11013" max="11013" width="12" bestFit="1" customWidth="1"/>
    <col min="11018" max="11018" width="12.85546875" bestFit="1" customWidth="1"/>
    <col min="11266" max="11266" width="10.42578125" customWidth="1"/>
    <col min="11267" max="11267" width="13" customWidth="1"/>
    <col min="11269" max="11269" width="12" bestFit="1" customWidth="1"/>
    <col min="11274" max="11274" width="12.85546875" bestFit="1" customWidth="1"/>
    <col min="11522" max="11522" width="10.42578125" customWidth="1"/>
    <col min="11523" max="11523" width="13" customWidth="1"/>
    <col min="11525" max="11525" width="12" bestFit="1" customWidth="1"/>
    <col min="11530" max="11530" width="12.85546875" bestFit="1" customWidth="1"/>
    <col min="11778" max="11778" width="10.42578125" customWidth="1"/>
    <col min="11779" max="11779" width="13" customWidth="1"/>
    <col min="11781" max="11781" width="12" bestFit="1" customWidth="1"/>
    <col min="11786" max="11786" width="12.85546875" bestFit="1" customWidth="1"/>
    <col min="12034" max="12034" width="10.42578125" customWidth="1"/>
    <col min="12035" max="12035" width="13" customWidth="1"/>
    <col min="12037" max="12037" width="12" bestFit="1" customWidth="1"/>
    <col min="12042" max="12042" width="12.85546875" bestFit="1" customWidth="1"/>
    <col min="12290" max="12290" width="10.42578125" customWidth="1"/>
    <col min="12291" max="12291" width="13" customWidth="1"/>
    <col min="12293" max="12293" width="12" bestFit="1" customWidth="1"/>
    <col min="12298" max="12298" width="12.85546875" bestFit="1" customWidth="1"/>
    <col min="12546" max="12546" width="10.42578125" customWidth="1"/>
    <col min="12547" max="12547" width="13" customWidth="1"/>
    <col min="12549" max="12549" width="12" bestFit="1" customWidth="1"/>
    <col min="12554" max="12554" width="12.85546875" bestFit="1" customWidth="1"/>
    <col min="12802" max="12802" width="10.42578125" customWidth="1"/>
    <col min="12803" max="12803" width="13" customWidth="1"/>
    <col min="12805" max="12805" width="12" bestFit="1" customWidth="1"/>
    <col min="12810" max="12810" width="12.85546875" bestFit="1" customWidth="1"/>
    <col min="13058" max="13058" width="10.42578125" customWidth="1"/>
    <col min="13059" max="13059" width="13" customWidth="1"/>
    <col min="13061" max="13061" width="12" bestFit="1" customWidth="1"/>
    <col min="13066" max="13066" width="12.85546875" bestFit="1" customWidth="1"/>
    <col min="13314" max="13314" width="10.42578125" customWidth="1"/>
    <col min="13315" max="13315" width="13" customWidth="1"/>
    <col min="13317" max="13317" width="12" bestFit="1" customWidth="1"/>
    <col min="13322" max="13322" width="12.85546875" bestFit="1" customWidth="1"/>
    <col min="13570" max="13570" width="10.42578125" customWidth="1"/>
    <col min="13571" max="13571" width="13" customWidth="1"/>
    <col min="13573" max="13573" width="12" bestFit="1" customWidth="1"/>
    <col min="13578" max="13578" width="12.85546875" bestFit="1" customWidth="1"/>
    <col min="13826" max="13826" width="10.42578125" customWidth="1"/>
    <col min="13827" max="13827" width="13" customWidth="1"/>
    <col min="13829" max="13829" width="12" bestFit="1" customWidth="1"/>
    <col min="13834" max="13834" width="12.85546875" bestFit="1" customWidth="1"/>
    <col min="14082" max="14082" width="10.42578125" customWidth="1"/>
    <col min="14083" max="14083" width="13" customWidth="1"/>
    <col min="14085" max="14085" width="12" bestFit="1" customWidth="1"/>
    <col min="14090" max="14090" width="12.85546875" bestFit="1" customWidth="1"/>
    <col min="14338" max="14338" width="10.42578125" customWidth="1"/>
    <col min="14339" max="14339" width="13" customWidth="1"/>
    <col min="14341" max="14341" width="12" bestFit="1" customWidth="1"/>
    <col min="14346" max="14346" width="12.85546875" bestFit="1" customWidth="1"/>
    <col min="14594" max="14594" width="10.42578125" customWidth="1"/>
    <col min="14595" max="14595" width="13" customWidth="1"/>
    <col min="14597" max="14597" width="12" bestFit="1" customWidth="1"/>
    <col min="14602" max="14602" width="12.85546875" bestFit="1" customWidth="1"/>
    <col min="14850" max="14850" width="10.42578125" customWidth="1"/>
    <col min="14851" max="14851" width="13" customWidth="1"/>
    <col min="14853" max="14853" width="12" bestFit="1" customWidth="1"/>
    <col min="14858" max="14858" width="12.85546875" bestFit="1" customWidth="1"/>
    <col min="15106" max="15106" width="10.42578125" customWidth="1"/>
    <col min="15107" max="15107" width="13" customWidth="1"/>
    <col min="15109" max="15109" width="12" bestFit="1" customWidth="1"/>
    <col min="15114" max="15114" width="12.85546875" bestFit="1" customWidth="1"/>
    <col min="15362" max="15362" width="10.42578125" customWidth="1"/>
    <col min="15363" max="15363" width="13" customWidth="1"/>
    <col min="15365" max="15365" width="12" bestFit="1" customWidth="1"/>
    <col min="15370" max="15370" width="12.85546875" bestFit="1" customWidth="1"/>
    <col min="15618" max="15618" width="10.42578125" customWidth="1"/>
    <col min="15619" max="15619" width="13" customWidth="1"/>
    <col min="15621" max="15621" width="12" bestFit="1" customWidth="1"/>
    <col min="15626" max="15626" width="12.85546875" bestFit="1" customWidth="1"/>
    <col min="15874" max="15874" width="10.42578125" customWidth="1"/>
    <col min="15875" max="15875" width="13" customWidth="1"/>
    <col min="15877" max="15877" width="12" bestFit="1" customWidth="1"/>
    <col min="15882" max="15882" width="12.85546875" bestFit="1" customWidth="1"/>
    <col min="16130" max="16130" width="10.42578125" customWidth="1"/>
    <col min="16131" max="16131" width="13" customWidth="1"/>
    <col min="16133" max="16133" width="12" bestFit="1" customWidth="1"/>
    <col min="16138" max="16138" width="12.85546875" bestFit="1" customWidth="1"/>
  </cols>
  <sheetData>
    <row r="2" spans="1:10" ht="13.5" thickBot="1"/>
    <row r="3" spans="1:10">
      <c r="A3" s="1"/>
      <c r="B3" s="2"/>
      <c r="C3" s="3"/>
      <c r="D3" s="4"/>
      <c r="E3" s="96"/>
      <c r="F3" s="4"/>
      <c r="G3" s="4"/>
      <c r="H3" s="5"/>
    </row>
    <row r="4" spans="1:10">
      <c r="A4" s="149"/>
      <c r="B4" s="7"/>
      <c r="C4" s="8"/>
      <c r="D4" s="9"/>
      <c r="E4" s="16" t="s">
        <v>3</v>
      </c>
      <c r="F4" s="9"/>
      <c r="G4" s="9"/>
      <c r="H4" s="10"/>
    </row>
    <row r="5" spans="1:10" ht="13.5" thickBot="1">
      <c r="A5" s="11"/>
      <c r="B5" s="12"/>
      <c r="C5" s="13"/>
      <c r="D5" s="431"/>
      <c r="E5" s="432"/>
      <c r="F5" s="432"/>
      <c r="G5" s="432"/>
      <c r="H5" s="433"/>
    </row>
    <row r="6" spans="1:10">
      <c r="A6" s="14"/>
      <c r="B6" s="9"/>
      <c r="C6" s="9"/>
      <c r="D6" s="9"/>
      <c r="E6" s="9"/>
      <c r="F6" s="9"/>
      <c r="G6" s="9"/>
      <c r="H6" s="9"/>
    </row>
    <row r="7" spans="1:10">
      <c r="A7" s="14" t="s">
        <v>4</v>
      </c>
      <c r="B7" s="15"/>
      <c r="C7" s="9"/>
      <c r="E7" s="15"/>
      <c r="G7" s="15" t="s">
        <v>148</v>
      </c>
      <c r="H7" s="9"/>
    </row>
    <row r="8" spans="1:10">
      <c r="A8" s="14" t="s">
        <v>262</v>
      </c>
      <c r="B8" s="15"/>
      <c r="C8" s="9"/>
      <c r="D8" s="15"/>
      <c r="E8" s="15"/>
      <c r="F8" s="15"/>
      <c r="G8" s="15" t="s">
        <v>263</v>
      </c>
      <c r="H8" s="9"/>
    </row>
    <row r="9" spans="1:10">
      <c r="A9" s="15"/>
      <c r="B9" s="15"/>
      <c r="C9" s="9"/>
      <c r="D9" s="15"/>
      <c r="E9" s="15"/>
      <c r="F9" s="15"/>
      <c r="G9" s="15" t="s">
        <v>40</v>
      </c>
      <c r="H9" s="9"/>
    </row>
    <row r="10" spans="1:10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10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10">
      <c r="A12" s="459" t="s">
        <v>48</v>
      </c>
      <c r="B12" s="460"/>
      <c r="C12" s="461"/>
      <c r="D12" s="19"/>
      <c r="E12" s="20" t="e">
        <f>+#REF!</f>
        <v>#REF!</v>
      </c>
      <c r="F12" s="20">
        <v>0.5</v>
      </c>
      <c r="G12" s="22" t="e">
        <f>+E12/F12</f>
        <v>#REF!</v>
      </c>
      <c r="H12" s="23"/>
    </row>
    <row r="13" spans="1:10">
      <c r="A13" s="160" t="s">
        <v>49</v>
      </c>
      <c r="B13" s="161"/>
      <c r="C13" s="162"/>
      <c r="D13" s="24"/>
      <c r="E13" s="20" t="e">
        <f>+#REF!</f>
        <v>#REF!</v>
      </c>
      <c r="F13" s="20">
        <f>+F12</f>
        <v>0.5</v>
      </c>
      <c r="G13" s="22" t="e">
        <f>+E13/F13</f>
        <v>#REF!</v>
      </c>
      <c r="H13" s="23"/>
      <c r="J13" s="154"/>
    </row>
    <row r="14" spans="1:10">
      <c r="A14" s="459" t="s">
        <v>35</v>
      </c>
      <c r="B14" s="460"/>
      <c r="C14" s="461"/>
      <c r="D14" s="24"/>
      <c r="E14" s="25"/>
      <c r="F14" s="20"/>
      <c r="G14" s="22" t="e">
        <f>+H43*0.1</f>
        <v>#REF!</v>
      </c>
      <c r="H14" s="23"/>
    </row>
    <row r="15" spans="1:10">
      <c r="A15" s="459"/>
      <c r="B15" s="460"/>
      <c r="C15" s="461"/>
      <c r="D15" s="19"/>
      <c r="E15" s="36"/>
      <c r="F15" s="20"/>
      <c r="G15" s="55"/>
      <c r="H15" s="23"/>
    </row>
    <row r="16" spans="1:10">
      <c r="A16" s="459"/>
      <c r="B16" s="460"/>
      <c r="C16" s="461"/>
      <c r="D16" s="24"/>
      <c r="E16" s="25"/>
      <c r="F16" s="20"/>
      <c r="G16" s="22"/>
      <c r="H16" s="23"/>
    </row>
    <row r="17" spans="1:8" ht="13.5" thickBot="1">
      <c r="A17" s="462"/>
      <c r="B17" s="463"/>
      <c r="C17" s="464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SUM(G12:G17)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465" t="s">
        <v>6</v>
      </c>
      <c r="B20" s="466"/>
      <c r="C20" s="4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33" t="s">
        <v>50</v>
      </c>
      <c r="B21" s="34"/>
      <c r="C21" s="35"/>
      <c r="D21" s="19" t="s">
        <v>2</v>
      </c>
      <c r="E21" s="36" t="e">
        <f>+#REF!</f>
        <v>#REF!</v>
      </c>
      <c r="F21" s="21">
        <v>0.85</v>
      </c>
      <c r="G21" s="22" t="e">
        <f>+E21*F21</f>
        <v>#REF!</v>
      </c>
      <c r="H21" s="23"/>
    </row>
    <row r="22" spans="1:8">
      <c r="A22" s="33" t="s">
        <v>44</v>
      </c>
      <c r="B22" s="34"/>
      <c r="C22" s="35"/>
      <c r="D22" s="19" t="s">
        <v>45</v>
      </c>
      <c r="E22" s="36">
        <v>25</v>
      </c>
      <c r="F22" s="21">
        <v>180</v>
      </c>
      <c r="G22" s="22">
        <f>+E22*F22</f>
        <v>4500</v>
      </c>
      <c r="H22" s="23"/>
    </row>
    <row r="23" spans="1:8">
      <c r="A23" s="33" t="s">
        <v>51</v>
      </c>
      <c r="B23" s="34"/>
      <c r="C23" s="35"/>
      <c r="D23" s="19" t="s">
        <v>2</v>
      </c>
      <c r="E23" s="36" t="e">
        <f>+#REF!</f>
        <v>#REF!</v>
      </c>
      <c r="F23" s="21">
        <v>0.55000000000000004</v>
      </c>
      <c r="G23" s="22" t="e">
        <f>+E23*F23</f>
        <v>#REF!</v>
      </c>
      <c r="H23" s="23"/>
    </row>
    <row r="24" spans="1:8">
      <c r="A24" s="33" t="s">
        <v>52</v>
      </c>
      <c r="B24" s="34"/>
      <c r="C24" s="35"/>
      <c r="D24" s="19" t="s">
        <v>39</v>
      </c>
      <c r="E24" s="36" t="e">
        <f>+#REF!</f>
        <v>#REF!</v>
      </c>
      <c r="F24" s="36">
        <v>350</v>
      </c>
      <c r="G24" s="22" t="e">
        <f>+E24*F24</f>
        <v>#REF!</v>
      </c>
      <c r="H24" s="23"/>
    </row>
    <row r="25" spans="1:8">
      <c r="A25" s="33" t="s">
        <v>53</v>
      </c>
      <c r="B25" s="34"/>
      <c r="C25" s="35"/>
      <c r="D25" s="24" t="s">
        <v>1</v>
      </c>
      <c r="E25" s="25">
        <v>20000</v>
      </c>
      <c r="F25" s="25">
        <v>12</v>
      </c>
      <c r="G25" s="38">
        <f>+F25*E25</f>
        <v>240000</v>
      </c>
      <c r="H25" s="23"/>
    </row>
    <row r="26" spans="1:8">
      <c r="A26" s="33" t="s">
        <v>54</v>
      </c>
      <c r="B26" s="34"/>
      <c r="C26" s="35"/>
      <c r="D26" s="24"/>
      <c r="E26" s="25"/>
      <c r="F26" s="37"/>
      <c r="G26" s="38" t="e">
        <f>SUM(G21:G24)*0.02</f>
        <v>#REF!</v>
      </c>
      <c r="H26" s="23"/>
    </row>
    <row r="27" spans="1:8">
      <c r="A27" s="33"/>
      <c r="B27" s="34"/>
      <c r="C27" s="35"/>
      <c r="D27" s="24"/>
      <c r="E27" s="25"/>
      <c r="F27" s="37"/>
      <c r="G27" s="38"/>
      <c r="H27" s="23"/>
    </row>
    <row r="28" spans="1:8" ht="13.5" thickBot="1">
      <c r="A28" s="39"/>
      <c r="B28" s="40"/>
      <c r="C28" s="41"/>
      <c r="D28" s="26"/>
      <c r="E28" s="27"/>
      <c r="F28" s="28"/>
      <c r="G28" s="29"/>
      <c r="H28" s="30"/>
    </row>
    <row r="29" spans="1:8" ht="13.5" thickBot="1">
      <c r="A29" s="9"/>
      <c r="B29" s="9"/>
      <c r="C29" s="9"/>
      <c r="D29" s="9"/>
      <c r="E29" s="9"/>
      <c r="F29" s="9"/>
      <c r="G29" s="31" t="s">
        <v>11</v>
      </c>
      <c r="H29" s="32" t="e">
        <f>SUM(G21:G26)</f>
        <v>#REF!</v>
      </c>
    </row>
    <row r="30" spans="1:8" ht="13.5" thickBot="1">
      <c r="A30" s="42" t="s">
        <v>16</v>
      </c>
      <c r="B30" s="42"/>
      <c r="C30" s="40"/>
      <c r="D30" s="9"/>
      <c r="E30" s="9"/>
      <c r="F30" s="9"/>
      <c r="G30" s="9"/>
      <c r="H30" s="9"/>
    </row>
    <row r="31" spans="1:8">
      <c r="A31" s="135" t="s">
        <v>17</v>
      </c>
      <c r="B31" s="136"/>
      <c r="C31" s="43" t="s">
        <v>18</v>
      </c>
      <c r="D31" s="164" t="s">
        <v>19</v>
      </c>
      <c r="E31" s="164" t="s">
        <v>20</v>
      </c>
      <c r="F31" s="164" t="s">
        <v>21</v>
      </c>
      <c r="G31" s="44" t="s">
        <v>10</v>
      </c>
      <c r="H31" s="18"/>
    </row>
    <row r="32" spans="1:8">
      <c r="A32" s="134" t="s">
        <v>55</v>
      </c>
      <c r="B32" s="34"/>
      <c r="C32" s="21">
        <f>+F23</f>
        <v>0.55000000000000004</v>
      </c>
      <c r="D32" s="46">
        <v>36</v>
      </c>
      <c r="E32" s="46">
        <f>+D32*C32</f>
        <v>19.8</v>
      </c>
      <c r="F32" s="47" t="e">
        <f>+#REF!</f>
        <v>#REF!</v>
      </c>
      <c r="G32" s="20" t="e">
        <f>+F32*E32</f>
        <v>#REF!</v>
      </c>
      <c r="H32" s="23"/>
    </row>
    <row r="33" spans="1:8">
      <c r="A33" s="33" t="s">
        <v>169</v>
      </c>
      <c r="B33" s="34"/>
      <c r="C33" s="21">
        <f>+F21</f>
        <v>0.85</v>
      </c>
      <c r="D33" s="46">
        <v>36</v>
      </c>
      <c r="E33" s="46">
        <f>+D33*C33</f>
        <v>30.599999999999998</v>
      </c>
      <c r="F33" s="47" t="e">
        <f>+F32</f>
        <v>#REF!</v>
      </c>
      <c r="G33" s="20" t="e">
        <f>+F33*E33</f>
        <v>#REF!</v>
      </c>
      <c r="H33" s="23"/>
    </row>
    <row r="34" spans="1:8" ht="13.5" thickBot="1">
      <c r="A34" s="50"/>
      <c r="B34" s="51"/>
      <c r="C34" s="26"/>
      <c r="D34" s="27"/>
      <c r="E34" s="28"/>
      <c r="F34" s="29"/>
      <c r="G34" s="26"/>
      <c r="H34" s="23"/>
    </row>
    <row r="35" spans="1:8" ht="13.5" thickBot="1">
      <c r="A35" s="9"/>
      <c r="B35" s="9"/>
      <c r="C35" s="9"/>
      <c r="D35" s="9"/>
      <c r="E35" s="9"/>
      <c r="F35" s="9"/>
      <c r="G35" s="31" t="s">
        <v>11</v>
      </c>
      <c r="H35" s="32" t="e">
        <f>SUM(G32:G34)</f>
        <v>#REF!</v>
      </c>
    </row>
    <row r="36" spans="1:8" ht="13.5" thickBot="1">
      <c r="A36" s="42" t="s">
        <v>22</v>
      </c>
      <c r="B36" s="42"/>
      <c r="C36" s="9"/>
      <c r="D36" s="9"/>
      <c r="E36" s="9"/>
      <c r="F36" s="9"/>
      <c r="G36" s="9"/>
      <c r="H36" s="9"/>
    </row>
    <row r="37" spans="1:8">
      <c r="A37" s="135" t="s">
        <v>23</v>
      </c>
      <c r="B37" s="136"/>
      <c r="C37" s="52" t="s">
        <v>24</v>
      </c>
      <c r="D37" s="164" t="s">
        <v>25</v>
      </c>
      <c r="E37" s="17" t="s">
        <v>26</v>
      </c>
      <c r="F37" s="52" t="s">
        <v>9</v>
      </c>
      <c r="G37" s="163" t="s">
        <v>10</v>
      </c>
      <c r="H37" s="18"/>
    </row>
    <row r="38" spans="1:8">
      <c r="A38" s="33" t="s">
        <v>56</v>
      </c>
      <c r="B38" s="34"/>
      <c r="C38" s="145" t="e">
        <f>#REF!*10</f>
        <v>#REF!</v>
      </c>
      <c r="D38" s="150" t="e">
        <f>+#REF!</f>
        <v>#REF!</v>
      </c>
      <c r="E38" s="20" t="e">
        <f>+D38*C38</f>
        <v>#REF!</v>
      </c>
      <c r="F38" s="20">
        <f>+F12*8</f>
        <v>4</v>
      </c>
      <c r="G38" s="55" t="e">
        <f>+E38/F38</f>
        <v>#REF!</v>
      </c>
      <c r="H38" s="23"/>
    </row>
    <row r="39" spans="1:8">
      <c r="A39" s="33" t="s">
        <v>38</v>
      </c>
      <c r="B39" s="34"/>
      <c r="C39" s="145" t="e">
        <f>#REF!*1.75</f>
        <v>#REF!</v>
      </c>
      <c r="D39" s="150" t="e">
        <f>+D38</f>
        <v>#REF!</v>
      </c>
      <c r="E39" s="20" t="e">
        <f>+D39*C39</f>
        <v>#REF!</v>
      </c>
      <c r="F39" s="20">
        <f>+F38</f>
        <v>4</v>
      </c>
      <c r="G39" s="55" t="e">
        <f>+E39/F39</f>
        <v>#REF!</v>
      </c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>
      <c r="A41" s="33"/>
      <c r="B41" s="34"/>
      <c r="C41" s="36"/>
      <c r="D41" s="19"/>
      <c r="E41" s="36"/>
      <c r="F41" s="20"/>
      <c r="G41" s="22"/>
      <c r="H41" s="23"/>
    </row>
    <row r="42" spans="1:8" ht="13.5" thickBot="1">
      <c r="A42" s="50"/>
      <c r="B42" s="56"/>
      <c r="C42" s="27"/>
      <c r="D42" s="41"/>
      <c r="E42" s="41"/>
      <c r="F42" s="41"/>
      <c r="G42" s="40"/>
      <c r="H42" s="30"/>
    </row>
    <row r="43" spans="1:8" ht="13.5" thickBot="1">
      <c r="A43" s="9"/>
      <c r="B43" s="9"/>
      <c r="C43" s="9"/>
      <c r="D43" s="9"/>
      <c r="E43" s="9"/>
      <c r="F43" s="9"/>
      <c r="G43" s="31" t="s">
        <v>11</v>
      </c>
      <c r="H43" s="32" t="e">
        <f>SUM(G38:G42)</f>
        <v>#REF!</v>
      </c>
    </row>
    <row r="44" spans="1:8" ht="13.5" thickBot="1">
      <c r="A44" s="9"/>
      <c r="B44" s="9"/>
      <c r="C44" s="9"/>
      <c r="D44" s="9"/>
      <c r="E44" s="9"/>
      <c r="F44" s="9"/>
      <c r="G44" s="57"/>
      <c r="H44" s="9"/>
    </row>
    <row r="45" spans="1:8" ht="13.5" thickBot="1">
      <c r="A45" s="9"/>
      <c r="B45" s="9"/>
      <c r="C45" s="9"/>
      <c r="D45" s="9"/>
      <c r="E45" s="7" t="s">
        <v>27</v>
      </c>
      <c r="F45" s="58"/>
      <c r="G45" s="58"/>
      <c r="H45" s="32" t="e">
        <f>ROUND(H18+H29+H35+H43,0)</f>
        <v>#REF!</v>
      </c>
    </row>
    <row r="46" spans="1:8" ht="13.5" thickBot="1">
      <c r="A46" s="16" t="s">
        <v>28</v>
      </c>
      <c r="B46" s="16"/>
      <c r="C46" s="9"/>
      <c r="D46" s="9"/>
      <c r="E46" s="9"/>
      <c r="F46" s="9"/>
      <c r="G46" s="9"/>
      <c r="H46" s="9"/>
    </row>
    <row r="47" spans="1:8">
      <c r="A47" s="59" t="s">
        <v>6</v>
      </c>
      <c r="B47" s="60"/>
      <c r="C47" s="60"/>
      <c r="D47" s="60"/>
      <c r="E47" s="61"/>
      <c r="F47" s="62" t="s">
        <v>29</v>
      </c>
      <c r="G47" s="63" t="s">
        <v>30</v>
      </c>
      <c r="H47" s="18"/>
    </row>
    <row r="48" spans="1:8">
      <c r="A48" s="33" t="s">
        <v>31</v>
      </c>
      <c r="B48" s="34"/>
      <c r="C48" s="34"/>
      <c r="D48" s="34"/>
      <c r="E48" s="35"/>
      <c r="F48" s="139"/>
      <c r="G48" s="64" t="e">
        <f>+F48*H45</f>
        <v>#REF!</v>
      </c>
      <c r="H48" s="140"/>
    </row>
    <row r="49" spans="1:8">
      <c r="A49" s="33" t="s">
        <v>32</v>
      </c>
      <c r="B49" s="34"/>
      <c r="C49" s="34"/>
      <c r="D49" s="34"/>
      <c r="E49" s="35"/>
      <c r="F49" s="139"/>
      <c r="G49" s="64" t="e">
        <f>+F49*H45</f>
        <v>#REF!</v>
      </c>
      <c r="H49" s="140"/>
    </row>
    <row r="50" spans="1:8" ht="13.5" thickBot="1">
      <c r="A50" s="39" t="s">
        <v>33</v>
      </c>
      <c r="B50" s="40"/>
      <c r="C50" s="40"/>
      <c r="D50" s="40"/>
      <c r="E50" s="41"/>
      <c r="F50" s="139"/>
      <c r="G50" s="65" t="e">
        <f>+F50*H45</f>
        <v>#REF!</v>
      </c>
      <c r="H50" s="30"/>
    </row>
    <row r="51" spans="1:8" ht="13.5" thickBot="1">
      <c r="A51" s="9"/>
      <c r="B51" s="9"/>
      <c r="C51" s="9"/>
      <c r="D51" s="9"/>
      <c r="E51" s="9"/>
      <c r="F51" s="9"/>
      <c r="G51" s="31" t="s">
        <v>11</v>
      </c>
      <c r="H51" s="66" t="e">
        <f>SUM(G48:G50)</f>
        <v>#REF!</v>
      </c>
    </row>
    <row r="52" spans="1:8" ht="13.5" thickBot="1">
      <c r="A52" s="9"/>
      <c r="B52" s="9"/>
      <c r="C52" s="9"/>
      <c r="D52" s="9"/>
      <c r="E52" s="9"/>
      <c r="F52" s="9"/>
      <c r="G52" s="9"/>
      <c r="H52" s="9"/>
    </row>
    <row r="53" spans="1:8" ht="13.5" thickBot="1">
      <c r="C53" s="9"/>
      <c r="D53" s="7" t="s">
        <v>34</v>
      </c>
      <c r="E53" s="58"/>
      <c r="F53" s="58"/>
      <c r="G53" s="58"/>
      <c r="H53" s="32" t="e">
        <f>ROUND((H45+H51),0)</f>
        <v>#REF!</v>
      </c>
    </row>
  </sheetData>
  <mergeCells count="8">
    <mergeCell ref="A17:C17"/>
    <mergeCell ref="A20:C20"/>
    <mergeCell ref="D5:H5"/>
    <mergeCell ref="A11:C11"/>
    <mergeCell ref="A12:C12"/>
    <mergeCell ref="A14:C14"/>
    <mergeCell ref="A15:C15"/>
    <mergeCell ref="A16:C16"/>
  </mergeCells>
  <printOptions horizontalCentered="1" verticalCentered="1"/>
  <pageMargins left="0.39370078740157483" right="0.39370078740157483" top="0.39370078740157483" bottom="0.39370078740157483" header="0" footer="0"/>
  <pageSetup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F0"/>
  </sheetPr>
  <dimension ref="A2:J51"/>
  <sheetViews>
    <sheetView topLeftCell="A4" workbookViewId="0">
      <selection activeCell="C36" sqref="C36"/>
    </sheetView>
  </sheetViews>
  <sheetFormatPr baseColWidth="10" defaultRowHeight="12.75"/>
  <cols>
    <col min="2" max="2" width="10.42578125" customWidth="1"/>
    <col min="3" max="3" width="13" customWidth="1"/>
    <col min="258" max="258" width="10.42578125" customWidth="1"/>
    <col min="259" max="259" width="13" customWidth="1"/>
    <col min="514" max="514" width="10.42578125" customWidth="1"/>
    <col min="515" max="515" width="13" customWidth="1"/>
    <col min="770" max="770" width="10.42578125" customWidth="1"/>
    <col min="771" max="771" width="13" customWidth="1"/>
    <col min="1026" max="1026" width="10.42578125" customWidth="1"/>
    <col min="1027" max="1027" width="13" customWidth="1"/>
    <col min="1282" max="1282" width="10.42578125" customWidth="1"/>
    <col min="1283" max="1283" width="13" customWidth="1"/>
    <col min="1538" max="1538" width="10.42578125" customWidth="1"/>
    <col min="1539" max="1539" width="13" customWidth="1"/>
    <col min="1794" max="1794" width="10.42578125" customWidth="1"/>
    <col min="1795" max="1795" width="13" customWidth="1"/>
    <col min="2050" max="2050" width="10.42578125" customWidth="1"/>
    <col min="2051" max="2051" width="13" customWidth="1"/>
    <col min="2306" max="2306" width="10.42578125" customWidth="1"/>
    <col min="2307" max="2307" width="13" customWidth="1"/>
    <col min="2562" max="2562" width="10.42578125" customWidth="1"/>
    <col min="2563" max="2563" width="13" customWidth="1"/>
    <col min="2818" max="2818" width="10.42578125" customWidth="1"/>
    <col min="2819" max="2819" width="13" customWidth="1"/>
    <col min="3074" max="3074" width="10.42578125" customWidth="1"/>
    <col min="3075" max="3075" width="13" customWidth="1"/>
    <col min="3330" max="3330" width="10.42578125" customWidth="1"/>
    <col min="3331" max="3331" width="13" customWidth="1"/>
    <col min="3586" max="3586" width="10.42578125" customWidth="1"/>
    <col min="3587" max="3587" width="13" customWidth="1"/>
    <col min="3842" max="3842" width="10.42578125" customWidth="1"/>
    <col min="3843" max="3843" width="13" customWidth="1"/>
    <col min="4098" max="4098" width="10.42578125" customWidth="1"/>
    <col min="4099" max="4099" width="13" customWidth="1"/>
    <col min="4354" max="4354" width="10.42578125" customWidth="1"/>
    <col min="4355" max="4355" width="13" customWidth="1"/>
    <col min="4610" max="4610" width="10.42578125" customWidth="1"/>
    <col min="4611" max="4611" width="13" customWidth="1"/>
    <col min="4866" max="4866" width="10.42578125" customWidth="1"/>
    <col min="4867" max="4867" width="13" customWidth="1"/>
    <col min="5122" max="5122" width="10.42578125" customWidth="1"/>
    <col min="5123" max="5123" width="13" customWidth="1"/>
    <col min="5378" max="5378" width="10.42578125" customWidth="1"/>
    <col min="5379" max="5379" width="13" customWidth="1"/>
    <col min="5634" max="5634" width="10.42578125" customWidth="1"/>
    <col min="5635" max="5635" width="13" customWidth="1"/>
    <col min="5890" max="5890" width="10.42578125" customWidth="1"/>
    <col min="5891" max="5891" width="13" customWidth="1"/>
    <col min="6146" max="6146" width="10.42578125" customWidth="1"/>
    <col min="6147" max="6147" width="13" customWidth="1"/>
    <col min="6402" max="6402" width="10.42578125" customWidth="1"/>
    <col min="6403" max="6403" width="13" customWidth="1"/>
    <col min="6658" max="6658" width="10.42578125" customWidth="1"/>
    <col min="6659" max="6659" width="13" customWidth="1"/>
    <col min="6914" max="6914" width="10.42578125" customWidth="1"/>
    <col min="6915" max="6915" width="13" customWidth="1"/>
    <col min="7170" max="7170" width="10.42578125" customWidth="1"/>
    <col min="7171" max="7171" width="13" customWidth="1"/>
    <col min="7426" max="7426" width="10.42578125" customWidth="1"/>
    <col min="7427" max="7427" width="13" customWidth="1"/>
    <col min="7682" max="7682" width="10.42578125" customWidth="1"/>
    <col min="7683" max="7683" width="13" customWidth="1"/>
    <col min="7938" max="7938" width="10.42578125" customWidth="1"/>
    <col min="7939" max="7939" width="13" customWidth="1"/>
    <col min="8194" max="8194" width="10.42578125" customWidth="1"/>
    <col min="8195" max="8195" width="13" customWidth="1"/>
    <col min="8450" max="8450" width="10.42578125" customWidth="1"/>
    <col min="8451" max="8451" width="13" customWidth="1"/>
    <col min="8706" max="8706" width="10.42578125" customWidth="1"/>
    <col min="8707" max="8707" width="13" customWidth="1"/>
    <col min="8962" max="8962" width="10.42578125" customWidth="1"/>
    <col min="8963" max="8963" width="13" customWidth="1"/>
    <col min="9218" max="9218" width="10.42578125" customWidth="1"/>
    <col min="9219" max="9219" width="13" customWidth="1"/>
    <col min="9474" max="9474" width="10.42578125" customWidth="1"/>
    <col min="9475" max="9475" width="13" customWidth="1"/>
    <col min="9730" max="9730" width="10.42578125" customWidth="1"/>
    <col min="9731" max="9731" width="13" customWidth="1"/>
    <col min="9986" max="9986" width="10.42578125" customWidth="1"/>
    <col min="9987" max="9987" width="13" customWidth="1"/>
    <col min="10242" max="10242" width="10.42578125" customWidth="1"/>
    <col min="10243" max="10243" width="13" customWidth="1"/>
    <col min="10498" max="10498" width="10.42578125" customWidth="1"/>
    <col min="10499" max="10499" width="13" customWidth="1"/>
    <col min="10754" max="10754" width="10.42578125" customWidth="1"/>
    <col min="10755" max="10755" width="13" customWidth="1"/>
    <col min="11010" max="11010" width="10.42578125" customWidth="1"/>
    <col min="11011" max="11011" width="13" customWidth="1"/>
    <col min="11266" max="11266" width="10.42578125" customWidth="1"/>
    <col min="11267" max="11267" width="13" customWidth="1"/>
    <col min="11522" max="11522" width="10.42578125" customWidth="1"/>
    <col min="11523" max="11523" width="13" customWidth="1"/>
    <col min="11778" max="11778" width="10.42578125" customWidth="1"/>
    <col min="11779" max="11779" width="13" customWidth="1"/>
    <col min="12034" max="12034" width="10.42578125" customWidth="1"/>
    <col min="12035" max="12035" width="13" customWidth="1"/>
    <col min="12290" max="12290" width="10.42578125" customWidth="1"/>
    <col min="12291" max="12291" width="13" customWidth="1"/>
    <col min="12546" max="12546" width="10.42578125" customWidth="1"/>
    <col min="12547" max="12547" width="13" customWidth="1"/>
    <col min="12802" max="12802" width="10.42578125" customWidth="1"/>
    <col min="12803" max="12803" width="13" customWidth="1"/>
    <col min="13058" max="13058" width="10.42578125" customWidth="1"/>
    <col min="13059" max="13059" width="13" customWidth="1"/>
    <col min="13314" max="13314" width="10.42578125" customWidth="1"/>
    <col min="13315" max="13315" width="13" customWidth="1"/>
    <col min="13570" max="13570" width="10.42578125" customWidth="1"/>
    <col min="13571" max="13571" width="13" customWidth="1"/>
    <col min="13826" max="13826" width="10.42578125" customWidth="1"/>
    <col min="13827" max="13827" width="13" customWidth="1"/>
    <col min="14082" max="14082" width="10.42578125" customWidth="1"/>
    <col min="14083" max="14083" width="13" customWidth="1"/>
    <col min="14338" max="14338" width="10.42578125" customWidth="1"/>
    <col min="14339" max="14339" width="13" customWidth="1"/>
    <col min="14594" max="14594" width="10.42578125" customWidth="1"/>
    <col min="14595" max="14595" width="13" customWidth="1"/>
    <col min="14850" max="14850" width="10.42578125" customWidth="1"/>
    <col min="14851" max="14851" width="13" customWidth="1"/>
    <col min="15106" max="15106" width="10.42578125" customWidth="1"/>
    <col min="15107" max="15107" width="13" customWidth="1"/>
    <col min="15362" max="15362" width="10.42578125" customWidth="1"/>
    <col min="15363" max="15363" width="13" customWidth="1"/>
    <col min="15618" max="15618" width="10.42578125" customWidth="1"/>
    <col min="15619" max="15619" width="13" customWidth="1"/>
    <col min="15874" max="15874" width="10.42578125" customWidth="1"/>
    <col min="15875" max="15875" width="13" customWidth="1"/>
    <col min="16130" max="16130" width="10.42578125" customWidth="1"/>
    <col min="16131" max="16131" width="13" customWidth="1"/>
  </cols>
  <sheetData>
    <row r="2" spans="1:8" ht="13.5" thickBot="1"/>
    <row r="3" spans="1:8">
      <c r="A3" s="1"/>
      <c r="B3" s="2"/>
      <c r="C3" s="3"/>
      <c r="D3" s="4"/>
      <c r="E3" s="96"/>
      <c r="F3" s="4"/>
      <c r="G3" s="4"/>
      <c r="H3" s="5"/>
    </row>
    <row r="4" spans="1:8">
      <c r="A4" s="149"/>
      <c r="B4" s="7"/>
      <c r="C4" s="8"/>
      <c r="D4" s="9"/>
      <c r="E4" s="16" t="s">
        <v>3</v>
      </c>
      <c r="F4" s="9"/>
      <c r="G4" s="9"/>
      <c r="H4" s="10"/>
    </row>
    <row r="5" spans="1:8" ht="13.5" thickBot="1">
      <c r="A5" s="11"/>
      <c r="B5" s="12"/>
      <c r="C5" s="13"/>
      <c r="D5" s="431"/>
      <c r="E5" s="432"/>
      <c r="F5" s="432"/>
      <c r="G5" s="432"/>
      <c r="H5" s="433"/>
    </row>
    <row r="6" spans="1:8">
      <c r="A6" s="14"/>
      <c r="B6" s="9"/>
      <c r="C6" s="9"/>
      <c r="D6" s="9"/>
      <c r="E6" s="9"/>
      <c r="F6" s="9"/>
      <c r="G6" s="9"/>
      <c r="H6" s="9"/>
    </row>
    <row r="7" spans="1:8">
      <c r="A7" s="14" t="s">
        <v>4</v>
      </c>
      <c r="B7" s="15"/>
      <c r="C7" s="9"/>
      <c r="E7" s="15"/>
      <c r="G7" s="15" t="s">
        <v>148</v>
      </c>
      <c r="H7" s="9"/>
    </row>
    <row r="8" spans="1:8">
      <c r="A8" s="14" t="s">
        <v>261</v>
      </c>
      <c r="B8" s="15"/>
      <c r="C8" s="9"/>
      <c r="D8" s="15"/>
      <c r="E8" s="15"/>
      <c r="F8" s="15"/>
      <c r="G8" s="15" t="s">
        <v>175</v>
      </c>
      <c r="H8" s="9"/>
    </row>
    <row r="9" spans="1:8">
      <c r="A9" s="15"/>
      <c r="B9" s="15"/>
      <c r="C9" s="9"/>
      <c r="D9" s="15"/>
      <c r="E9" s="15"/>
      <c r="F9" s="15"/>
      <c r="G9" s="15" t="s">
        <v>40</v>
      </c>
      <c r="H9" s="9"/>
    </row>
    <row r="10" spans="1:8" ht="13.5" thickBot="1">
      <c r="A10" s="16" t="s">
        <v>5</v>
      </c>
      <c r="B10" s="16"/>
      <c r="C10" s="9"/>
      <c r="D10" s="9"/>
      <c r="E10" s="9"/>
      <c r="F10" s="9"/>
      <c r="G10" s="9"/>
      <c r="H10" s="9"/>
    </row>
    <row r="11" spans="1:8">
      <c r="A11" s="465" t="s">
        <v>6</v>
      </c>
      <c r="B11" s="466"/>
      <c r="C11" s="467"/>
      <c r="D11" s="164" t="s">
        <v>7</v>
      </c>
      <c r="E11" s="17" t="s">
        <v>8</v>
      </c>
      <c r="F11" s="164" t="s">
        <v>9</v>
      </c>
      <c r="G11" s="163" t="s">
        <v>10</v>
      </c>
      <c r="H11" s="18"/>
    </row>
    <row r="12" spans="1:8">
      <c r="A12" s="459" t="s">
        <v>48</v>
      </c>
      <c r="B12" s="460"/>
      <c r="C12" s="461"/>
      <c r="D12" s="19"/>
      <c r="E12" s="20" t="e">
        <f>+#REF!</f>
        <v>#REF!</v>
      </c>
      <c r="F12" s="20">
        <v>0.5</v>
      </c>
      <c r="G12" s="22" t="e">
        <f>+E12/F12</f>
        <v>#REF!</v>
      </c>
      <c r="H12" s="23"/>
    </row>
    <row r="13" spans="1:8">
      <c r="A13" s="459" t="s">
        <v>35</v>
      </c>
      <c r="B13" s="460"/>
      <c r="C13" s="461"/>
      <c r="D13" s="24"/>
      <c r="E13" s="25"/>
      <c r="F13" s="20"/>
      <c r="G13" s="22" t="e">
        <f>+H41*0.1</f>
        <v>#REF!</v>
      </c>
      <c r="H13" s="23"/>
    </row>
    <row r="14" spans="1:8">
      <c r="A14" s="459"/>
      <c r="B14" s="460"/>
      <c r="C14" s="461"/>
      <c r="D14" s="19"/>
      <c r="E14" s="36"/>
      <c r="F14" s="20"/>
      <c r="G14" s="55"/>
      <c r="H14" s="23"/>
    </row>
    <row r="15" spans="1:8">
      <c r="A15" s="459"/>
      <c r="B15" s="460"/>
      <c r="C15" s="461"/>
      <c r="D15" s="24"/>
      <c r="E15" s="25"/>
      <c r="F15" s="20"/>
      <c r="G15" s="22"/>
      <c r="H15" s="23"/>
    </row>
    <row r="16" spans="1:8" ht="13.5" thickBot="1">
      <c r="A16" s="462"/>
      <c r="B16" s="463"/>
      <c r="C16" s="464"/>
      <c r="D16" s="26"/>
      <c r="E16" s="27"/>
      <c r="F16" s="28"/>
      <c r="G16" s="29"/>
      <c r="H16" s="30"/>
    </row>
    <row r="17" spans="1:8" ht="13.5" thickBot="1">
      <c r="A17" s="9"/>
      <c r="B17" s="9"/>
      <c r="C17" s="9"/>
      <c r="D17" s="9"/>
      <c r="E17" s="9"/>
      <c r="F17" s="9"/>
      <c r="G17" s="31" t="s">
        <v>11</v>
      </c>
      <c r="H17" s="32" t="e">
        <f>SUM(G12:G16)</f>
        <v>#REF!</v>
      </c>
    </row>
    <row r="18" spans="1:8" ht="13.5" thickBot="1">
      <c r="A18" s="16" t="s">
        <v>12</v>
      </c>
      <c r="B18" s="16"/>
      <c r="C18" s="9"/>
      <c r="D18" s="9"/>
      <c r="E18" s="9"/>
      <c r="F18" s="9"/>
      <c r="G18" s="9"/>
      <c r="H18" s="9"/>
    </row>
    <row r="19" spans="1:8">
      <c r="A19" s="465" t="s">
        <v>6</v>
      </c>
      <c r="B19" s="466"/>
      <c r="C19" s="467"/>
      <c r="D19" s="164" t="s">
        <v>13</v>
      </c>
      <c r="E19" s="164" t="s">
        <v>14</v>
      </c>
      <c r="F19" s="164" t="s">
        <v>15</v>
      </c>
      <c r="G19" s="163" t="s">
        <v>10</v>
      </c>
      <c r="H19" s="18"/>
    </row>
    <row r="20" spans="1:8">
      <c r="A20" s="33" t="s">
        <v>170</v>
      </c>
      <c r="B20" s="34"/>
      <c r="C20" s="35"/>
      <c r="D20" s="19" t="s">
        <v>2</v>
      </c>
      <c r="E20" s="36" t="e">
        <f>+#REF!</f>
        <v>#REF!</v>
      </c>
      <c r="F20" s="21">
        <v>0.84</v>
      </c>
      <c r="G20" s="22" t="e">
        <f>+E20*F20</f>
        <v>#REF!</v>
      </c>
      <c r="H20" s="23"/>
    </row>
    <row r="21" spans="1:8">
      <c r="A21" s="33" t="s">
        <v>44</v>
      </c>
      <c r="B21" s="34"/>
      <c r="C21" s="35"/>
      <c r="D21" s="19" t="s">
        <v>45</v>
      </c>
      <c r="E21" s="36">
        <v>25</v>
      </c>
      <c r="F21" s="36">
        <v>180</v>
      </c>
      <c r="G21" s="22">
        <f>+E21*F21</f>
        <v>4500</v>
      </c>
      <c r="H21" s="23"/>
    </row>
    <row r="22" spans="1:8">
      <c r="A22" s="33" t="s">
        <v>51</v>
      </c>
      <c r="B22" s="34"/>
      <c r="C22" s="35"/>
      <c r="D22" s="19" t="s">
        <v>2</v>
      </c>
      <c r="E22" s="36" t="e">
        <f>+#REF!</f>
        <v>#REF!</v>
      </c>
      <c r="F22" s="21">
        <v>0.63</v>
      </c>
      <c r="G22" s="22" t="e">
        <f>+E22*F22</f>
        <v>#REF!</v>
      </c>
      <c r="H22" s="23"/>
    </row>
    <row r="23" spans="1:8">
      <c r="A23" s="33" t="s">
        <v>52</v>
      </c>
      <c r="B23" s="34"/>
      <c r="C23" s="35"/>
      <c r="D23" s="19" t="s">
        <v>39</v>
      </c>
      <c r="E23" s="36" t="e">
        <f>+#REF!</f>
        <v>#REF!</v>
      </c>
      <c r="F23" s="36">
        <v>260</v>
      </c>
      <c r="G23" s="22" t="e">
        <f>+E23*F23</f>
        <v>#REF!</v>
      </c>
      <c r="H23" s="23"/>
    </row>
    <row r="24" spans="1:8">
      <c r="A24" s="33" t="s">
        <v>172</v>
      </c>
      <c r="B24" s="34"/>
      <c r="C24" s="35"/>
      <c r="D24" s="24"/>
      <c r="E24" s="25"/>
      <c r="F24" s="37"/>
      <c r="G24" s="38" t="e">
        <f>SUM(G20:G23)*0.05</f>
        <v>#REF!</v>
      </c>
      <c r="H24" s="23"/>
    </row>
    <row r="25" spans="1:8">
      <c r="A25" s="33"/>
      <c r="B25" s="34"/>
      <c r="C25" s="35"/>
      <c r="D25" s="24"/>
      <c r="E25" s="25"/>
      <c r="F25" s="37"/>
      <c r="G25" s="38"/>
      <c r="H25" s="23"/>
    </row>
    <row r="26" spans="1:8" ht="13.5" thickBot="1">
      <c r="A26" s="39"/>
      <c r="B26" s="40"/>
      <c r="C26" s="41"/>
      <c r="D26" s="26"/>
      <c r="E26" s="27"/>
      <c r="F26" s="28"/>
      <c r="G26" s="29"/>
      <c r="H26" s="30"/>
    </row>
    <row r="27" spans="1:8" ht="13.5" thickBot="1">
      <c r="A27" s="9"/>
      <c r="B27" s="9"/>
      <c r="C27" s="9"/>
      <c r="D27" s="9"/>
      <c r="E27" s="9"/>
      <c r="F27" s="9"/>
      <c r="G27" s="31" t="s">
        <v>11</v>
      </c>
      <c r="H27" s="32" t="e">
        <f>SUM(G20:G24)</f>
        <v>#REF!</v>
      </c>
    </row>
    <row r="28" spans="1:8" ht="13.5" thickBot="1">
      <c r="A28" s="42" t="s">
        <v>16</v>
      </c>
      <c r="B28" s="42"/>
      <c r="C28" s="40"/>
      <c r="D28" s="9"/>
      <c r="E28" s="9"/>
      <c r="F28" s="9"/>
      <c r="G28" s="9"/>
      <c r="H28" s="9"/>
    </row>
    <row r="29" spans="1:8">
      <c r="A29" s="135" t="s">
        <v>17</v>
      </c>
      <c r="B29" s="136"/>
      <c r="C29" s="43" t="s">
        <v>18</v>
      </c>
      <c r="D29" s="164" t="s">
        <v>19</v>
      </c>
      <c r="E29" s="164" t="s">
        <v>20</v>
      </c>
      <c r="F29" s="164" t="s">
        <v>21</v>
      </c>
      <c r="G29" s="44" t="s">
        <v>10</v>
      </c>
      <c r="H29" s="18"/>
    </row>
    <row r="30" spans="1:8">
      <c r="A30" s="134" t="s">
        <v>169</v>
      </c>
      <c r="B30" s="34"/>
      <c r="C30" s="47">
        <f>+F20</f>
        <v>0.84</v>
      </c>
      <c r="D30" s="46">
        <v>36</v>
      </c>
      <c r="E30" s="46">
        <f>D30*C30</f>
        <v>30.24</v>
      </c>
      <c r="F30" s="47" t="e">
        <f>+#REF!</f>
        <v>#REF!</v>
      </c>
      <c r="G30" s="20" t="e">
        <f>+F30*E30</f>
        <v>#REF!</v>
      </c>
      <c r="H30" s="23"/>
    </row>
    <row r="31" spans="1:8">
      <c r="A31" s="134" t="s">
        <v>55</v>
      </c>
      <c r="B31" s="34"/>
      <c r="C31" s="47">
        <f>+F22</f>
        <v>0.63</v>
      </c>
      <c r="D31" s="46">
        <v>36</v>
      </c>
      <c r="E31" s="46">
        <f>+D31*C31</f>
        <v>22.68</v>
      </c>
      <c r="F31" s="47" t="e">
        <f>+F30</f>
        <v>#REF!</v>
      </c>
      <c r="G31" s="20" t="e">
        <f>+F31*E31</f>
        <v>#REF!</v>
      </c>
      <c r="H31" s="23"/>
    </row>
    <row r="32" spans="1:8" ht="13.5" thickBot="1">
      <c r="A32" s="50"/>
      <c r="B32" s="51"/>
      <c r="C32" s="26"/>
      <c r="D32" s="27"/>
      <c r="E32" s="28"/>
      <c r="F32" s="29"/>
      <c r="G32" s="26"/>
      <c r="H32" s="23"/>
    </row>
    <row r="33" spans="1:10" ht="13.5" thickBot="1">
      <c r="A33" s="9"/>
      <c r="B33" s="9"/>
      <c r="C33" s="9"/>
      <c r="D33" s="9"/>
      <c r="E33" s="9"/>
      <c r="F33" s="9"/>
      <c r="G33" s="31" t="s">
        <v>11</v>
      </c>
      <c r="H33" s="32" t="e">
        <f>SUM(G30:G32)</f>
        <v>#REF!</v>
      </c>
    </row>
    <row r="34" spans="1:10" ht="13.5" thickBot="1">
      <c r="A34" s="42" t="s">
        <v>22</v>
      </c>
      <c r="B34" s="42"/>
      <c r="C34" s="9"/>
      <c r="D34" s="9"/>
      <c r="E34" s="9"/>
      <c r="F34" s="9"/>
      <c r="G34" s="9"/>
      <c r="H34" s="9"/>
    </row>
    <row r="35" spans="1:10">
      <c r="A35" s="135" t="s">
        <v>23</v>
      </c>
      <c r="B35" s="136"/>
      <c r="C35" s="52" t="s">
        <v>24</v>
      </c>
      <c r="D35" s="164" t="s">
        <v>25</v>
      </c>
      <c r="E35" s="17" t="s">
        <v>26</v>
      </c>
      <c r="F35" s="52" t="s">
        <v>9</v>
      </c>
      <c r="G35" s="163" t="s">
        <v>10</v>
      </c>
      <c r="H35" s="18"/>
    </row>
    <row r="36" spans="1:10">
      <c r="A36" s="33" t="s">
        <v>56</v>
      </c>
      <c r="B36" s="34"/>
      <c r="C36" s="145" t="e">
        <f>#REF!*10</f>
        <v>#REF!</v>
      </c>
      <c r="D36" s="150" t="e">
        <f>+#REF!</f>
        <v>#REF!</v>
      </c>
      <c r="E36" s="20" t="e">
        <f>+D36*C36</f>
        <v>#REF!</v>
      </c>
      <c r="F36" s="20">
        <v>6</v>
      </c>
      <c r="G36" s="55" t="e">
        <f>+E36/F36</f>
        <v>#REF!</v>
      </c>
      <c r="H36" s="23"/>
    </row>
    <row r="37" spans="1:10">
      <c r="A37" s="33" t="s">
        <v>174</v>
      </c>
      <c r="B37" s="34"/>
      <c r="C37" s="145" t="e">
        <f>#REF!*1.75</f>
        <v>#REF!</v>
      </c>
      <c r="D37" s="150" t="e">
        <f>+D36</f>
        <v>#REF!</v>
      </c>
      <c r="E37" s="20" t="e">
        <f>+D37*C37</f>
        <v>#REF!</v>
      </c>
      <c r="F37" s="20">
        <f>F36</f>
        <v>6</v>
      </c>
      <c r="G37" s="55" t="e">
        <f>+E37/F37</f>
        <v>#REF!</v>
      </c>
      <c r="H37" s="23"/>
    </row>
    <row r="38" spans="1:10">
      <c r="A38" s="33"/>
      <c r="B38" s="34"/>
      <c r="C38" s="36"/>
      <c r="D38" s="19"/>
      <c r="E38" s="36"/>
      <c r="F38" s="20"/>
      <c r="G38" s="22"/>
      <c r="H38" s="23"/>
    </row>
    <row r="39" spans="1:10">
      <c r="A39" s="33"/>
      <c r="B39" s="34"/>
      <c r="C39" s="36"/>
      <c r="D39" s="19"/>
      <c r="E39" s="36"/>
      <c r="F39" s="20"/>
      <c r="G39" s="22"/>
      <c r="H39" s="23"/>
    </row>
    <row r="40" spans="1:10" ht="13.5" thickBot="1">
      <c r="A40" s="50"/>
      <c r="B40" s="56"/>
      <c r="C40" s="27"/>
      <c r="D40" s="41"/>
      <c r="E40" s="41"/>
      <c r="F40" s="41"/>
      <c r="G40" s="40"/>
      <c r="H40" s="30"/>
    </row>
    <row r="41" spans="1:10" ht="13.5" thickBot="1">
      <c r="A41" s="9"/>
      <c r="B41" s="9"/>
      <c r="C41" s="9"/>
      <c r="D41" s="9"/>
      <c r="E41" s="9"/>
      <c r="F41" s="9"/>
      <c r="G41" s="31" t="s">
        <v>11</v>
      </c>
      <c r="H41" s="32" t="e">
        <f>SUM(G36:G40)</f>
        <v>#REF!</v>
      </c>
      <c r="J41" s="71"/>
    </row>
    <row r="42" spans="1:10" ht="13.5" thickBot="1">
      <c r="A42" s="9"/>
      <c r="B42" s="9"/>
      <c r="C42" s="9"/>
      <c r="D42" s="9"/>
      <c r="E42" s="9"/>
      <c r="F42" s="9"/>
      <c r="G42" s="57"/>
      <c r="H42" s="9"/>
    </row>
    <row r="43" spans="1:10" ht="13.5" thickBot="1">
      <c r="A43" s="9"/>
      <c r="B43" s="9"/>
      <c r="C43" s="9"/>
      <c r="D43" s="9"/>
      <c r="E43" s="7" t="s">
        <v>27</v>
      </c>
      <c r="F43" s="58"/>
      <c r="G43" s="58"/>
      <c r="H43" s="32" t="e">
        <f>ROUND(H17+H27+H33+H41,0)</f>
        <v>#REF!</v>
      </c>
    </row>
    <row r="44" spans="1:10" ht="13.5" thickBot="1">
      <c r="A44" s="16" t="s">
        <v>28</v>
      </c>
      <c r="B44" s="16"/>
      <c r="C44" s="9"/>
      <c r="D44" s="9"/>
      <c r="E44" s="9"/>
      <c r="F44" s="9"/>
      <c r="G44" s="9"/>
      <c r="H44" s="9"/>
    </row>
    <row r="45" spans="1:10">
      <c r="A45" s="59" t="s">
        <v>6</v>
      </c>
      <c r="B45" s="60"/>
      <c r="C45" s="60"/>
      <c r="D45" s="60"/>
      <c r="E45" s="61"/>
      <c r="F45" s="62" t="s">
        <v>29</v>
      </c>
      <c r="G45" s="63" t="s">
        <v>30</v>
      </c>
      <c r="H45" s="18"/>
    </row>
    <row r="46" spans="1:10">
      <c r="A46" s="33" t="s">
        <v>31</v>
      </c>
      <c r="B46" s="34"/>
      <c r="C46" s="34"/>
      <c r="D46" s="34"/>
      <c r="E46" s="35"/>
      <c r="F46" s="139"/>
      <c r="G46" s="64" t="e">
        <f>+F46*H43</f>
        <v>#REF!</v>
      </c>
      <c r="H46" s="140"/>
    </row>
    <row r="47" spans="1:10">
      <c r="A47" s="33" t="s">
        <v>32</v>
      </c>
      <c r="B47" s="34"/>
      <c r="C47" s="34"/>
      <c r="D47" s="34"/>
      <c r="E47" s="35"/>
      <c r="F47" s="139"/>
      <c r="G47" s="64" t="e">
        <f>+F47*H43</f>
        <v>#REF!</v>
      </c>
      <c r="H47" s="140"/>
    </row>
    <row r="48" spans="1:10" ht="13.5" thickBot="1">
      <c r="A48" s="39" t="s">
        <v>33</v>
      </c>
      <c r="B48" s="40"/>
      <c r="C48" s="40"/>
      <c r="D48" s="40"/>
      <c r="E48" s="41"/>
      <c r="F48" s="139"/>
      <c r="G48" s="65" t="e">
        <f>+F48*H43</f>
        <v>#REF!</v>
      </c>
      <c r="H48" s="30"/>
    </row>
    <row r="49" spans="1:8" ht="13.5" thickBot="1">
      <c r="A49" s="9"/>
      <c r="B49" s="9"/>
      <c r="C49" s="9"/>
      <c r="D49" s="9"/>
      <c r="E49" s="9"/>
      <c r="F49" s="9"/>
      <c r="G49" s="31" t="s">
        <v>11</v>
      </c>
      <c r="H49" s="66" t="e">
        <f>SUM(G46:G48)</f>
        <v>#REF!</v>
      </c>
    </row>
    <row r="50" spans="1:8" ht="13.5" thickBot="1">
      <c r="A50" s="9"/>
      <c r="B50" s="9"/>
      <c r="C50" s="9"/>
      <c r="D50" s="9"/>
      <c r="E50" s="9"/>
      <c r="F50" s="9"/>
      <c r="G50" s="9"/>
      <c r="H50" s="9"/>
    </row>
    <row r="51" spans="1:8" ht="13.5" thickBot="1">
      <c r="C51" s="9"/>
      <c r="D51" s="7" t="s">
        <v>34</v>
      </c>
      <c r="E51" s="58"/>
      <c r="F51" s="58"/>
      <c r="G51" s="58"/>
      <c r="H51" s="32" t="e">
        <f>ROUND((H43+H49),0)</f>
        <v>#REF!</v>
      </c>
    </row>
  </sheetData>
  <mergeCells count="8">
    <mergeCell ref="A16:C16"/>
    <mergeCell ref="A19:C19"/>
    <mergeCell ref="D5:H5"/>
    <mergeCell ref="A11:C11"/>
    <mergeCell ref="A12:C12"/>
    <mergeCell ref="A13:C13"/>
    <mergeCell ref="A14:C14"/>
    <mergeCell ref="A15:C15"/>
  </mergeCells>
  <printOptions horizontalCentered="1" verticalCentered="1"/>
  <pageMargins left="0.39370078740157483" right="0.39370078740157483" top="0.39370078740157483" bottom="0.39370078740157483" header="0" footer="0"/>
  <pageSetup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7030A0"/>
  </sheetPr>
  <dimension ref="A2:H54"/>
  <sheetViews>
    <sheetView workbookViewId="0">
      <selection activeCell="A54" sqref="A54"/>
    </sheetView>
  </sheetViews>
  <sheetFormatPr baseColWidth="10" defaultRowHeight="12.75"/>
  <cols>
    <col min="1" max="1" width="11.42578125" style="245"/>
    <col min="2" max="2" width="10.42578125" style="245" customWidth="1"/>
    <col min="3" max="3" width="13" style="245" customWidth="1"/>
    <col min="4" max="6" width="11.42578125" style="245"/>
    <col min="7" max="7" width="14.7109375" style="245" customWidth="1"/>
    <col min="8" max="257" width="11.42578125" style="245"/>
    <col min="258" max="258" width="10.42578125" style="245" customWidth="1"/>
    <col min="259" max="259" width="13" style="245" customWidth="1"/>
    <col min="260" max="262" width="11.42578125" style="245"/>
    <col min="263" max="263" width="14.7109375" style="245" customWidth="1"/>
    <col min="264" max="513" width="11.42578125" style="245"/>
    <col min="514" max="514" width="10.42578125" style="245" customWidth="1"/>
    <col min="515" max="515" width="13" style="245" customWidth="1"/>
    <col min="516" max="518" width="11.42578125" style="245"/>
    <col min="519" max="519" width="14.7109375" style="245" customWidth="1"/>
    <col min="520" max="769" width="11.42578125" style="245"/>
    <col min="770" max="770" width="10.42578125" style="245" customWidth="1"/>
    <col min="771" max="771" width="13" style="245" customWidth="1"/>
    <col min="772" max="774" width="11.42578125" style="245"/>
    <col min="775" max="775" width="14.7109375" style="245" customWidth="1"/>
    <col min="776" max="1025" width="11.42578125" style="245"/>
    <col min="1026" max="1026" width="10.42578125" style="245" customWidth="1"/>
    <col min="1027" max="1027" width="13" style="245" customWidth="1"/>
    <col min="1028" max="1030" width="11.42578125" style="245"/>
    <col min="1031" max="1031" width="14.7109375" style="245" customWidth="1"/>
    <col min="1032" max="1281" width="11.42578125" style="245"/>
    <col min="1282" max="1282" width="10.42578125" style="245" customWidth="1"/>
    <col min="1283" max="1283" width="13" style="245" customWidth="1"/>
    <col min="1284" max="1286" width="11.42578125" style="245"/>
    <col min="1287" max="1287" width="14.7109375" style="245" customWidth="1"/>
    <col min="1288" max="1537" width="11.42578125" style="245"/>
    <col min="1538" max="1538" width="10.42578125" style="245" customWidth="1"/>
    <col min="1539" max="1539" width="13" style="245" customWidth="1"/>
    <col min="1540" max="1542" width="11.42578125" style="245"/>
    <col min="1543" max="1543" width="14.7109375" style="245" customWidth="1"/>
    <col min="1544" max="1793" width="11.42578125" style="245"/>
    <col min="1794" max="1794" width="10.42578125" style="245" customWidth="1"/>
    <col min="1795" max="1795" width="13" style="245" customWidth="1"/>
    <col min="1796" max="1798" width="11.42578125" style="245"/>
    <col min="1799" max="1799" width="14.7109375" style="245" customWidth="1"/>
    <col min="1800" max="2049" width="11.42578125" style="245"/>
    <col min="2050" max="2050" width="10.42578125" style="245" customWidth="1"/>
    <col min="2051" max="2051" width="13" style="245" customWidth="1"/>
    <col min="2052" max="2054" width="11.42578125" style="245"/>
    <col min="2055" max="2055" width="14.7109375" style="245" customWidth="1"/>
    <col min="2056" max="2305" width="11.42578125" style="245"/>
    <col min="2306" max="2306" width="10.42578125" style="245" customWidth="1"/>
    <col min="2307" max="2307" width="13" style="245" customWidth="1"/>
    <col min="2308" max="2310" width="11.42578125" style="245"/>
    <col min="2311" max="2311" width="14.7109375" style="245" customWidth="1"/>
    <col min="2312" max="2561" width="11.42578125" style="245"/>
    <col min="2562" max="2562" width="10.42578125" style="245" customWidth="1"/>
    <col min="2563" max="2563" width="13" style="245" customWidth="1"/>
    <col min="2564" max="2566" width="11.42578125" style="245"/>
    <col min="2567" max="2567" width="14.7109375" style="245" customWidth="1"/>
    <col min="2568" max="2817" width="11.42578125" style="245"/>
    <col min="2818" max="2818" width="10.42578125" style="245" customWidth="1"/>
    <col min="2819" max="2819" width="13" style="245" customWidth="1"/>
    <col min="2820" max="2822" width="11.42578125" style="245"/>
    <col min="2823" max="2823" width="14.7109375" style="245" customWidth="1"/>
    <col min="2824" max="3073" width="11.42578125" style="245"/>
    <col min="3074" max="3074" width="10.42578125" style="245" customWidth="1"/>
    <col min="3075" max="3075" width="13" style="245" customWidth="1"/>
    <col min="3076" max="3078" width="11.42578125" style="245"/>
    <col min="3079" max="3079" width="14.7109375" style="245" customWidth="1"/>
    <col min="3080" max="3329" width="11.42578125" style="245"/>
    <col min="3330" max="3330" width="10.42578125" style="245" customWidth="1"/>
    <col min="3331" max="3331" width="13" style="245" customWidth="1"/>
    <col min="3332" max="3334" width="11.42578125" style="245"/>
    <col min="3335" max="3335" width="14.7109375" style="245" customWidth="1"/>
    <col min="3336" max="3585" width="11.42578125" style="245"/>
    <col min="3586" max="3586" width="10.42578125" style="245" customWidth="1"/>
    <col min="3587" max="3587" width="13" style="245" customWidth="1"/>
    <col min="3588" max="3590" width="11.42578125" style="245"/>
    <col min="3591" max="3591" width="14.7109375" style="245" customWidth="1"/>
    <col min="3592" max="3841" width="11.42578125" style="245"/>
    <col min="3842" max="3842" width="10.42578125" style="245" customWidth="1"/>
    <col min="3843" max="3843" width="13" style="245" customWidth="1"/>
    <col min="3844" max="3846" width="11.42578125" style="245"/>
    <col min="3847" max="3847" width="14.7109375" style="245" customWidth="1"/>
    <col min="3848" max="4097" width="11.42578125" style="245"/>
    <col min="4098" max="4098" width="10.42578125" style="245" customWidth="1"/>
    <col min="4099" max="4099" width="13" style="245" customWidth="1"/>
    <col min="4100" max="4102" width="11.42578125" style="245"/>
    <col min="4103" max="4103" width="14.7109375" style="245" customWidth="1"/>
    <col min="4104" max="4353" width="11.42578125" style="245"/>
    <col min="4354" max="4354" width="10.42578125" style="245" customWidth="1"/>
    <col min="4355" max="4355" width="13" style="245" customWidth="1"/>
    <col min="4356" max="4358" width="11.42578125" style="245"/>
    <col min="4359" max="4359" width="14.7109375" style="245" customWidth="1"/>
    <col min="4360" max="4609" width="11.42578125" style="245"/>
    <col min="4610" max="4610" width="10.42578125" style="245" customWidth="1"/>
    <col min="4611" max="4611" width="13" style="245" customWidth="1"/>
    <col min="4612" max="4614" width="11.42578125" style="245"/>
    <col min="4615" max="4615" width="14.7109375" style="245" customWidth="1"/>
    <col min="4616" max="4865" width="11.42578125" style="245"/>
    <col min="4866" max="4866" width="10.42578125" style="245" customWidth="1"/>
    <col min="4867" max="4867" width="13" style="245" customWidth="1"/>
    <col min="4868" max="4870" width="11.42578125" style="245"/>
    <col min="4871" max="4871" width="14.7109375" style="245" customWidth="1"/>
    <col min="4872" max="5121" width="11.42578125" style="245"/>
    <col min="5122" max="5122" width="10.42578125" style="245" customWidth="1"/>
    <col min="5123" max="5123" width="13" style="245" customWidth="1"/>
    <col min="5124" max="5126" width="11.42578125" style="245"/>
    <col min="5127" max="5127" width="14.7109375" style="245" customWidth="1"/>
    <col min="5128" max="5377" width="11.42578125" style="245"/>
    <col min="5378" max="5378" width="10.42578125" style="245" customWidth="1"/>
    <col min="5379" max="5379" width="13" style="245" customWidth="1"/>
    <col min="5380" max="5382" width="11.42578125" style="245"/>
    <col min="5383" max="5383" width="14.7109375" style="245" customWidth="1"/>
    <col min="5384" max="5633" width="11.42578125" style="245"/>
    <col min="5634" max="5634" width="10.42578125" style="245" customWidth="1"/>
    <col min="5635" max="5635" width="13" style="245" customWidth="1"/>
    <col min="5636" max="5638" width="11.42578125" style="245"/>
    <col min="5639" max="5639" width="14.7109375" style="245" customWidth="1"/>
    <col min="5640" max="5889" width="11.42578125" style="245"/>
    <col min="5890" max="5890" width="10.42578125" style="245" customWidth="1"/>
    <col min="5891" max="5891" width="13" style="245" customWidth="1"/>
    <col min="5892" max="5894" width="11.42578125" style="245"/>
    <col min="5895" max="5895" width="14.7109375" style="245" customWidth="1"/>
    <col min="5896" max="6145" width="11.42578125" style="245"/>
    <col min="6146" max="6146" width="10.42578125" style="245" customWidth="1"/>
    <col min="6147" max="6147" width="13" style="245" customWidth="1"/>
    <col min="6148" max="6150" width="11.42578125" style="245"/>
    <col min="6151" max="6151" width="14.7109375" style="245" customWidth="1"/>
    <col min="6152" max="6401" width="11.42578125" style="245"/>
    <col min="6402" max="6402" width="10.42578125" style="245" customWidth="1"/>
    <col min="6403" max="6403" width="13" style="245" customWidth="1"/>
    <col min="6404" max="6406" width="11.42578125" style="245"/>
    <col min="6407" max="6407" width="14.7109375" style="245" customWidth="1"/>
    <col min="6408" max="6657" width="11.42578125" style="245"/>
    <col min="6658" max="6658" width="10.42578125" style="245" customWidth="1"/>
    <col min="6659" max="6659" width="13" style="245" customWidth="1"/>
    <col min="6660" max="6662" width="11.42578125" style="245"/>
    <col min="6663" max="6663" width="14.7109375" style="245" customWidth="1"/>
    <col min="6664" max="6913" width="11.42578125" style="245"/>
    <col min="6914" max="6914" width="10.42578125" style="245" customWidth="1"/>
    <col min="6915" max="6915" width="13" style="245" customWidth="1"/>
    <col min="6916" max="6918" width="11.42578125" style="245"/>
    <col min="6919" max="6919" width="14.7109375" style="245" customWidth="1"/>
    <col min="6920" max="7169" width="11.42578125" style="245"/>
    <col min="7170" max="7170" width="10.42578125" style="245" customWidth="1"/>
    <col min="7171" max="7171" width="13" style="245" customWidth="1"/>
    <col min="7172" max="7174" width="11.42578125" style="245"/>
    <col min="7175" max="7175" width="14.7109375" style="245" customWidth="1"/>
    <col min="7176" max="7425" width="11.42578125" style="245"/>
    <col min="7426" max="7426" width="10.42578125" style="245" customWidth="1"/>
    <col min="7427" max="7427" width="13" style="245" customWidth="1"/>
    <col min="7428" max="7430" width="11.42578125" style="245"/>
    <col min="7431" max="7431" width="14.7109375" style="245" customWidth="1"/>
    <col min="7432" max="7681" width="11.42578125" style="245"/>
    <col min="7682" max="7682" width="10.42578125" style="245" customWidth="1"/>
    <col min="7683" max="7683" width="13" style="245" customWidth="1"/>
    <col min="7684" max="7686" width="11.42578125" style="245"/>
    <col min="7687" max="7687" width="14.7109375" style="245" customWidth="1"/>
    <col min="7688" max="7937" width="11.42578125" style="245"/>
    <col min="7938" max="7938" width="10.42578125" style="245" customWidth="1"/>
    <col min="7939" max="7939" width="13" style="245" customWidth="1"/>
    <col min="7940" max="7942" width="11.42578125" style="245"/>
    <col min="7943" max="7943" width="14.7109375" style="245" customWidth="1"/>
    <col min="7944" max="8193" width="11.42578125" style="245"/>
    <col min="8194" max="8194" width="10.42578125" style="245" customWidth="1"/>
    <col min="8195" max="8195" width="13" style="245" customWidth="1"/>
    <col min="8196" max="8198" width="11.42578125" style="245"/>
    <col min="8199" max="8199" width="14.7109375" style="245" customWidth="1"/>
    <col min="8200" max="8449" width="11.42578125" style="245"/>
    <col min="8450" max="8450" width="10.42578125" style="245" customWidth="1"/>
    <col min="8451" max="8451" width="13" style="245" customWidth="1"/>
    <col min="8452" max="8454" width="11.42578125" style="245"/>
    <col min="8455" max="8455" width="14.7109375" style="245" customWidth="1"/>
    <col min="8456" max="8705" width="11.42578125" style="245"/>
    <col min="8706" max="8706" width="10.42578125" style="245" customWidth="1"/>
    <col min="8707" max="8707" width="13" style="245" customWidth="1"/>
    <col min="8708" max="8710" width="11.42578125" style="245"/>
    <col min="8711" max="8711" width="14.7109375" style="245" customWidth="1"/>
    <col min="8712" max="8961" width="11.42578125" style="245"/>
    <col min="8962" max="8962" width="10.42578125" style="245" customWidth="1"/>
    <col min="8963" max="8963" width="13" style="245" customWidth="1"/>
    <col min="8964" max="8966" width="11.42578125" style="245"/>
    <col min="8967" max="8967" width="14.7109375" style="245" customWidth="1"/>
    <col min="8968" max="9217" width="11.42578125" style="245"/>
    <col min="9218" max="9218" width="10.42578125" style="245" customWidth="1"/>
    <col min="9219" max="9219" width="13" style="245" customWidth="1"/>
    <col min="9220" max="9222" width="11.42578125" style="245"/>
    <col min="9223" max="9223" width="14.7109375" style="245" customWidth="1"/>
    <col min="9224" max="9473" width="11.42578125" style="245"/>
    <col min="9474" max="9474" width="10.42578125" style="245" customWidth="1"/>
    <col min="9475" max="9475" width="13" style="245" customWidth="1"/>
    <col min="9476" max="9478" width="11.42578125" style="245"/>
    <col min="9479" max="9479" width="14.7109375" style="245" customWidth="1"/>
    <col min="9480" max="9729" width="11.42578125" style="245"/>
    <col min="9730" max="9730" width="10.42578125" style="245" customWidth="1"/>
    <col min="9731" max="9731" width="13" style="245" customWidth="1"/>
    <col min="9732" max="9734" width="11.42578125" style="245"/>
    <col min="9735" max="9735" width="14.7109375" style="245" customWidth="1"/>
    <col min="9736" max="9985" width="11.42578125" style="245"/>
    <col min="9986" max="9986" width="10.42578125" style="245" customWidth="1"/>
    <col min="9987" max="9987" width="13" style="245" customWidth="1"/>
    <col min="9988" max="9990" width="11.42578125" style="245"/>
    <col min="9991" max="9991" width="14.7109375" style="245" customWidth="1"/>
    <col min="9992" max="10241" width="11.42578125" style="245"/>
    <col min="10242" max="10242" width="10.42578125" style="245" customWidth="1"/>
    <col min="10243" max="10243" width="13" style="245" customWidth="1"/>
    <col min="10244" max="10246" width="11.42578125" style="245"/>
    <col min="10247" max="10247" width="14.7109375" style="245" customWidth="1"/>
    <col min="10248" max="10497" width="11.42578125" style="245"/>
    <col min="10498" max="10498" width="10.42578125" style="245" customWidth="1"/>
    <col min="10499" max="10499" width="13" style="245" customWidth="1"/>
    <col min="10500" max="10502" width="11.42578125" style="245"/>
    <col min="10503" max="10503" width="14.7109375" style="245" customWidth="1"/>
    <col min="10504" max="10753" width="11.42578125" style="245"/>
    <col min="10754" max="10754" width="10.42578125" style="245" customWidth="1"/>
    <col min="10755" max="10755" width="13" style="245" customWidth="1"/>
    <col min="10756" max="10758" width="11.42578125" style="245"/>
    <col min="10759" max="10759" width="14.7109375" style="245" customWidth="1"/>
    <col min="10760" max="11009" width="11.42578125" style="245"/>
    <col min="11010" max="11010" width="10.42578125" style="245" customWidth="1"/>
    <col min="11011" max="11011" width="13" style="245" customWidth="1"/>
    <col min="11012" max="11014" width="11.42578125" style="245"/>
    <col min="11015" max="11015" width="14.7109375" style="245" customWidth="1"/>
    <col min="11016" max="11265" width="11.42578125" style="245"/>
    <col min="11266" max="11266" width="10.42578125" style="245" customWidth="1"/>
    <col min="11267" max="11267" width="13" style="245" customWidth="1"/>
    <col min="11268" max="11270" width="11.42578125" style="245"/>
    <col min="11271" max="11271" width="14.7109375" style="245" customWidth="1"/>
    <col min="11272" max="11521" width="11.42578125" style="245"/>
    <col min="11522" max="11522" width="10.42578125" style="245" customWidth="1"/>
    <col min="11523" max="11523" width="13" style="245" customWidth="1"/>
    <col min="11524" max="11526" width="11.42578125" style="245"/>
    <col min="11527" max="11527" width="14.7109375" style="245" customWidth="1"/>
    <col min="11528" max="11777" width="11.42578125" style="245"/>
    <col min="11778" max="11778" width="10.42578125" style="245" customWidth="1"/>
    <col min="11779" max="11779" width="13" style="245" customWidth="1"/>
    <col min="11780" max="11782" width="11.42578125" style="245"/>
    <col min="11783" max="11783" width="14.7109375" style="245" customWidth="1"/>
    <col min="11784" max="12033" width="11.42578125" style="245"/>
    <col min="12034" max="12034" width="10.42578125" style="245" customWidth="1"/>
    <col min="12035" max="12035" width="13" style="245" customWidth="1"/>
    <col min="12036" max="12038" width="11.42578125" style="245"/>
    <col min="12039" max="12039" width="14.7109375" style="245" customWidth="1"/>
    <col min="12040" max="12289" width="11.42578125" style="245"/>
    <col min="12290" max="12290" width="10.42578125" style="245" customWidth="1"/>
    <col min="12291" max="12291" width="13" style="245" customWidth="1"/>
    <col min="12292" max="12294" width="11.42578125" style="245"/>
    <col min="12295" max="12295" width="14.7109375" style="245" customWidth="1"/>
    <col min="12296" max="12545" width="11.42578125" style="245"/>
    <col min="12546" max="12546" width="10.42578125" style="245" customWidth="1"/>
    <col min="12547" max="12547" width="13" style="245" customWidth="1"/>
    <col min="12548" max="12550" width="11.42578125" style="245"/>
    <col min="12551" max="12551" width="14.7109375" style="245" customWidth="1"/>
    <col min="12552" max="12801" width="11.42578125" style="245"/>
    <col min="12802" max="12802" width="10.42578125" style="245" customWidth="1"/>
    <col min="12803" max="12803" width="13" style="245" customWidth="1"/>
    <col min="12804" max="12806" width="11.42578125" style="245"/>
    <col min="12807" max="12807" width="14.7109375" style="245" customWidth="1"/>
    <col min="12808" max="13057" width="11.42578125" style="245"/>
    <col min="13058" max="13058" width="10.42578125" style="245" customWidth="1"/>
    <col min="13059" max="13059" width="13" style="245" customWidth="1"/>
    <col min="13060" max="13062" width="11.42578125" style="245"/>
    <col min="13063" max="13063" width="14.7109375" style="245" customWidth="1"/>
    <col min="13064" max="13313" width="11.42578125" style="245"/>
    <col min="13314" max="13314" width="10.42578125" style="245" customWidth="1"/>
    <col min="13315" max="13315" width="13" style="245" customWidth="1"/>
    <col min="13316" max="13318" width="11.42578125" style="245"/>
    <col min="13319" max="13319" width="14.7109375" style="245" customWidth="1"/>
    <col min="13320" max="13569" width="11.42578125" style="245"/>
    <col min="13570" max="13570" width="10.42578125" style="245" customWidth="1"/>
    <col min="13571" max="13571" width="13" style="245" customWidth="1"/>
    <col min="13572" max="13574" width="11.42578125" style="245"/>
    <col min="13575" max="13575" width="14.7109375" style="245" customWidth="1"/>
    <col min="13576" max="13825" width="11.42578125" style="245"/>
    <col min="13826" max="13826" width="10.42578125" style="245" customWidth="1"/>
    <col min="13827" max="13827" width="13" style="245" customWidth="1"/>
    <col min="13828" max="13830" width="11.42578125" style="245"/>
    <col min="13831" max="13831" width="14.7109375" style="245" customWidth="1"/>
    <col min="13832" max="14081" width="11.42578125" style="245"/>
    <col min="14082" max="14082" width="10.42578125" style="245" customWidth="1"/>
    <col min="14083" max="14083" width="13" style="245" customWidth="1"/>
    <col min="14084" max="14086" width="11.42578125" style="245"/>
    <col min="14087" max="14087" width="14.7109375" style="245" customWidth="1"/>
    <col min="14088" max="14337" width="11.42578125" style="245"/>
    <col min="14338" max="14338" width="10.42578125" style="245" customWidth="1"/>
    <col min="14339" max="14339" width="13" style="245" customWidth="1"/>
    <col min="14340" max="14342" width="11.42578125" style="245"/>
    <col min="14343" max="14343" width="14.7109375" style="245" customWidth="1"/>
    <col min="14344" max="14593" width="11.42578125" style="245"/>
    <col min="14594" max="14594" width="10.42578125" style="245" customWidth="1"/>
    <col min="14595" max="14595" width="13" style="245" customWidth="1"/>
    <col min="14596" max="14598" width="11.42578125" style="245"/>
    <col min="14599" max="14599" width="14.7109375" style="245" customWidth="1"/>
    <col min="14600" max="14849" width="11.42578125" style="245"/>
    <col min="14850" max="14850" width="10.42578125" style="245" customWidth="1"/>
    <col min="14851" max="14851" width="13" style="245" customWidth="1"/>
    <col min="14852" max="14854" width="11.42578125" style="245"/>
    <col min="14855" max="14855" width="14.7109375" style="245" customWidth="1"/>
    <col min="14856" max="15105" width="11.42578125" style="245"/>
    <col min="15106" max="15106" width="10.42578125" style="245" customWidth="1"/>
    <col min="15107" max="15107" width="13" style="245" customWidth="1"/>
    <col min="15108" max="15110" width="11.42578125" style="245"/>
    <col min="15111" max="15111" width="14.7109375" style="245" customWidth="1"/>
    <col min="15112" max="15361" width="11.42578125" style="245"/>
    <col min="15362" max="15362" width="10.42578125" style="245" customWidth="1"/>
    <col min="15363" max="15363" width="13" style="245" customWidth="1"/>
    <col min="15364" max="15366" width="11.42578125" style="245"/>
    <col min="15367" max="15367" width="14.7109375" style="245" customWidth="1"/>
    <col min="15368" max="15617" width="11.42578125" style="245"/>
    <col min="15618" max="15618" width="10.42578125" style="245" customWidth="1"/>
    <col min="15619" max="15619" width="13" style="245" customWidth="1"/>
    <col min="15620" max="15622" width="11.42578125" style="245"/>
    <col min="15623" max="15623" width="14.7109375" style="245" customWidth="1"/>
    <col min="15624" max="15873" width="11.42578125" style="245"/>
    <col min="15874" max="15874" width="10.42578125" style="245" customWidth="1"/>
    <col min="15875" max="15875" width="13" style="245" customWidth="1"/>
    <col min="15876" max="15878" width="11.42578125" style="245"/>
    <col min="15879" max="15879" width="14.7109375" style="245" customWidth="1"/>
    <col min="15880" max="16129" width="11.42578125" style="245"/>
    <col min="16130" max="16130" width="10.42578125" style="245" customWidth="1"/>
    <col min="16131" max="16131" width="13" style="245" customWidth="1"/>
    <col min="16132" max="16134" width="11.42578125" style="245"/>
    <col min="16135" max="16135" width="14.7109375" style="245" customWidth="1"/>
    <col min="16136" max="16384" width="11.42578125" style="245"/>
  </cols>
  <sheetData>
    <row r="2" spans="1:8" ht="13.5" thickBot="1"/>
    <row r="3" spans="1:8">
      <c r="A3" s="323"/>
      <c r="B3" s="324"/>
      <c r="C3" s="325"/>
      <c r="D3" s="326"/>
      <c r="E3" s="326"/>
      <c r="F3" s="326"/>
      <c r="G3" s="326"/>
      <c r="H3" s="327"/>
    </row>
    <row r="4" spans="1:8">
      <c r="A4" s="328"/>
      <c r="B4" s="329"/>
      <c r="C4" s="330"/>
      <c r="D4" s="331"/>
      <c r="E4" s="332" t="s">
        <v>3</v>
      </c>
      <c r="F4" s="331"/>
      <c r="G4" s="331"/>
      <c r="H4" s="333"/>
    </row>
    <row r="5" spans="1:8" ht="13.5" thickBot="1">
      <c r="A5" s="334"/>
      <c r="B5" s="335"/>
      <c r="C5" s="336"/>
      <c r="D5" s="484"/>
      <c r="E5" s="485"/>
      <c r="F5" s="485"/>
      <c r="G5" s="485"/>
      <c r="H5" s="486"/>
    </row>
    <row r="6" spans="1:8">
      <c r="A6" s="260"/>
      <c r="B6" s="254"/>
      <c r="C6" s="254"/>
      <c r="D6" s="254"/>
      <c r="E6" s="254"/>
      <c r="F6" s="254"/>
      <c r="G6" s="254"/>
      <c r="H6" s="254"/>
    </row>
    <row r="7" spans="1:8">
      <c r="A7" s="260"/>
      <c r="B7" s="262"/>
      <c r="C7" s="254"/>
      <c r="E7" s="262"/>
      <c r="G7" s="261" t="s">
        <v>264</v>
      </c>
      <c r="H7" s="261">
        <v>710</v>
      </c>
    </row>
    <row r="8" spans="1:8">
      <c r="A8" s="260" t="s">
        <v>275</v>
      </c>
      <c r="B8" s="262"/>
      <c r="C8" s="254"/>
      <c r="D8" s="262"/>
      <c r="E8" s="262"/>
      <c r="F8" s="262"/>
      <c r="G8" s="261" t="s">
        <v>276</v>
      </c>
      <c r="H8" s="261"/>
    </row>
    <row r="9" spans="1:8">
      <c r="A9" s="262"/>
      <c r="B9" s="262"/>
      <c r="C9" s="254"/>
      <c r="D9" s="262"/>
      <c r="E9" s="262"/>
      <c r="F9" s="262"/>
      <c r="G9" s="261" t="s">
        <v>267</v>
      </c>
      <c r="H9" s="261" t="s">
        <v>277</v>
      </c>
    </row>
    <row r="10" spans="1:8" ht="13.5" thickBot="1">
      <c r="A10" s="255" t="s">
        <v>5</v>
      </c>
      <c r="B10" s="255"/>
      <c r="C10" s="254"/>
      <c r="D10" s="254"/>
      <c r="E10" s="254"/>
      <c r="F10" s="254"/>
      <c r="G10" s="254"/>
      <c r="H10" s="254"/>
    </row>
    <row r="11" spans="1:8">
      <c r="A11" s="469" t="s">
        <v>6</v>
      </c>
      <c r="B11" s="470"/>
      <c r="C11" s="471"/>
      <c r="D11" s="263" t="s">
        <v>7</v>
      </c>
      <c r="E11" s="264" t="s">
        <v>8</v>
      </c>
      <c r="F11" s="263" t="s">
        <v>9</v>
      </c>
      <c r="G11" s="265" t="s">
        <v>10</v>
      </c>
      <c r="H11" s="266"/>
    </row>
    <row r="12" spans="1:8">
      <c r="A12" s="475" t="s">
        <v>278</v>
      </c>
      <c r="B12" s="476"/>
      <c r="C12" s="477"/>
      <c r="D12" s="267"/>
      <c r="E12" s="268">
        <v>22000</v>
      </c>
      <c r="F12" s="268">
        <v>10</v>
      </c>
      <c r="G12" s="269">
        <f>+E12/F12</f>
        <v>2200</v>
      </c>
      <c r="H12" s="270"/>
    </row>
    <row r="13" spans="1:8">
      <c r="A13" s="475" t="s">
        <v>47</v>
      </c>
      <c r="B13" s="476"/>
      <c r="C13" s="477"/>
      <c r="D13" s="267"/>
      <c r="E13" s="268"/>
      <c r="F13" s="268"/>
      <c r="G13" s="269">
        <v>500</v>
      </c>
      <c r="H13" s="270"/>
    </row>
    <row r="14" spans="1:8">
      <c r="A14" s="475"/>
      <c r="B14" s="476"/>
      <c r="C14" s="477"/>
      <c r="D14" s="274"/>
      <c r="E14" s="276"/>
      <c r="F14" s="268"/>
      <c r="G14" s="269"/>
      <c r="H14" s="270"/>
    </row>
    <row r="15" spans="1:8">
      <c r="A15" s="475"/>
      <c r="B15" s="476"/>
      <c r="C15" s="477"/>
      <c r="D15" s="274"/>
      <c r="E15" s="276"/>
      <c r="F15" s="268"/>
      <c r="G15" s="269"/>
      <c r="H15" s="270"/>
    </row>
    <row r="16" spans="1:8">
      <c r="A16" s="475"/>
      <c r="B16" s="476"/>
      <c r="C16" s="477"/>
      <c r="D16" s="274"/>
      <c r="E16" s="276"/>
      <c r="F16" s="268"/>
      <c r="G16" s="269"/>
      <c r="H16" s="270"/>
    </row>
    <row r="17" spans="1:8">
      <c r="A17" s="337"/>
      <c r="B17" s="338"/>
      <c r="C17" s="339"/>
      <c r="D17" s="274"/>
      <c r="E17" s="276"/>
      <c r="F17" s="275"/>
      <c r="G17" s="290"/>
      <c r="H17" s="270"/>
    </row>
    <row r="18" spans="1:8" ht="13.5" thickBot="1">
      <c r="A18" s="478"/>
      <c r="B18" s="479"/>
      <c r="C18" s="480"/>
      <c r="D18" s="277"/>
      <c r="E18" s="278"/>
      <c r="F18" s="279"/>
      <c r="G18" s="280"/>
      <c r="H18" s="281"/>
    </row>
    <row r="19" spans="1:8" ht="13.5" thickBot="1">
      <c r="A19" s="254"/>
      <c r="B19" s="254"/>
      <c r="C19" s="254"/>
      <c r="D19" s="254"/>
      <c r="E19" s="254"/>
      <c r="F19" s="254"/>
      <c r="G19" s="282" t="s">
        <v>11</v>
      </c>
      <c r="H19" s="283">
        <f>SUM(G12:G13)</f>
        <v>2700</v>
      </c>
    </row>
    <row r="20" spans="1:8" ht="13.5" thickBot="1">
      <c r="A20" s="255" t="s">
        <v>12</v>
      </c>
      <c r="B20" s="255"/>
      <c r="C20" s="254"/>
      <c r="D20" s="254"/>
      <c r="E20" s="254"/>
      <c r="F20" s="254"/>
      <c r="G20" s="254"/>
      <c r="H20" s="254"/>
    </row>
    <row r="21" spans="1:8">
      <c r="A21" s="469" t="s">
        <v>6</v>
      </c>
      <c r="B21" s="470"/>
      <c r="C21" s="471"/>
      <c r="D21" s="263" t="s">
        <v>13</v>
      </c>
      <c r="E21" s="263" t="s">
        <v>14</v>
      </c>
      <c r="F21" s="263" t="s">
        <v>15</v>
      </c>
      <c r="G21" s="265" t="s">
        <v>10</v>
      </c>
      <c r="H21" s="266"/>
    </row>
    <row r="22" spans="1:8">
      <c r="A22" s="284" t="s">
        <v>279</v>
      </c>
      <c r="B22" s="285"/>
      <c r="C22" s="286"/>
      <c r="D22" s="267" t="s">
        <v>2</v>
      </c>
      <c r="E22" s="287">
        <v>300000</v>
      </c>
      <c r="F22" s="288">
        <v>4.4999999999999998E-2</v>
      </c>
      <c r="G22" s="269">
        <f>+E22*F22</f>
        <v>13500</v>
      </c>
      <c r="H22" s="270"/>
    </row>
    <row r="23" spans="1:8" ht="51.75" customHeight="1">
      <c r="A23" s="481" t="s">
        <v>280</v>
      </c>
      <c r="B23" s="482"/>
      <c r="C23" s="483"/>
      <c r="D23" s="340" t="s">
        <v>58</v>
      </c>
      <c r="E23" s="341">
        <v>250000</v>
      </c>
      <c r="F23" s="342">
        <v>1</v>
      </c>
      <c r="G23" s="343">
        <f>+E23*F23</f>
        <v>250000</v>
      </c>
      <c r="H23" s="270"/>
    </row>
    <row r="24" spans="1:8">
      <c r="A24" s="284"/>
      <c r="B24" s="285"/>
      <c r="C24" s="286"/>
      <c r="D24" s="267"/>
      <c r="E24" s="287"/>
      <c r="F24" s="288"/>
      <c r="G24" s="269"/>
      <c r="H24" s="270"/>
    </row>
    <row r="25" spans="1:8">
      <c r="A25" s="284"/>
      <c r="B25" s="285"/>
      <c r="C25" s="286"/>
      <c r="D25" s="274"/>
      <c r="E25" s="276"/>
      <c r="F25" s="289"/>
      <c r="G25" s="290"/>
      <c r="H25" s="270"/>
    </row>
    <row r="26" spans="1:8" ht="13.5" thickBot="1">
      <c r="A26" s="291"/>
      <c r="B26" s="292"/>
      <c r="C26" s="293"/>
      <c r="D26" s="277"/>
      <c r="E26" s="278"/>
      <c r="F26" s="279"/>
      <c r="G26" s="280"/>
      <c r="H26" s="281"/>
    </row>
    <row r="27" spans="1:8" ht="13.5" thickBot="1">
      <c r="A27" s="254"/>
      <c r="B27" s="254"/>
      <c r="C27" s="254"/>
      <c r="D27" s="254"/>
      <c r="E27" s="254"/>
      <c r="F27" s="254"/>
      <c r="G27" s="282" t="s">
        <v>11</v>
      </c>
      <c r="H27" s="283">
        <f>SUM(G22:G23)</f>
        <v>263500</v>
      </c>
    </row>
    <row r="28" spans="1:8" ht="13.5" thickBot="1">
      <c r="A28" s="294" t="s">
        <v>16</v>
      </c>
      <c r="B28" s="294"/>
      <c r="C28" s="292"/>
      <c r="D28" s="254"/>
      <c r="E28" s="254"/>
      <c r="F28" s="254"/>
      <c r="G28" s="254"/>
      <c r="H28" s="254"/>
    </row>
    <row r="29" spans="1:8">
      <c r="A29" s="295" t="s">
        <v>17</v>
      </c>
      <c r="B29" s="296"/>
      <c r="C29" s="297" t="s">
        <v>18</v>
      </c>
      <c r="D29" s="263" t="s">
        <v>19</v>
      </c>
      <c r="E29" s="263" t="s">
        <v>20</v>
      </c>
      <c r="F29" s="263" t="s">
        <v>21</v>
      </c>
      <c r="G29" s="298" t="s">
        <v>10</v>
      </c>
      <c r="H29" s="266"/>
    </row>
    <row r="30" spans="1:8">
      <c r="A30" s="284"/>
      <c r="B30" s="285"/>
      <c r="C30" s="344"/>
      <c r="D30" s="300"/>
      <c r="E30" s="300"/>
      <c r="F30" s="299"/>
      <c r="G30" s="268"/>
      <c r="H30" s="270"/>
    </row>
    <row r="31" spans="1:8">
      <c r="A31" s="284"/>
      <c r="B31" s="285"/>
      <c r="C31" s="301"/>
      <c r="D31" s="267"/>
      <c r="E31" s="302"/>
      <c r="F31" s="268"/>
      <c r="G31" s="268"/>
      <c r="H31" s="270"/>
    </row>
    <row r="32" spans="1:8" ht="13.5" thickBot="1">
      <c r="A32" s="303"/>
      <c r="B32" s="304"/>
      <c r="C32" s="277"/>
      <c r="D32" s="278"/>
      <c r="E32" s="279"/>
      <c r="F32" s="280"/>
      <c r="G32" s="277"/>
      <c r="H32" s="270"/>
    </row>
    <row r="33" spans="1:8" ht="13.5" thickBot="1">
      <c r="A33" s="254"/>
      <c r="B33" s="254"/>
      <c r="C33" s="254"/>
      <c r="D33" s="254"/>
      <c r="E33" s="254"/>
      <c r="F33" s="254"/>
      <c r="G33" s="282" t="s">
        <v>11</v>
      </c>
      <c r="H33" s="283">
        <v>0</v>
      </c>
    </row>
    <row r="34" spans="1:8" ht="13.5" thickBot="1">
      <c r="A34" s="294" t="s">
        <v>22</v>
      </c>
      <c r="B34" s="294"/>
      <c r="C34" s="254"/>
      <c r="D34" s="254"/>
      <c r="E34" s="254"/>
      <c r="F34" s="254"/>
      <c r="G34" s="254"/>
      <c r="H34" s="254"/>
    </row>
    <row r="35" spans="1:8">
      <c r="A35" s="295" t="s">
        <v>23</v>
      </c>
      <c r="B35" s="296"/>
      <c r="C35" s="305" t="s">
        <v>24</v>
      </c>
      <c r="D35" s="263" t="s">
        <v>25</v>
      </c>
      <c r="E35" s="264" t="s">
        <v>26</v>
      </c>
      <c r="F35" s="305" t="s">
        <v>9</v>
      </c>
      <c r="G35" s="265" t="s">
        <v>10</v>
      </c>
      <c r="H35" s="266"/>
    </row>
    <row r="36" spans="1:8">
      <c r="A36" s="284" t="s">
        <v>37</v>
      </c>
      <c r="B36" s="285"/>
      <c r="C36" s="53" t="e">
        <f>3*#REF!</f>
        <v>#REF!</v>
      </c>
      <c r="D36" s="54" t="e">
        <f>+#REF!</f>
        <v>#REF!</v>
      </c>
      <c r="E36" s="268" t="e">
        <f>+C36*D36</f>
        <v>#REF!</v>
      </c>
      <c r="F36" s="268">
        <v>10</v>
      </c>
      <c r="G36" s="308" t="e">
        <f>+E36/F36</f>
        <v>#REF!</v>
      </c>
      <c r="H36" s="270"/>
    </row>
    <row r="37" spans="1:8">
      <c r="A37" s="284" t="s">
        <v>281</v>
      </c>
      <c r="B37" s="285"/>
      <c r="C37" s="53" t="e">
        <f>+#REF!</f>
        <v>#REF!</v>
      </c>
      <c r="D37" s="54" t="e">
        <f>+D36</f>
        <v>#REF!</v>
      </c>
      <c r="E37" s="268" t="e">
        <f>+C37*D37</f>
        <v>#REF!</v>
      </c>
      <c r="F37" s="268">
        <v>10</v>
      </c>
      <c r="G37" s="308" t="e">
        <f>+E37/F37</f>
        <v>#REF!</v>
      </c>
      <c r="H37" s="270"/>
    </row>
    <row r="38" spans="1:8">
      <c r="A38" s="284"/>
      <c r="B38" s="285"/>
      <c r="C38" s="53"/>
      <c r="D38" s="54"/>
      <c r="E38" s="287"/>
      <c r="F38" s="268"/>
      <c r="G38" s="269"/>
      <c r="H38" s="270"/>
    </row>
    <row r="39" spans="1:8">
      <c r="A39" s="284"/>
      <c r="B39" s="285"/>
      <c r="C39" s="287"/>
      <c r="D39" s="267"/>
      <c r="E39" s="287"/>
      <c r="F39" s="268"/>
      <c r="G39" s="269"/>
      <c r="H39" s="270"/>
    </row>
    <row r="40" spans="1:8">
      <c r="A40" s="284"/>
      <c r="B40" s="285"/>
      <c r="C40" s="287"/>
      <c r="D40" s="267"/>
      <c r="E40" s="287"/>
      <c r="F40" s="268"/>
      <c r="G40" s="269"/>
      <c r="H40" s="270"/>
    </row>
    <row r="41" spans="1:8" ht="13.5" thickBot="1">
      <c r="A41" s="303"/>
      <c r="B41" s="309"/>
      <c r="C41" s="278"/>
      <c r="D41" s="293"/>
      <c r="E41" s="293"/>
      <c r="F41" s="293"/>
      <c r="G41" s="292"/>
      <c r="H41" s="281"/>
    </row>
    <row r="42" spans="1:8" ht="13.5" thickBot="1">
      <c r="A42" s="254"/>
      <c r="B42" s="254"/>
      <c r="C42" s="254"/>
      <c r="D42" s="254"/>
      <c r="E42" s="254"/>
      <c r="F42" s="254"/>
      <c r="G42" s="282" t="s">
        <v>11</v>
      </c>
      <c r="H42" s="283" t="e">
        <f>SUM(G36:G37)</f>
        <v>#REF!</v>
      </c>
    </row>
    <row r="43" spans="1:8" ht="13.5" thickBot="1">
      <c r="A43" s="254"/>
      <c r="B43" s="254"/>
      <c r="C43" s="254"/>
      <c r="D43" s="254"/>
      <c r="E43" s="254"/>
      <c r="F43" s="254"/>
      <c r="G43" s="310"/>
      <c r="H43" s="254"/>
    </row>
    <row r="44" spans="1:8" ht="13.5" thickBot="1">
      <c r="A44" s="254"/>
      <c r="B44" s="254"/>
      <c r="C44" s="254"/>
      <c r="D44" s="254"/>
      <c r="E44" s="252" t="s">
        <v>27</v>
      </c>
      <c r="F44" s="311"/>
      <c r="G44" s="311"/>
      <c r="H44" s="283" t="e">
        <f>ROUND(+H42+H27+H19+H33,0)</f>
        <v>#REF!</v>
      </c>
    </row>
    <row r="45" spans="1:8" ht="13.5" thickBot="1">
      <c r="A45" s="255" t="s">
        <v>28</v>
      </c>
      <c r="B45" s="255"/>
      <c r="C45" s="254"/>
      <c r="D45" s="254"/>
      <c r="E45" s="254"/>
      <c r="F45" s="254"/>
      <c r="G45" s="254"/>
      <c r="H45" s="254"/>
    </row>
    <row r="46" spans="1:8">
      <c r="A46" s="312" t="s">
        <v>6</v>
      </c>
      <c r="B46" s="313"/>
      <c r="C46" s="313"/>
      <c r="D46" s="313"/>
      <c r="E46" s="314"/>
      <c r="F46" s="315" t="s">
        <v>29</v>
      </c>
      <c r="G46" s="316" t="s">
        <v>30</v>
      </c>
      <c r="H46" s="266"/>
    </row>
    <row r="47" spans="1:8">
      <c r="A47" s="284" t="s">
        <v>31</v>
      </c>
      <c r="B47" s="285"/>
      <c r="C47" s="285"/>
      <c r="D47" s="285"/>
      <c r="E47" s="286"/>
      <c r="F47" s="317"/>
      <c r="G47" s="318"/>
      <c r="H47" s="319"/>
    </row>
    <row r="48" spans="1:8">
      <c r="A48" s="284" t="s">
        <v>32</v>
      </c>
      <c r="B48" s="285"/>
      <c r="C48" s="285"/>
      <c r="D48" s="285"/>
      <c r="E48" s="286"/>
      <c r="F48" s="317"/>
      <c r="G48" s="318"/>
      <c r="H48" s="319"/>
    </row>
    <row r="49" spans="1:8" ht="13.5" thickBot="1">
      <c r="A49" s="291" t="s">
        <v>33</v>
      </c>
      <c r="B49" s="292"/>
      <c r="C49" s="292"/>
      <c r="D49" s="292"/>
      <c r="E49" s="293"/>
      <c r="F49" s="345"/>
      <c r="G49" s="320"/>
      <c r="H49" s="281"/>
    </row>
    <row r="50" spans="1:8" ht="13.5" thickBot="1">
      <c r="A50" s="254"/>
      <c r="B50" s="254"/>
      <c r="C50" s="254"/>
      <c r="D50" s="254"/>
      <c r="E50" s="254"/>
      <c r="F50" s="254"/>
      <c r="G50" s="282"/>
      <c r="H50" s="321"/>
    </row>
    <row r="51" spans="1:8" ht="13.5" thickBot="1">
      <c r="A51" s="254"/>
      <c r="B51" s="254"/>
      <c r="C51" s="254"/>
      <c r="D51" s="254"/>
      <c r="E51" s="254"/>
      <c r="F51" s="254"/>
      <c r="G51" s="254"/>
      <c r="H51" s="254"/>
    </row>
    <row r="52" spans="1:8" ht="13.5" thickBot="1">
      <c r="C52" s="254"/>
      <c r="D52" s="252" t="s">
        <v>34</v>
      </c>
      <c r="E52" s="311"/>
      <c r="F52" s="311"/>
      <c r="G52" s="311"/>
      <c r="H52" s="283" t="e">
        <f>+H44</f>
        <v>#REF!</v>
      </c>
    </row>
    <row r="54" spans="1:8">
      <c r="A54" s="346"/>
    </row>
  </sheetData>
  <mergeCells count="10">
    <mergeCell ref="A16:C16"/>
    <mergeCell ref="A18:C18"/>
    <mergeCell ref="A21:C21"/>
    <mergeCell ref="A23:C23"/>
    <mergeCell ref="D5:H5"/>
    <mergeCell ref="A11:C11"/>
    <mergeCell ref="A12:C12"/>
    <mergeCell ref="A13:C13"/>
    <mergeCell ref="A14:C14"/>
    <mergeCell ref="A15:C15"/>
  </mergeCells>
  <printOptions horizontalCentered="1" verticalCentered="1"/>
  <pageMargins left="0.39370078740157483" right="0.39370078740157483" top="0.19685039370078741" bottom="0.19685039370078741" header="0" footer="0"/>
  <pageSetup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J52"/>
  <sheetViews>
    <sheetView topLeftCell="A15" workbookViewId="0">
      <selection activeCell="E24" sqref="E24"/>
    </sheetView>
  </sheetViews>
  <sheetFormatPr baseColWidth="10" defaultRowHeight="12.75"/>
  <cols>
    <col min="2" max="2" width="10.42578125" customWidth="1"/>
    <col min="3" max="3" width="13" customWidth="1"/>
  </cols>
  <sheetData>
    <row r="1" spans="1:10" ht="13.5" thickBot="1"/>
    <row r="2" spans="1:10">
      <c r="A2" s="1"/>
      <c r="B2" s="2"/>
      <c r="C2" s="3"/>
      <c r="D2" s="4"/>
      <c r="E2" s="96"/>
      <c r="F2" s="4"/>
      <c r="G2" s="4"/>
      <c r="H2" s="5"/>
    </row>
    <row r="3" spans="1:10">
      <c r="A3" s="6"/>
      <c r="B3" s="7"/>
      <c r="C3" s="8"/>
      <c r="D3" s="9"/>
      <c r="E3" s="16" t="s">
        <v>3</v>
      </c>
      <c r="F3" s="9"/>
      <c r="G3" s="9"/>
      <c r="H3" s="10"/>
    </row>
    <row r="4" spans="1:10" ht="13.5" thickBot="1">
      <c r="A4" s="11"/>
      <c r="B4" s="12"/>
      <c r="C4" s="13"/>
      <c r="D4" s="431"/>
      <c r="E4" s="432"/>
      <c r="F4" s="432"/>
      <c r="G4" s="432"/>
      <c r="H4" s="433"/>
    </row>
    <row r="5" spans="1:10">
      <c r="A5" s="14"/>
      <c r="B5" s="9"/>
      <c r="C5" s="9"/>
      <c r="D5" s="9"/>
      <c r="E5" s="9"/>
      <c r="F5" s="9"/>
      <c r="G5" s="9"/>
      <c r="H5" s="9"/>
    </row>
    <row r="6" spans="1:10">
      <c r="A6" s="14" t="s">
        <v>4</v>
      </c>
      <c r="B6" s="15"/>
      <c r="C6" s="9"/>
      <c r="E6" s="15"/>
      <c r="G6" s="15" t="s">
        <v>283</v>
      </c>
      <c r="H6" s="9"/>
    </row>
    <row r="7" spans="1:10" ht="24" customHeight="1">
      <c r="A7" s="490" t="s">
        <v>282</v>
      </c>
      <c r="B7" s="490"/>
      <c r="C7" s="490"/>
      <c r="D7" s="490"/>
      <c r="E7" s="490"/>
      <c r="F7" s="237"/>
      <c r="G7" s="15" t="s">
        <v>80</v>
      </c>
      <c r="H7" s="9"/>
    </row>
    <row r="8" spans="1:10">
      <c r="A8" s="15"/>
      <c r="B8" s="15"/>
      <c r="C8" s="9"/>
      <c r="D8" s="15"/>
      <c r="E8" s="15"/>
      <c r="F8" s="15"/>
      <c r="G8" s="15"/>
      <c r="H8" s="9"/>
    </row>
    <row r="9" spans="1:10" ht="13.5" thickBot="1">
      <c r="A9" s="16" t="s">
        <v>5</v>
      </c>
      <c r="B9" s="16"/>
      <c r="C9" s="9"/>
      <c r="D9" s="9"/>
      <c r="E9" s="9"/>
      <c r="F9" s="9"/>
      <c r="G9" s="9"/>
      <c r="H9" s="9"/>
    </row>
    <row r="10" spans="1:10">
      <c r="A10" s="84" t="s">
        <v>6</v>
      </c>
      <c r="B10" s="85"/>
      <c r="C10" s="67"/>
      <c r="D10" s="164" t="s">
        <v>7</v>
      </c>
      <c r="E10" s="17" t="s">
        <v>8</v>
      </c>
      <c r="F10" s="164" t="s">
        <v>9</v>
      </c>
      <c r="G10" s="163" t="s">
        <v>10</v>
      </c>
      <c r="H10" s="18"/>
    </row>
    <row r="11" spans="1:10">
      <c r="A11" s="459" t="s">
        <v>284</v>
      </c>
      <c r="B11" s="460"/>
      <c r="C11" s="461"/>
      <c r="D11" s="347"/>
      <c r="E11" s="348" t="s">
        <v>285</v>
      </c>
      <c r="F11" s="64">
        <v>1</v>
      </c>
      <c r="G11" s="349">
        <f>+H32*0.1</f>
        <v>0</v>
      </c>
      <c r="H11" s="23"/>
      <c r="J11" s="79"/>
    </row>
    <row r="12" spans="1:10">
      <c r="A12" s="491" t="s">
        <v>286</v>
      </c>
      <c r="B12" s="492"/>
      <c r="C12" s="493"/>
      <c r="D12" s="350" t="s">
        <v>68</v>
      </c>
      <c r="E12" s="351" t="e">
        <f>+#REF!</f>
        <v>#REF!</v>
      </c>
      <c r="F12" s="352">
        <v>3</v>
      </c>
      <c r="G12" s="349" t="e">
        <f>+E12/F12</f>
        <v>#REF!</v>
      </c>
      <c r="H12" s="23"/>
    </row>
    <row r="13" spans="1:10">
      <c r="A13" s="33"/>
      <c r="B13" s="34"/>
      <c r="C13" s="35"/>
      <c r="D13" s="24"/>
      <c r="E13" s="25"/>
      <c r="F13" s="20"/>
      <c r="G13" s="22"/>
      <c r="H13" s="23"/>
    </row>
    <row r="14" spans="1:10">
      <c r="A14" s="33"/>
      <c r="B14" s="34"/>
      <c r="C14" s="35"/>
      <c r="D14" s="24"/>
      <c r="E14" s="25"/>
      <c r="F14" s="20"/>
      <c r="G14" s="22"/>
      <c r="H14" s="23"/>
    </row>
    <row r="15" spans="1:10">
      <c r="A15" s="33"/>
      <c r="B15" s="34"/>
      <c r="C15" s="35"/>
      <c r="D15" s="24"/>
      <c r="E15" s="25"/>
      <c r="F15" s="20"/>
      <c r="G15" s="22"/>
      <c r="H15" s="23"/>
    </row>
    <row r="16" spans="1:10">
      <c r="A16" s="33"/>
      <c r="B16" s="34"/>
      <c r="C16" s="35"/>
      <c r="D16" s="24"/>
      <c r="E16" s="25"/>
      <c r="F16" s="20"/>
      <c r="G16" s="22"/>
      <c r="H16" s="23"/>
    </row>
    <row r="17" spans="1:8" ht="13.5" thickBot="1">
      <c r="A17" s="50"/>
      <c r="B17" s="56"/>
      <c r="C17" s="51"/>
      <c r="D17" s="26"/>
      <c r="E17" s="27"/>
      <c r="F17" s="28"/>
      <c r="G17" s="29"/>
      <c r="H17" s="30"/>
    </row>
    <row r="18" spans="1:8" ht="13.5" thickBot="1">
      <c r="A18" s="9"/>
      <c r="B18" s="9"/>
      <c r="C18" s="9"/>
      <c r="D18" s="9"/>
      <c r="E18" s="9"/>
      <c r="F18" s="9"/>
      <c r="G18" s="31" t="s">
        <v>11</v>
      </c>
      <c r="H18" s="32" t="e">
        <f>SUM(G11:G17)</f>
        <v>#REF!</v>
      </c>
    </row>
    <row r="19" spans="1:8" ht="13.5" thickBot="1">
      <c r="A19" s="16" t="s">
        <v>12</v>
      </c>
      <c r="B19" s="16"/>
      <c r="C19" s="9"/>
      <c r="D19" s="9"/>
      <c r="E19" s="9"/>
      <c r="F19" s="9"/>
      <c r="G19" s="9"/>
      <c r="H19" s="9"/>
    </row>
    <row r="20" spans="1:8">
      <c r="A20" s="84" t="s">
        <v>6</v>
      </c>
      <c r="B20" s="85"/>
      <c r="C20" s="67"/>
      <c r="D20" s="164" t="s">
        <v>13</v>
      </c>
      <c r="E20" s="164" t="s">
        <v>14</v>
      </c>
      <c r="F20" s="164" t="s">
        <v>15</v>
      </c>
      <c r="G20" s="163" t="s">
        <v>10</v>
      </c>
      <c r="H20" s="18"/>
    </row>
    <row r="21" spans="1:8">
      <c r="A21" s="487" t="s">
        <v>287</v>
      </c>
      <c r="B21" s="494"/>
      <c r="C21" s="495"/>
      <c r="D21" s="347" t="s">
        <v>93</v>
      </c>
      <c r="E21" s="349">
        <v>32999</v>
      </c>
      <c r="F21" s="353">
        <v>1</v>
      </c>
      <c r="G21" s="354">
        <f>+E21*F21</f>
        <v>32999</v>
      </c>
      <c r="H21" s="23"/>
    </row>
    <row r="22" spans="1:8">
      <c r="A22" s="487" t="s">
        <v>288</v>
      </c>
      <c r="B22" s="488"/>
      <c r="C22" s="489"/>
      <c r="D22" s="347" t="s">
        <v>248</v>
      </c>
      <c r="E22" s="349">
        <v>19761</v>
      </c>
      <c r="F22" s="353">
        <v>3.3333333333333333E-2</v>
      </c>
      <c r="G22" s="354">
        <f>+E22*F22</f>
        <v>658.7</v>
      </c>
      <c r="H22" s="23"/>
    </row>
    <row r="23" spans="1:8">
      <c r="A23" s="487" t="s">
        <v>289</v>
      </c>
      <c r="B23" s="488"/>
      <c r="C23" s="489"/>
      <c r="D23" s="347" t="s">
        <v>13</v>
      </c>
      <c r="E23" s="349">
        <v>90000</v>
      </c>
      <c r="F23" s="355">
        <f>1/6</f>
        <v>0.16666666666666666</v>
      </c>
      <c r="G23" s="356">
        <f>+E23*F23</f>
        <v>15000</v>
      </c>
      <c r="H23" s="23"/>
    </row>
    <row r="24" spans="1:8">
      <c r="A24" s="487" t="s">
        <v>290</v>
      </c>
      <c r="B24" s="488"/>
      <c r="C24" s="489"/>
      <c r="D24" s="347" t="s">
        <v>291</v>
      </c>
      <c r="E24" s="349" t="e">
        <f>+#REF!</f>
        <v>#REF!</v>
      </c>
      <c r="F24" s="357">
        <v>0.3</v>
      </c>
      <c r="G24" s="356" t="e">
        <f>+E24*F24</f>
        <v>#REF!</v>
      </c>
      <c r="H24" s="23"/>
    </row>
    <row r="25" spans="1:8">
      <c r="A25" s="487"/>
      <c r="B25" s="488"/>
      <c r="C25" s="489"/>
      <c r="D25" s="347"/>
      <c r="E25" s="349"/>
      <c r="F25" s="358"/>
      <c r="G25" s="356"/>
      <c r="H25" s="23"/>
    </row>
    <row r="26" spans="1:8">
      <c r="A26" s="33"/>
      <c r="B26" s="34"/>
      <c r="C26" s="35"/>
      <c r="D26" s="24"/>
      <c r="E26" s="25"/>
      <c r="F26" s="37"/>
      <c r="G26" s="38"/>
      <c r="H26" s="23"/>
    </row>
    <row r="27" spans="1:8" ht="13.5" thickBot="1">
      <c r="A27" s="39"/>
      <c r="B27" s="40"/>
      <c r="C27" s="41"/>
      <c r="D27" s="26"/>
      <c r="E27" s="27"/>
      <c r="F27" s="28"/>
      <c r="G27" s="29"/>
      <c r="H27" s="30"/>
    </row>
    <row r="28" spans="1:8" ht="13.5" thickBot="1">
      <c r="A28" s="9"/>
      <c r="B28" s="9"/>
      <c r="C28" s="9"/>
      <c r="D28" s="9"/>
      <c r="E28" s="9"/>
      <c r="F28" s="9"/>
      <c r="G28" s="31" t="s">
        <v>11</v>
      </c>
      <c r="H28" s="32" t="e">
        <f>SUM(G21:G27)</f>
        <v>#REF!</v>
      </c>
    </row>
    <row r="29" spans="1:8" ht="13.5" thickBot="1">
      <c r="A29" s="42" t="s">
        <v>16</v>
      </c>
      <c r="B29" s="42"/>
      <c r="C29" s="40"/>
      <c r="D29" s="9"/>
      <c r="E29" s="9"/>
      <c r="F29" s="9"/>
      <c r="G29" s="9"/>
      <c r="H29" s="9"/>
    </row>
    <row r="30" spans="1:8">
      <c r="A30" s="83" t="s">
        <v>17</v>
      </c>
      <c r="B30" s="61"/>
      <c r="C30" s="43" t="s">
        <v>18</v>
      </c>
      <c r="D30" s="164" t="s">
        <v>19</v>
      </c>
      <c r="E30" s="164" t="s">
        <v>20</v>
      </c>
      <c r="F30" s="164" t="s">
        <v>21</v>
      </c>
      <c r="G30" s="44" t="s">
        <v>10</v>
      </c>
      <c r="H30" s="18"/>
    </row>
    <row r="31" spans="1:8">
      <c r="A31" s="33"/>
      <c r="B31" s="34"/>
      <c r="C31" s="45"/>
      <c r="D31" s="46"/>
      <c r="E31" s="46"/>
      <c r="F31" s="47"/>
      <c r="G31" s="20"/>
      <c r="H31" s="23"/>
    </row>
    <row r="32" spans="1:8">
      <c r="A32" s="33"/>
      <c r="B32" s="34"/>
      <c r="C32" s="48"/>
      <c r="D32" s="19"/>
      <c r="E32" s="49"/>
      <c r="F32" s="20"/>
      <c r="G32" s="20"/>
      <c r="H32" s="23"/>
    </row>
    <row r="33" spans="1:8" ht="13.5" thickBot="1">
      <c r="A33" s="50"/>
      <c r="B33" s="51"/>
      <c r="C33" s="26"/>
      <c r="D33" s="27"/>
      <c r="E33" s="28"/>
      <c r="F33" s="29"/>
      <c r="G33" s="26"/>
      <c r="H33" s="23"/>
    </row>
    <row r="34" spans="1:8" ht="13.5" thickBot="1">
      <c r="A34" s="9"/>
      <c r="B34" s="9"/>
      <c r="C34" s="9"/>
      <c r="D34" s="9"/>
      <c r="E34" s="9"/>
      <c r="F34" s="9"/>
      <c r="G34" s="31" t="s">
        <v>11</v>
      </c>
      <c r="H34" s="32">
        <f>SUM(G31:G33)</f>
        <v>0</v>
      </c>
    </row>
    <row r="35" spans="1:8" ht="13.5" thickBot="1">
      <c r="A35" s="42" t="s">
        <v>22</v>
      </c>
      <c r="B35" s="42"/>
      <c r="C35" s="9"/>
      <c r="D35" s="9"/>
      <c r="E35" s="9"/>
      <c r="F35" s="9"/>
      <c r="G35" s="9"/>
      <c r="H35" s="9"/>
    </row>
    <row r="36" spans="1:8">
      <c r="A36" s="84" t="s">
        <v>23</v>
      </c>
      <c r="B36" s="67"/>
      <c r="C36" s="52" t="s">
        <v>24</v>
      </c>
      <c r="D36" s="164" t="s">
        <v>25</v>
      </c>
      <c r="E36" s="17" t="s">
        <v>26</v>
      </c>
      <c r="F36" s="52" t="s">
        <v>9</v>
      </c>
      <c r="G36" s="163" t="s">
        <v>10</v>
      </c>
      <c r="H36" s="18"/>
    </row>
    <row r="37" spans="1:8">
      <c r="A37" s="33" t="s">
        <v>41</v>
      </c>
      <c r="B37" s="34"/>
      <c r="C37" s="53" t="e">
        <f>+#REF!*2</f>
        <v>#REF!</v>
      </c>
      <c r="D37" s="54" t="e">
        <f>+#REF!</f>
        <v>#REF!</v>
      </c>
      <c r="E37" s="20" t="e">
        <f>+D37*C37</f>
        <v>#REF!</v>
      </c>
      <c r="F37" s="20">
        <f>+F12*8</f>
        <v>24</v>
      </c>
      <c r="G37" s="55" t="e">
        <f>+E37/F37</f>
        <v>#REF!</v>
      </c>
      <c r="H37" s="23"/>
    </row>
    <row r="38" spans="1:8">
      <c r="A38" s="33" t="s">
        <v>38</v>
      </c>
      <c r="B38" s="34"/>
      <c r="C38" s="53" t="e">
        <f>+#REF!</f>
        <v>#REF!</v>
      </c>
      <c r="D38" s="54" t="e">
        <f>+D37</f>
        <v>#REF!</v>
      </c>
      <c r="E38" s="20" t="e">
        <f>+D38*C38</f>
        <v>#REF!</v>
      </c>
      <c r="F38" s="20">
        <f>F37</f>
        <v>24</v>
      </c>
      <c r="G38" s="55" t="e">
        <f>+E38/F38</f>
        <v>#REF!</v>
      </c>
      <c r="H38" s="23"/>
    </row>
    <row r="39" spans="1:8">
      <c r="A39" s="33"/>
      <c r="B39" s="34"/>
      <c r="C39" s="36"/>
      <c r="D39" s="19"/>
      <c r="E39" s="36"/>
      <c r="F39" s="20"/>
      <c r="G39" s="22"/>
      <c r="H39" s="23"/>
    </row>
    <row r="40" spans="1:8">
      <c r="A40" s="33"/>
      <c r="B40" s="34"/>
      <c r="C40" s="36"/>
      <c r="D40" s="19"/>
      <c r="E40" s="36"/>
      <c r="F40" s="20"/>
      <c r="G40" s="22"/>
      <c r="H40" s="23"/>
    </row>
    <row r="41" spans="1:8" ht="13.5" thickBot="1">
      <c r="A41" s="50"/>
      <c r="B41" s="56"/>
      <c r="C41" s="27"/>
      <c r="D41" s="41"/>
      <c r="E41" s="41"/>
      <c r="F41" s="41"/>
      <c r="G41" s="40"/>
      <c r="H41" s="30"/>
    </row>
    <row r="42" spans="1:8" ht="13.5" thickBot="1">
      <c r="A42" s="9"/>
      <c r="B42" s="9"/>
      <c r="C42" s="9"/>
      <c r="D42" s="9"/>
      <c r="E42" s="9"/>
      <c r="F42" s="9"/>
      <c r="G42" s="31" t="s">
        <v>11</v>
      </c>
      <c r="H42" s="32" t="e">
        <f>SUM(G37:G41)</f>
        <v>#REF!</v>
      </c>
    </row>
    <row r="43" spans="1:8" ht="13.5" thickBot="1">
      <c r="A43" s="9"/>
      <c r="B43" s="9"/>
      <c r="C43" s="9"/>
      <c r="D43" s="9"/>
      <c r="E43" s="9"/>
      <c r="F43" s="9"/>
      <c r="G43" s="57"/>
      <c r="H43" s="9"/>
    </row>
    <row r="44" spans="1:8" ht="13.5" thickBot="1">
      <c r="A44" s="9"/>
      <c r="B44" s="9"/>
      <c r="C44" s="9"/>
      <c r="D44" s="9"/>
      <c r="E44" s="7" t="s">
        <v>27</v>
      </c>
      <c r="F44" s="58"/>
      <c r="G44" s="58"/>
      <c r="H44" s="32" t="e">
        <f>ROUND(H18+H28+H34+H42,0)</f>
        <v>#REF!</v>
      </c>
    </row>
    <row r="45" spans="1:8" ht="13.5" thickBot="1">
      <c r="A45" s="16" t="s">
        <v>28</v>
      </c>
      <c r="B45" s="16"/>
      <c r="C45" s="9"/>
      <c r="D45" s="9"/>
      <c r="E45" s="9"/>
      <c r="F45" s="9"/>
      <c r="G45" s="9"/>
      <c r="H45" s="9"/>
    </row>
    <row r="46" spans="1:8">
      <c r="A46" s="59" t="s">
        <v>6</v>
      </c>
      <c r="B46" s="60"/>
      <c r="C46" s="60"/>
      <c r="D46" s="60"/>
      <c r="E46" s="61"/>
      <c r="F46" s="62" t="s">
        <v>29</v>
      </c>
      <c r="G46" s="63" t="s">
        <v>30</v>
      </c>
      <c r="H46" s="18"/>
    </row>
    <row r="47" spans="1:8">
      <c r="A47" s="33" t="s">
        <v>31</v>
      </c>
      <c r="B47" s="34"/>
      <c r="C47" s="34"/>
      <c r="D47" s="34"/>
      <c r="E47" s="35"/>
      <c r="F47" s="93"/>
      <c r="G47" s="64" t="e">
        <f>+F47*H44</f>
        <v>#REF!</v>
      </c>
      <c r="H47" s="23"/>
    </row>
    <row r="48" spans="1:8">
      <c r="A48" s="33" t="s">
        <v>32</v>
      </c>
      <c r="B48" s="34"/>
      <c r="C48" s="34"/>
      <c r="D48" s="34"/>
      <c r="E48" s="35"/>
      <c r="F48" s="93"/>
      <c r="G48" s="64" t="e">
        <f>+F48*H44</f>
        <v>#REF!</v>
      </c>
      <c r="H48" s="23"/>
    </row>
    <row r="49" spans="1:8" ht="13.5" thickBot="1">
      <c r="A49" s="39" t="s">
        <v>33</v>
      </c>
      <c r="B49" s="40"/>
      <c r="C49" s="40"/>
      <c r="D49" s="40"/>
      <c r="E49" s="41"/>
      <c r="F49" s="94"/>
      <c r="G49" s="65" t="e">
        <f>+F49*H44</f>
        <v>#REF!</v>
      </c>
      <c r="H49" s="30"/>
    </row>
    <row r="50" spans="1:8" ht="13.5" thickBot="1">
      <c r="A50" s="9"/>
      <c r="B50" s="9"/>
      <c r="C50" s="9"/>
      <c r="D50" s="9"/>
      <c r="E50" s="9"/>
      <c r="F50" s="9"/>
      <c r="G50" s="31" t="s">
        <v>11</v>
      </c>
      <c r="H50" s="66" t="e">
        <f>SUM(G47:G49)</f>
        <v>#REF!</v>
      </c>
    </row>
    <row r="51" spans="1:8" ht="13.5" thickBot="1">
      <c r="A51" s="9"/>
      <c r="B51" s="9"/>
      <c r="C51" s="9"/>
      <c r="D51" s="9"/>
      <c r="E51" s="9"/>
      <c r="F51" s="9"/>
      <c r="G51" s="9"/>
      <c r="H51" s="9"/>
    </row>
    <row r="52" spans="1:8" ht="13.5" thickBot="1">
      <c r="C52" s="9"/>
      <c r="D52" s="7" t="s">
        <v>34</v>
      </c>
      <c r="E52" s="58"/>
      <c r="F52" s="58"/>
      <c r="G52" s="58"/>
      <c r="H52" s="32" t="e">
        <f>ROUND((H44+H50),0)</f>
        <v>#REF!</v>
      </c>
    </row>
  </sheetData>
  <mergeCells count="9">
    <mergeCell ref="A23:C23"/>
    <mergeCell ref="A24:C24"/>
    <mergeCell ref="A25:C25"/>
    <mergeCell ref="D4:H4"/>
    <mergeCell ref="A7:E7"/>
    <mergeCell ref="A11:C11"/>
    <mergeCell ref="A12:C12"/>
    <mergeCell ref="A21:C21"/>
    <mergeCell ref="A22:C22"/>
  </mergeCells>
  <dataValidations count="2">
    <dataValidation type="list" allowBlank="1" showInputMessage="1" showErrorMessage="1" sqref="A12" xr:uid="{00000000-0002-0000-1800-000000000000}">
      <formula1>Equipo</formula1>
    </dataValidation>
    <dataValidation type="list" allowBlank="1" showInputMessage="1" showErrorMessage="1" sqref="A21:A24 A25" xr:uid="{00000000-0002-0000-1800-000001000000}">
      <formula1>Material</formula1>
    </dataValidation>
  </dataValidations>
  <printOptions horizontalCentered="1" verticalCentered="1"/>
  <pageMargins left="1.1811023622047245" right="0.39370078740157483" top="0.19685039370078741" bottom="1.1811023622047245" header="0" footer="0"/>
  <pageSetup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8</vt:i4>
      </vt:variant>
    </vt:vector>
  </HeadingPairs>
  <TitlesOfParts>
    <vt:vector size="33" baseType="lpstr">
      <vt:lpstr>Cant Cana</vt:lpstr>
      <vt:lpstr>GRUPO 2</vt:lpstr>
      <vt:lpstr>Cant M</vt:lpstr>
      <vt:lpstr>Cant PH</vt:lpstr>
      <vt:lpstr>Cant Val</vt:lpstr>
      <vt:lpstr>Diseños</vt:lpstr>
      <vt:lpstr>1</vt:lpstr>
      <vt:lpstr>3</vt:lpstr>
      <vt:lpstr>6</vt:lpstr>
      <vt:lpstr>7</vt:lpstr>
      <vt:lpstr>11</vt:lpstr>
      <vt:lpstr>12</vt:lpstr>
      <vt:lpstr>13</vt:lpstr>
      <vt:lpstr>PRESUPUESTO</vt:lpstr>
      <vt:lpstr>FACTOR MULTIPLICADOR</vt:lpstr>
      <vt:lpstr>311P.1</vt:lpstr>
      <vt:lpstr>MR=</vt:lpstr>
      <vt:lpstr> P HUELLA</vt:lpstr>
      <vt:lpstr>460.1P</vt:lpstr>
      <vt:lpstr>Cunetas</vt:lpstr>
      <vt:lpstr>630.7 </vt:lpstr>
      <vt:lpstr>630.4</vt:lpstr>
      <vt:lpstr>630.6</vt:lpstr>
      <vt:lpstr>710.1.1</vt:lpstr>
      <vt:lpstr>drenaje provisional</vt:lpstr>
      <vt:lpstr>'710.1.1'!Área_de_impresión</vt:lpstr>
      <vt:lpstr>Cunetas!Área_de_impresión</vt:lpstr>
      <vt:lpstr>Diseños!Área_de_impresión</vt:lpstr>
      <vt:lpstr>'FACTOR MULTIPLICADOR'!Área_de_impresión</vt:lpstr>
      <vt:lpstr>'GRUPO 2'!Área_de_impresión</vt:lpstr>
      <vt:lpstr>PRESUPUESTO!Área_de_impresión</vt:lpstr>
      <vt:lpstr>Diseños!Print_Area</vt:lpstr>
      <vt:lpstr>'GRUPO 2'!Títulos_a_imprimir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2024-05-31T17:58:40Z</cp:lastPrinted>
  <dcterms:created xsi:type="dcterms:W3CDTF">2008-03-02T16:08:51Z</dcterms:created>
  <dcterms:modified xsi:type="dcterms:W3CDTF">2024-11-28T15:25:53Z</dcterms:modified>
</cp:coreProperties>
</file>