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uario\Desktop\DOCUMENTOS JULIAN\CARPETA SENA\CARPETA EDU MARINILLA\"/>
    </mc:Choice>
  </mc:AlternateContent>
  <xr:revisionPtr revIDLastSave="0" documentId="13_ncr:1_{AE66839E-6CA0-427F-86DB-5E36025D6D45}" xr6:coauthVersionLast="47" xr6:coauthVersionMax="47" xr10:uidLastSave="{00000000-0000-0000-0000-000000000000}"/>
  <bookViews>
    <workbookView xWindow="-110" yWindow="-110" windowWidth="19420" windowHeight="10300" activeTab="1" xr2:uid="{00000000-000D-0000-FFFF-FFFF00000000}"/>
  </bookViews>
  <sheets>
    <sheet name="ESTUDIOS_DISEÑOS_LICENCIAS" sheetId="1" r:id="rId1"/>
    <sheet name="OBRA" sheetId="3" r:id="rId2"/>
    <sheet name="FACTOR MULTIPLICADOR" sheetId="2" state="hidden" r:id="rId3"/>
  </sheets>
  <definedNames>
    <definedName name="_xlnm.Print_Area" localSheetId="0">ESTUDIOS_DISEÑOS_LICENCIAS!$A$1:$H$27</definedName>
    <definedName name="_xlnm.Print_Area" localSheetId="1">OBRA!$A$1:$D$74</definedName>
    <definedName name="_xlnm.Print_Titles" localSheetId="1">OBRA!$5:$5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3" l="1"/>
  <c r="F52" i="3"/>
  <c r="F53" i="3"/>
  <c r="F54" i="3"/>
  <c r="F50" i="3"/>
  <c r="F33" i="3"/>
  <c r="F34" i="3"/>
  <c r="F35" i="3"/>
  <c r="F36" i="3"/>
  <c r="F37" i="3"/>
  <c r="F38" i="3"/>
  <c r="F39" i="3"/>
  <c r="F40" i="3"/>
  <c r="F41" i="3"/>
  <c r="F42" i="3"/>
  <c r="F43" i="3"/>
  <c r="F44" i="3"/>
  <c r="F45" i="3"/>
  <c r="F46" i="3"/>
  <c r="F47" i="3"/>
  <c r="F48" i="3"/>
  <c r="F32" i="3"/>
  <c r="F55" i="3" l="1"/>
  <c r="F58" i="3" s="1"/>
  <c r="F56" i="3" l="1"/>
  <c r="F59" i="3" s="1"/>
  <c r="E60" i="3" s="1"/>
  <c r="F8" i="3"/>
  <c r="F10" i="3"/>
  <c r="F11" i="3"/>
  <c r="F13" i="3"/>
  <c r="F14" i="3"/>
  <c r="F15" i="3"/>
  <c r="F16" i="3"/>
  <c r="F17" i="3"/>
  <c r="F18" i="3"/>
  <c r="F7" i="3"/>
  <c r="E20" i="3"/>
  <c r="F20" i="3" s="1"/>
  <c r="F21" i="3" l="1"/>
  <c r="F22" i="3" l="1"/>
  <c r="F23" i="3"/>
  <c r="F24" i="3" l="1"/>
  <c r="B3" i="3"/>
  <c r="H15" i="1"/>
  <c r="H16" i="1"/>
  <c r="H17" i="1"/>
  <c r="H14" i="1"/>
  <c r="H7" i="1"/>
  <c r="H6" i="1"/>
  <c r="H8" i="1" l="1"/>
  <c r="H10" i="1" s="1"/>
  <c r="H18" i="1"/>
  <c r="H19" i="1" s="1"/>
  <c r="H21" i="1" l="1"/>
  <c r="H22" i="1" l="1"/>
  <c r="H23" i="1" s="1"/>
  <c r="F25" i="3" l="1"/>
  <c r="F26" i="3" s="1"/>
  <c r="E61" i="3" s="1"/>
  <c r="E62" i="3" s="1"/>
  <c r="E64" i="3" s="1"/>
  <c r="E66"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7" authorId="0" shapeId="0" xr:uid="{5C8E721F-5C78-4513-807C-9D198B18A694}">
      <text>
        <r>
          <rPr>
            <b/>
            <sz val="9"/>
            <color indexed="81"/>
            <rFont val="Tahoma"/>
            <family val="2"/>
          </rPr>
          <t>Usuario:</t>
        </r>
        <r>
          <rPr>
            <sz val="9"/>
            <color indexed="81"/>
            <rFont val="Tahoma"/>
            <family val="2"/>
          </rPr>
          <t xml:space="preserve">
este precio ya esta en el otro pero se debe subir una comision de topografia no vale 200
</t>
        </r>
      </text>
    </comment>
  </commentList>
</comments>
</file>

<file path=xl/sharedStrings.xml><?xml version="1.0" encoding="utf-8"?>
<sst xmlns="http://schemas.openxmlformats.org/spreadsheetml/2006/main" count="196" uniqueCount="147">
  <si>
    <t>ACTIVIDAD</t>
  </si>
  <si>
    <t>UND</t>
  </si>
  <si>
    <t>DEDICACION</t>
  </si>
  <si>
    <t>VALOR PARCIAL</t>
  </si>
  <si>
    <t>VR UNITARIO</t>
  </si>
  <si>
    <t>Mes</t>
  </si>
  <si>
    <t>SUBTOTAL</t>
  </si>
  <si>
    <t>FACTOR MULTIPLICADOR</t>
  </si>
  <si>
    <t>TOTAL PERSONAL PROFESIONAL Y TECNICO DE APOYO</t>
  </si>
  <si>
    <t>1. PERSONAL PROFESIONAL Y TECNICO DE APOYO</t>
  </si>
  <si>
    <t>VR. UNITARIO</t>
  </si>
  <si>
    <t>CANTIDAD</t>
  </si>
  <si>
    <t>DURACION</t>
  </si>
  <si>
    <t>VR. PARCIAL</t>
  </si>
  <si>
    <t>DESCRIPCION</t>
  </si>
  <si>
    <t>Laboratorio Caracterización</t>
  </si>
  <si>
    <t>ITEM</t>
  </si>
  <si>
    <t>1.1</t>
  </si>
  <si>
    <t>1.2</t>
  </si>
  <si>
    <t>3.1</t>
  </si>
  <si>
    <t>3.5</t>
  </si>
  <si>
    <t>3.7</t>
  </si>
  <si>
    <t>3.9</t>
  </si>
  <si>
    <t>3.10</t>
  </si>
  <si>
    <t>Global</t>
  </si>
  <si>
    <t>Unidad</t>
  </si>
  <si>
    <t>TOTAL COSTOS DIRECTOS</t>
  </si>
  <si>
    <t>TOTAL PERSONAL Y COSTOS DIRECTOS</t>
  </si>
  <si>
    <t>IVA</t>
  </si>
  <si>
    <t>CALCULO DEL FACTOR MULTIPLICADOR</t>
  </si>
  <si>
    <t>A</t>
  </si>
  <si>
    <t>B</t>
  </si>
  <si>
    <t>C1</t>
  </si>
  <si>
    <t>C2</t>
  </si>
  <si>
    <t>C3</t>
  </si>
  <si>
    <t>D</t>
  </si>
  <si>
    <t>E</t>
  </si>
  <si>
    <t>C</t>
  </si>
  <si>
    <t>Salario Basico (Nomina Total Mensual)</t>
  </si>
  <si>
    <t>Prestaciones Sociales</t>
  </si>
  <si>
    <t>Gastos Generales y de Administración</t>
  </si>
  <si>
    <t>Gastos Directos no reembolsables</t>
  </si>
  <si>
    <t>Salarios no reembolsables</t>
  </si>
  <si>
    <t>Otraos gastos no reembolsables</t>
  </si>
  <si>
    <t>Honorarios % (A+B+C)</t>
  </si>
  <si>
    <t>%</t>
  </si>
  <si>
    <t>FACTOR MULTIPLICADOR (A+B+C+D)</t>
  </si>
  <si>
    <t>Proyecto:</t>
  </si>
  <si>
    <t>SERVICIO NACIONAL DE APRENDIZAJE
SUB DIRECCION ORIENTE
 CENTRO DE LA INNOVACION, LA AGROINUSTRIA Y LA AVIACION.
RIONEGRO ANTIOQUIA</t>
  </si>
  <si>
    <t>PROFESION</t>
  </si>
  <si>
    <t>Arquitecto</t>
  </si>
  <si>
    <t>Dirección Proyecto</t>
  </si>
  <si>
    <t>Ingeniero Civil (Esp Estructuras)</t>
  </si>
  <si>
    <t>Asesor Proyecto</t>
  </si>
  <si>
    <t>2, COSTOS DIRECTOS</t>
  </si>
  <si>
    <t>COSTOS RELACIONADOS ETAPA DE ESTUDIOS Y DISEÑOS</t>
  </si>
  <si>
    <t>Ensayos y pruebas de campo</t>
  </si>
  <si>
    <t>Otros pagos relacionados al tramte de estudios y diseños</t>
  </si>
  <si>
    <t>Costos de papeleria, impresones y oficina general</t>
  </si>
  <si>
    <t>ADMINISTRACION</t>
  </si>
  <si>
    <t>UTILIDAD</t>
  </si>
  <si>
    <t>VALOR TOTAL RELACIONADO ETAPA DE ESTUDIOS Y DISEÑOS</t>
  </si>
  <si>
    <t>DESCRIPCIÓN</t>
  </si>
  <si>
    <t>UN</t>
  </si>
  <si>
    <t>CANT</t>
  </si>
  <si>
    <t>PRELIMINAR</t>
  </si>
  <si>
    <t>Localización y replanteo. Se utilizara personal experto con equipo de presición, se hara con la frecuencia que lo indique la interventoria. Incluye demarcación con pintura linea de trazado, corte de piso, libretas y plano.</t>
  </si>
  <si>
    <t>día</t>
  </si>
  <si>
    <t>Cerramiento perimetral provisional de la zona de trabajo h = 2.0 m, en postes de madera común cada dos metros y sarán verde, incluye retiro y botada de escombros al final de la obra, además las medidas de prevención deben permanecer activas durante toda la obra.</t>
  </si>
  <si>
    <t>ml</t>
  </si>
  <si>
    <t>m2</t>
  </si>
  <si>
    <t>MOVIMIENTO DE TIERRA</t>
  </si>
  <si>
    <t>Excavación manual de material heterogeneo de 0 a 2.0 m, bajo cualquier grado de humendad. Incluye roca compuesta, como bolas de roca de volumen inferior a 0,35 m3, el cargue, transporte, interno y externo, botada de material proveniente de las excavaciones, en los sitios donde lo indique la interventoria.</t>
  </si>
  <si>
    <t>m3</t>
  </si>
  <si>
    <t>LLenos en arenilla, compactado mecanicamente, hasta obtener una densidad del 95% de la máxima obtenidad en el ensayo del proctor modificado, incluye el suministro transporte colocación de la arenilla, la compactación de la misma y transporte interno.</t>
  </si>
  <si>
    <t xml:space="preserve">Suministro, transporte y colocación de concreto de 21 Mpa, para zapatas, pedestales y vigas de fundación, incluye vibrado, protección y curado para estructuras y todos los demás elementos necesarios para su correcta construcción, no incluye refuerzo. </t>
  </si>
  <si>
    <t>kg</t>
  </si>
  <si>
    <t>Suministro, transporte, figuración, y colocación de acero Fy = 420 Mpa</t>
  </si>
  <si>
    <t xml:space="preserve">TOTAL COSTO DIRECTO </t>
  </si>
  <si>
    <t>2.1</t>
  </si>
  <si>
    <t>2.2</t>
  </si>
  <si>
    <t>CIMENTACIONES Y ESTRUCTURA</t>
  </si>
  <si>
    <t>3.2</t>
  </si>
  <si>
    <t>3.3</t>
  </si>
  <si>
    <t>3.4</t>
  </si>
  <si>
    <t xml:space="preserve">Suministro e instalacion de Concreto Clase F (14 MPa). Solados de E=0.05 m </t>
  </si>
  <si>
    <t>CUBIERTA</t>
  </si>
  <si>
    <t>Mortero fluido sin contracción para rellenos de anclajes y trabajos de nivelación 5 a 10 cm de espesor</t>
  </si>
  <si>
    <t>5.1</t>
  </si>
  <si>
    <t>ARLEX FABIAN AVILA GOMEZ</t>
  </si>
  <si>
    <t>Profesional de Apoyo CIAA</t>
  </si>
  <si>
    <t>5_9503_772 EJECUTAR BAJO LA MODALIDAD DE LLAVE EN MANO, LOS ESTUDIOS, DISEÑOS, LICENCIAS, AUTORIZACIONES PREVIAS ANTE MINCULTURA Y CONSTRUCCIÓN DE LA CUBIERTA SOBRE EL ÁREA DETERMINADA A TEATRO DE LA SEDE DE COMERCIO DEL SENA (CASA DE LA CONVENCION) CENTRO DE LA INNOVACION, LA AGROINUSTRIA Y LA AVIACION DEL MUNICIPIO DE RIONEGRO.</t>
  </si>
  <si>
    <t xml:space="preserve">Anclajes en  Platinas de 40 cm X 40 cm de ½”con un fijador para las bases fundidas en concreto, anclada mediante chazos de expansión de 1/2 x 3” o varilla enroscada de 1/2 según especificación o condición de las mismas. </t>
  </si>
  <si>
    <t>Membrana arquitectónica elaborada con base en Poliéster HT 1100 Dtex, recubierta con vinilo en PVC anti Uy, anti Crypto, con peso de 590 gramos por metro cuadrado, fibras y tramas pretensionadas totalmente impermeable, incluye todos los tratamientos antihongos con garantía de fábrica de 8 años. Tecnología Ferrari Précontraint mundialmente patentada
Especificaciones: Ancho 180 cms, Espesor 0,93 mm. Peso total 590 g / EN ISO 2286/2
Resistencia al desgarro Urdimbre y Trama 25/20DAN /DIN 53.363, adhesión de 9/9DAN/5CM EN ISO 2411, Weldbility Hola Frecuencia / aire caliente
CLASIFICACION AL FUEGO M2/NFP 92-507.B1/DIN 4102-1.BS7837.1530.3/AS/NZS.
SP METHOD2205 Resistencia a la temperatura -30 ° C / + 70 ° C, Resistencia a la luz 7-8, Solvente Resistencia, Resistencia al agua impermeable WP, Inflamabilidad B1 - M2 - CL2 - PASS, Sistema de gestión de calidad ISO 9001</t>
  </si>
  <si>
    <t>VALOR UNITARIO</t>
  </si>
  <si>
    <t>VALOR TOTAL</t>
  </si>
  <si>
    <t>Elementos tensores tipo templetes (amarres), incluye Guayas, prensa cables, tensores, grilletes, etc. aptos para trabajo pesado garantizados contra intemperie. templetes para todos los puntos de tensión utilizando dos platinas de 5/8 a manera de sándwich con la lona, remachada con pernos de 5/16 y grilletes pasadores de 3/8; para los amarres se utiliza guaya de ½ “con alma de yute y prensa cables de 5/16 de guaya a guaya, incluye pintura de alta calidad y la soldadura necesaria para su correcta instalacion.</t>
  </si>
  <si>
    <t>TOTAL OBRA</t>
  </si>
  <si>
    <t>TOTAL DISEÑOS Y TRAMITE LICENCIA</t>
  </si>
  <si>
    <t>TOTAL DISEÑOS, LICENCIA Y OBRA</t>
  </si>
  <si>
    <t>JULIAN ALBERTO GRAJALES ALVAREZ</t>
  </si>
  <si>
    <t xml:space="preserve">INGENIERO CIVIL </t>
  </si>
  <si>
    <t>COSTOS DE REFERENCIA ETAPA DE CONSTRUCCION DE CUBIERTA DEL TEATRO</t>
  </si>
  <si>
    <t>MANTENIMIENTO Y ADECUACIÓN</t>
  </si>
  <si>
    <t xml:space="preserve">DE CUBIERTAS, TEJAS Y CIELOS FALSOS PARA LAS DIFERENTES SEDES DEL CENTRO DE LA INNOVACIÓN, LA AGROINDUSTRIA Y A LA AVIACIÓN                                                                                                                                 </t>
  </si>
  <si>
    <t>Ítem</t>
  </si>
  <si>
    <t>DESCRIPCION TECNICA</t>
  </si>
  <si>
    <t>UNIDAD DE MEDIDA</t>
  </si>
  <si>
    <t xml:space="preserve">VALOR UNITARIO </t>
  </si>
  <si>
    <t xml:space="preserve">VALOR TOTAL </t>
  </si>
  <si>
    <t>Localización, trazado y replanteo</t>
  </si>
  <si>
    <t>Cerramiento provisional en tela verde, altura = 2,00 m. Incluye suministro, transporte, instalación y desmonte de la tela.</t>
  </si>
  <si>
    <t>m</t>
  </si>
  <si>
    <t>DESMONTE y REINSTALACIÓN cielo Razo en placas térmicas de aislador, incluye el retiro de estructura metálica y reinstalación, además, del suministro de los elementos necesarios para su correcta puesta en funcionamiento.</t>
  </si>
  <si>
    <t xml:space="preserve">RETIRO DE CANOAS, RUANAS, BAJANTES y TUBERÍAS. Incluye el cargue, transporte, botada escombros en botaderos oficiales." </t>
  </si>
  <si>
    <t>RETIRO DE LUMINARIAS. Incluye cargue, transporte, botada en botaderos oficiales y recuperación de los materiales aprovechables.</t>
  </si>
  <si>
    <t xml:space="preserve">un </t>
  </si>
  <si>
    <t>Mantenimiento de canoas, limpieza, ajuste de correas sujetadores.</t>
  </si>
  <si>
    <t>ML</t>
  </si>
  <si>
    <t>RETIRO DE CUBIERTA EN TEJA DE ASBESTO - CEMENTO, teja plástica o teja similar. Incluye cargue, transporte y botada de escombros en botaderos oficiales, recuperación de los materiales aprovechables o su transporte hasta el sitio que lo indique la interventoría dentro del área del proyecto. Su medida será en la superficie teniendo en cuenta la inclinación o pendiente.</t>
  </si>
  <si>
    <t>M2</t>
  </si>
  <si>
    <t>RETIRO DE TUBERÍA DE AGUAS RESIDUALES y/o LÚVIAS colgadas o expuestas. Incluye el cargue y botada de los escombros.</t>
  </si>
  <si>
    <t>DESMONTE y REINSTALACIÓN de cielo Razo en superboard, incluye el retiro de estructura metálica y reinstalación, además, del suministro de los elementos necesarios para su correcta puesta en funcionamiento y correctos acabado a la vista.</t>
  </si>
  <si>
    <t>SUMINISTRO, TRANSPORTE e INSTALACION de platina de 1/8 x 11/2 para soporte de cubierta, se instalará sobre las cerchas secundarias del techo del coliseo (Correas), incluye todos los elementos necesarios para su correcta instalación.</t>
  </si>
  <si>
    <t>Estructura en acero para cubierta Suministro, fabricación, transporte y montaje de estructura metálica para soporte de cubierta, incluye vigas, perfilería, templeros, riostras, pts, anticorrosivo, esmalte y todos los elementos necesarios para su correcta instalación según diseño y recomendaciones estructurales.</t>
  </si>
  <si>
    <t>CUBIERTA EN TEJA TERMOACUASTICA. Incluye suministro e instalación, con el método de juntas alternadas por un traslapo lateral no inferior a 14 cm, las tejas se fijarán con pernos autoperforantes apoyados sobres las correas metálicas de la cubierta.</t>
  </si>
  <si>
    <t>Suministro, transporte y colocación de canoa según diseño en lamina cold rolled calibre 16, desarrollo 0.70 m. con soldadura autógena. Incluye embudos en el mismo material de la canoa, soportes, tornillos autoperforantes, anticorrosivo, acabado con esmalte y todos los elementos necesarios para su correcta instalación y funcionamiento.</t>
  </si>
  <si>
    <t>Suministro, transporte y colocación de ruana en lámina galvanizada calibre 24., desarrollo 40 cm. Incluye canchada de muro, faja de revoque impermeabilizada, con filete., pintura anticorrosiva y a base de aceite, pestaña de 5 cm, y todos los elementos necesarios para su correcta construcción. Según diseño de cubierta.</t>
  </si>
  <si>
    <t>CUBIERTA EN TEJA TRASLÚCIDA. Incluye suministro e instalación, con el método de juntas alternadas por un traslapo lateral no inferior a 14 cm, las tejas se fijarán con pernos autoperforantes apoyados sobres las correas metálicas de la cubierta.</t>
  </si>
  <si>
    <t>CABALLETE EN TEJA TERMOACUASTICA. Incluye suministro e instalación, con el método de juntas alternadas por un traslapo lateral, los caballetes se fijarán con pernos autoperforantes apoyados sobres las correas metálicas de la cubierta.</t>
  </si>
  <si>
    <t>BAJANTE PVC Ø4" A=LL. Suministro y colocación de bajante PVC Ø4", incluye accesorios, platina galvanizada para anclaje, elementos de soporte y acarreos horizontal y vertical.</t>
  </si>
  <si>
    <t xml:space="preserve">ml </t>
  </si>
  <si>
    <t>PRESUPUESTO CIELO RAZO LA CEJA</t>
  </si>
  <si>
    <t xml:space="preserve">día </t>
  </si>
  <si>
    <t>Retiro y almacenamiento de lámparas de iluminación Incluye cargue, transporte, y almacenamiento</t>
  </si>
  <si>
    <t>INSTALACIÓN de cielo Razo en superboard, incluye estructura metálica de fijación, además, del suministro de los elementos necesarios para su correcta puesta en funcionamiento y correctos acabado a la vista.</t>
  </si>
  <si>
    <t>Instalación de lámparas existentes</t>
  </si>
  <si>
    <t xml:space="preserve">UN </t>
  </si>
  <si>
    <t xml:space="preserve">COSTO DIRECTO </t>
  </si>
  <si>
    <t xml:space="preserve">ADMINISTRACIÓN </t>
  </si>
  <si>
    <t>IMPREVISTOS 0%</t>
  </si>
  <si>
    <t>UTILIDAD 5% IVA INCLUIDO</t>
  </si>
  <si>
    <t>COSTO INDIRECTO</t>
  </si>
  <si>
    <t>COSTO MANTENIMIENTO CUBIERTAS</t>
  </si>
  <si>
    <t>COSTO DISEÑO Y CONSTRUCCION CUBIERTA TEATRO</t>
  </si>
  <si>
    <t>COSTO TOTAL PROYECTO</t>
  </si>
  <si>
    <t>ADMINISTRACION DELEGADA INC IMPUESTOS 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</si>
</sst>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164" formatCode="[$$-240A]#,##0"/>
    <numFmt numFmtId="165" formatCode="_(&quot;$&quot;\ * #,##0.00_);_(&quot;$&quot;\ * \(#,##0.00\);_(&quot;$&quot;\ * &quot;-&quot;??_);_(@_)"/>
  </numFmts>
  <fonts count="26" x14ac:knownFonts="1">
    <font>
      <sz val="11"/>
      <color theme="1"/>
      <name val="Calibri"/>
      <family val="2"/>
      <scheme val="minor"/>
    </font>
    <font>
      <sz val="11"/>
      <color theme="1"/>
      <name val="Calibri"/>
      <family val="2"/>
      <scheme val="minor"/>
    </font>
    <font>
      <sz val="12"/>
      <color theme="1"/>
      <name val="Arial Narrow"/>
      <family val="2"/>
    </font>
    <font>
      <b/>
      <sz val="12"/>
      <color theme="1"/>
      <name val="Arial Narrow"/>
      <family val="2"/>
    </font>
    <font>
      <b/>
      <sz val="11"/>
      <color theme="1"/>
      <name val="Calibri"/>
      <family val="2"/>
      <scheme val="minor"/>
    </font>
    <font>
      <sz val="8"/>
      <name val="Calibri"/>
      <family val="2"/>
      <scheme val="minor"/>
    </font>
    <font>
      <sz val="12"/>
      <color theme="1"/>
      <name val="Calibri"/>
      <family val="2"/>
      <scheme val="minor"/>
    </font>
    <font>
      <b/>
      <sz val="12"/>
      <color theme="1"/>
      <name val="Calibri"/>
      <family val="2"/>
      <scheme val="minor"/>
    </font>
    <font>
      <b/>
      <sz val="12"/>
      <color theme="0"/>
      <name val="Calibri"/>
      <family val="2"/>
      <scheme val="minor"/>
    </font>
    <font>
      <b/>
      <sz val="14"/>
      <color theme="1"/>
      <name val="Calibri"/>
      <family val="2"/>
      <scheme val="minor"/>
    </font>
    <font>
      <sz val="10"/>
      <name val="Arial Narrow"/>
      <family val="2"/>
    </font>
    <font>
      <b/>
      <sz val="9"/>
      <name val="Arial Narrow"/>
      <family val="2"/>
    </font>
    <font>
      <sz val="11"/>
      <color theme="1"/>
      <name val="Arial Narrow"/>
      <family val="2"/>
    </font>
    <font>
      <b/>
      <sz val="10"/>
      <name val="Arial Narrow"/>
      <family val="2"/>
    </font>
    <font>
      <b/>
      <sz val="11"/>
      <color theme="0"/>
      <name val="Arial Narrow"/>
      <family val="2"/>
    </font>
    <font>
      <b/>
      <sz val="11"/>
      <color theme="1"/>
      <name val="Arial Narrow"/>
      <family val="2"/>
    </font>
    <font>
      <sz val="9"/>
      <color indexed="81"/>
      <name val="Tahoma"/>
      <family val="2"/>
    </font>
    <font>
      <b/>
      <sz val="9"/>
      <color indexed="81"/>
      <name val="Tahoma"/>
      <family val="2"/>
    </font>
    <font>
      <sz val="11"/>
      <name val="Arial Narrow"/>
      <family val="2"/>
    </font>
    <font>
      <sz val="11"/>
      <color rgb="FF000000"/>
      <name val="Calibri"/>
      <family val="2"/>
    </font>
    <font>
      <b/>
      <sz val="8"/>
      <color theme="1"/>
      <name val="Calibri"/>
      <family val="2"/>
    </font>
    <font>
      <b/>
      <sz val="11"/>
      <color theme="1"/>
      <name val="Calibri"/>
      <family val="2"/>
    </font>
    <font>
      <b/>
      <sz val="6"/>
      <color theme="1"/>
      <name val="Calibri"/>
      <family val="2"/>
    </font>
    <font>
      <sz val="10"/>
      <color rgb="FF000000"/>
      <name val="Calibri"/>
      <family val="2"/>
    </font>
    <font>
      <b/>
      <sz val="10"/>
      <color theme="1"/>
      <name val="Calibri"/>
      <family val="2"/>
    </font>
    <font>
      <b/>
      <sz val="11"/>
      <color rgb="FF000000"/>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1"/>
        <bgColor indexed="64"/>
      </patternFill>
    </fill>
    <fill>
      <patternFill patternType="solid">
        <fgColor rgb="FFFFFFFF"/>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right style="medium">
        <color rgb="FF000000"/>
      </right>
      <top/>
      <bottom style="medium">
        <color indexed="64"/>
      </bottom>
      <diagonal/>
    </border>
    <border>
      <left style="medium">
        <color indexed="64"/>
      </left>
      <right style="medium">
        <color indexed="64"/>
      </right>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diagonal/>
    </border>
  </borders>
  <cellStyleXfs count="4">
    <xf numFmtId="0" fontId="0" fillId="0" borderId="0"/>
    <xf numFmtId="9"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cellStyleXfs>
  <cellXfs count="154">
    <xf numFmtId="0" fontId="0" fillId="0" borderId="0" xfId="0"/>
    <xf numFmtId="0" fontId="2" fillId="0" borderId="0" xfId="0" applyFont="1"/>
    <xf numFmtId="0" fontId="3" fillId="2" borderId="0" xfId="0" applyFont="1" applyFill="1" applyAlignment="1">
      <alignment horizontal="center" vertical="center"/>
    </xf>
    <xf numFmtId="0" fontId="4" fillId="0" borderId="7" xfId="0" applyFont="1" applyBorder="1" applyAlignment="1">
      <alignment horizontal="center" vertical="center"/>
    </xf>
    <xf numFmtId="0" fontId="6" fillId="2" borderId="4" xfId="0" applyFont="1" applyFill="1" applyBorder="1"/>
    <xf numFmtId="0" fontId="7" fillId="2" borderId="7" xfId="0" applyFont="1" applyFill="1" applyBorder="1" applyAlignment="1">
      <alignment horizontal="center"/>
    </xf>
    <xf numFmtId="0" fontId="7" fillId="2" borderId="1" xfId="0" applyFont="1" applyFill="1" applyBorder="1" applyAlignment="1">
      <alignment horizontal="center"/>
    </xf>
    <xf numFmtId="0" fontId="7" fillId="2" borderId="8" xfId="0" applyFont="1" applyFill="1" applyBorder="1" applyAlignment="1">
      <alignment horizontal="center"/>
    </xf>
    <xf numFmtId="0" fontId="6" fillId="0" borderId="7" xfId="0" applyFont="1" applyBorder="1" applyAlignment="1">
      <alignment horizontal="center"/>
    </xf>
    <xf numFmtId="0" fontId="6" fillId="0" borderId="1" xfId="0" applyFont="1" applyBorder="1"/>
    <xf numFmtId="0" fontId="6" fillId="0" borderId="1" xfId="0" applyFont="1" applyBorder="1" applyAlignment="1">
      <alignment horizontal="center"/>
    </xf>
    <xf numFmtId="164" fontId="6" fillId="0" borderId="1" xfId="0" applyNumberFormat="1" applyFont="1" applyBorder="1"/>
    <xf numFmtId="9" fontId="6" fillId="0" borderId="1" xfId="1" applyFont="1" applyBorder="1" applyAlignment="1">
      <alignment horizontal="center"/>
    </xf>
    <xf numFmtId="164" fontId="6" fillId="0" borderId="8" xfId="0" applyNumberFormat="1" applyFont="1" applyBorder="1"/>
    <xf numFmtId="0" fontId="6" fillId="0" borderId="8" xfId="0" applyFont="1" applyBorder="1"/>
    <xf numFmtId="164" fontId="7" fillId="3" borderId="8" xfId="0" applyNumberFormat="1" applyFont="1" applyFill="1" applyBorder="1"/>
    <xf numFmtId="0" fontId="6" fillId="0" borderId="9" xfId="0" applyFont="1" applyBorder="1"/>
    <xf numFmtId="0" fontId="6" fillId="0" borderId="0" xfId="0" applyFont="1"/>
    <xf numFmtId="0" fontId="6" fillId="0" borderId="10" xfId="0" applyFont="1" applyBorder="1"/>
    <xf numFmtId="164" fontId="7" fillId="3" borderId="10" xfId="0" applyNumberFormat="1" applyFont="1" applyFill="1" applyBorder="1" applyAlignment="1">
      <alignment horizontal="right" vertical="center"/>
    </xf>
    <xf numFmtId="9" fontId="6" fillId="0" borderId="1" xfId="0" applyNumberFormat="1" applyFont="1" applyBorder="1"/>
    <xf numFmtId="164" fontId="9" fillId="3" borderId="14" xfId="0" applyNumberFormat="1" applyFont="1" applyFill="1" applyBorder="1" applyAlignment="1">
      <alignment horizontal="right" vertical="center"/>
    </xf>
    <xf numFmtId="0" fontId="6" fillId="0" borderId="7" xfId="0" applyFont="1" applyBorder="1" applyAlignment="1">
      <alignment horizontal="center" vertical="center"/>
    </xf>
    <xf numFmtId="0" fontId="6" fillId="0" borderId="1" xfId="0" applyFont="1" applyBorder="1" applyAlignment="1">
      <alignment horizontal="center" vertical="center"/>
    </xf>
    <xf numFmtId="164" fontId="6" fillId="0" borderId="1" xfId="0" applyNumberFormat="1" applyFont="1" applyBorder="1" applyAlignment="1">
      <alignment vertical="center"/>
    </xf>
    <xf numFmtId="164" fontId="6" fillId="0" borderId="8" xfId="0" applyNumberFormat="1" applyFont="1" applyBorder="1" applyAlignment="1">
      <alignment vertical="center"/>
    </xf>
    <xf numFmtId="0" fontId="12" fillId="0" borderId="0" xfId="0" applyFont="1"/>
    <xf numFmtId="0" fontId="15" fillId="2" borderId="1" xfId="0" applyFont="1" applyFill="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justify" vertical="center" wrapText="1"/>
    </xf>
    <xf numFmtId="0" fontId="12" fillId="0" borderId="0" xfId="0" applyFont="1" applyAlignment="1">
      <alignment vertical="center"/>
    </xf>
    <xf numFmtId="0" fontId="13" fillId="0" borderId="7" xfId="0" applyFont="1" applyBorder="1" applyAlignment="1">
      <alignment horizontal="center" vertical="center"/>
    </xf>
    <xf numFmtId="0" fontId="15" fillId="2" borderId="7" xfId="0" applyFont="1" applyFill="1" applyBorder="1" applyAlignment="1">
      <alignment horizontal="center" vertical="center"/>
    </xf>
    <xf numFmtId="0" fontId="14" fillId="4" borderId="7" xfId="0" applyFont="1" applyFill="1" applyBorder="1" applyAlignment="1">
      <alignment horizontal="center"/>
    </xf>
    <xf numFmtId="0" fontId="12" fillId="0" borderId="7" xfId="0" applyFont="1" applyBorder="1" applyAlignment="1">
      <alignment horizontal="center" vertical="center"/>
    </xf>
    <xf numFmtId="0" fontId="12" fillId="0" borderId="9" xfId="0" applyFont="1" applyBorder="1" applyAlignment="1">
      <alignment vertical="center"/>
    </xf>
    <xf numFmtId="0" fontId="12" fillId="0" borderId="10" xfId="0" applyFont="1" applyBorder="1"/>
    <xf numFmtId="0" fontId="12" fillId="0" borderId="16" xfId="0" applyFont="1" applyBorder="1" applyAlignment="1">
      <alignment vertical="center"/>
    </xf>
    <xf numFmtId="0" fontId="12" fillId="0" borderId="17" xfId="0" applyFont="1" applyBorder="1"/>
    <xf numFmtId="0" fontId="12" fillId="0" borderId="14" xfId="0" applyFont="1" applyBorder="1"/>
    <xf numFmtId="44" fontId="12" fillId="0" borderId="0" xfId="3" applyFont="1"/>
    <xf numFmtId="44" fontId="12" fillId="0" borderId="1" xfId="3" applyFont="1" applyBorder="1"/>
    <xf numFmtId="44" fontId="12" fillId="4" borderId="1" xfId="3" applyFont="1" applyFill="1" applyBorder="1"/>
    <xf numFmtId="44" fontId="12" fillId="0" borderId="20" xfId="3" applyFont="1" applyBorder="1"/>
    <xf numFmtId="44" fontId="12" fillId="0" borderId="5" xfId="3" applyFont="1" applyBorder="1" applyAlignment="1">
      <alignment vertical="center"/>
    </xf>
    <xf numFmtId="44" fontId="12" fillId="0" borderId="6" xfId="3" applyFont="1" applyBorder="1" applyAlignment="1">
      <alignment vertical="center"/>
    </xf>
    <xf numFmtId="44" fontId="12" fillId="0" borderId="1" xfId="3" applyFont="1" applyBorder="1" applyAlignment="1">
      <alignment vertical="center"/>
    </xf>
    <xf numFmtId="44" fontId="12" fillId="0" borderId="8" xfId="3" applyFont="1" applyBorder="1" applyAlignment="1">
      <alignment vertical="center"/>
    </xf>
    <xf numFmtId="0" fontId="14" fillId="4" borderId="7" xfId="0" applyFont="1" applyFill="1" applyBorder="1" applyAlignment="1">
      <alignment horizontal="center" vertical="center"/>
    </xf>
    <xf numFmtId="44" fontId="12" fillId="4" borderId="1" xfId="3" applyFont="1" applyFill="1" applyBorder="1" applyAlignment="1">
      <alignment vertical="center"/>
    </xf>
    <xf numFmtId="44" fontId="12" fillId="4" borderId="8" xfId="3" applyFont="1" applyFill="1" applyBorder="1" applyAlignment="1">
      <alignment vertical="center"/>
    </xf>
    <xf numFmtId="44" fontId="15" fillId="0" borderId="8" xfId="3" applyFont="1" applyBorder="1"/>
    <xf numFmtId="44" fontId="15" fillId="0" borderId="21" xfId="3" applyFont="1" applyBorder="1"/>
    <xf numFmtId="44" fontId="15" fillId="0" borderId="18" xfId="3" applyFont="1" applyBorder="1"/>
    <xf numFmtId="0" fontId="15" fillId="2" borderId="1" xfId="0" applyFont="1" applyFill="1" applyBorder="1" applyAlignment="1">
      <alignment horizontal="center" vertical="center" wrapText="1"/>
    </xf>
    <xf numFmtId="0" fontId="18" fillId="0" borderId="7" xfId="0" applyFont="1" applyBorder="1" applyAlignment="1">
      <alignment horizontal="center" vertical="center"/>
    </xf>
    <xf numFmtId="0" fontId="18" fillId="0" borderId="1" xfId="0" applyFont="1" applyBorder="1" applyAlignment="1">
      <alignment horizontal="justify" vertical="center" wrapText="1"/>
    </xf>
    <xf numFmtId="0" fontId="18" fillId="0" borderId="1" xfId="0" applyFont="1" applyBorder="1" applyAlignment="1">
      <alignment horizontal="center" vertical="center"/>
    </xf>
    <xf numFmtId="0" fontId="6"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8" xfId="0" applyFont="1" applyBorder="1" applyAlignment="1">
      <alignment horizontal="justify" vertical="center" wrapText="1"/>
    </xf>
    <xf numFmtId="0" fontId="8" fillId="4" borderId="7" xfId="0" applyFont="1" applyFill="1" applyBorder="1" applyAlignment="1">
      <alignment horizontal="center"/>
    </xf>
    <xf numFmtId="0" fontId="8" fillId="4" borderId="1" xfId="0" applyFont="1" applyFill="1" applyBorder="1" applyAlignment="1">
      <alignment horizontal="center"/>
    </xf>
    <xf numFmtId="0" fontId="8" fillId="4" borderId="8" xfId="0" applyFont="1" applyFill="1" applyBorder="1" applyAlignment="1">
      <alignment horizontal="center"/>
    </xf>
    <xf numFmtId="0" fontId="7" fillId="2" borderId="5" xfId="0" applyFont="1" applyFill="1" applyBorder="1" applyAlignment="1">
      <alignment horizontal="center" vertical="center" wrapText="1"/>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3" borderId="9" xfId="0" applyFont="1" applyFill="1" applyBorder="1" applyAlignment="1">
      <alignment horizontal="right" vertical="center" wrapText="1"/>
    </xf>
    <xf numFmtId="0" fontId="7" fillId="3" borderId="0" xfId="0" applyFont="1" applyFill="1" applyAlignment="1">
      <alignment horizontal="right" vertical="center" wrapText="1"/>
    </xf>
    <xf numFmtId="0" fontId="7" fillId="2" borderId="1" xfId="0" applyFont="1" applyFill="1" applyBorder="1" applyAlignment="1">
      <alignment horizontal="center"/>
    </xf>
    <xf numFmtId="0" fontId="7" fillId="3" borderId="7" xfId="0" applyFont="1" applyFill="1" applyBorder="1" applyAlignment="1">
      <alignment horizontal="center"/>
    </xf>
    <xf numFmtId="0" fontId="7" fillId="3" borderId="1" xfId="0" applyFont="1" applyFill="1" applyBorder="1" applyAlignment="1">
      <alignment horizontal="center"/>
    </xf>
    <xf numFmtId="0" fontId="7" fillId="3" borderId="8" xfId="0" applyFont="1" applyFill="1" applyBorder="1" applyAlignment="1">
      <alignment horizontal="center"/>
    </xf>
    <xf numFmtId="0" fontId="7" fillId="3" borderId="7" xfId="0" applyFont="1" applyFill="1" applyBorder="1" applyAlignment="1">
      <alignment horizontal="right"/>
    </xf>
    <xf numFmtId="0" fontId="7" fillId="3" borderId="1" xfId="0" applyFont="1" applyFill="1" applyBorder="1" applyAlignment="1">
      <alignment horizontal="right"/>
    </xf>
    <xf numFmtId="0" fontId="6" fillId="0" borderId="7" xfId="0" applyFont="1" applyBorder="1" applyAlignment="1">
      <alignment horizontal="right"/>
    </xf>
    <xf numFmtId="0" fontId="6" fillId="0" borderId="1" xfId="0" applyFont="1" applyBorder="1" applyAlignment="1">
      <alignment horizontal="right"/>
    </xf>
    <xf numFmtId="0" fontId="6" fillId="0" borderId="11" xfId="0" applyFont="1" applyBorder="1" applyAlignment="1">
      <alignment horizontal="right"/>
    </xf>
    <xf numFmtId="0" fontId="6" fillId="0" borderId="2" xfId="0" applyFont="1" applyBorder="1" applyAlignment="1">
      <alignment horizontal="right"/>
    </xf>
    <xf numFmtId="0" fontId="6" fillId="0" borderId="3" xfId="0" applyFont="1" applyBorder="1" applyAlignment="1">
      <alignment horizontal="right"/>
    </xf>
    <xf numFmtId="0" fontId="3" fillId="0" borderId="15" xfId="0" applyFont="1" applyBorder="1" applyAlignment="1">
      <alignment horizontal="center"/>
    </xf>
    <xf numFmtId="0" fontId="2" fillId="0" borderId="0" xfId="0" applyFont="1" applyAlignment="1">
      <alignment horizontal="center"/>
    </xf>
    <xf numFmtId="0" fontId="9" fillId="3" borderId="12" xfId="0" applyFont="1" applyFill="1" applyBorder="1" applyAlignment="1">
      <alignment horizontal="right"/>
    </xf>
    <xf numFmtId="0" fontId="9" fillId="3" borderId="13" xfId="0" applyFont="1" applyFill="1" applyBorder="1" applyAlignment="1">
      <alignment horizontal="right"/>
    </xf>
    <xf numFmtId="0" fontId="10" fillId="2" borderId="4" xfId="0" applyFont="1" applyFill="1" applyBorder="1" applyAlignment="1">
      <alignment horizontal="center" vertical="center"/>
    </xf>
    <xf numFmtId="0" fontId="10" fillId="2" borderId="7" xfId="0" applyFont="1" applyFill="1" applyBorder="1" applyAlignment="1">
      <alignment horizontal="center" vertical="center"/>
    </xf>
    <xf numFmtId="0" fontId="11" fillId="2" borderId="5"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4" fillId="4" borderId="1" xfId="0" applyFont="1" applyFill="1" applyBorder="1" applyAlignment="1">
      <alignment horizontal="left" vertical="center"/>
    </xf>
    <xf numFmtId="0" fontId="11" fillId="0" borderId="25"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6" xfId="0" applyFont="1" applyBorder="1" applyAlignment="1">
      <alignment horizontal="center" vertical="center" wrapText="1"/>
    </xf>
    <xf numFmtId="0" fontId="14" fillId="4" borderId="11" xfId="0" applyFont="1" applyFill="1" applyBorder="1" applyAlignment="1">
      <alignment horizontal="center"/>
    </xf>
    <xf numFmtId="0" fontId="14" fillId="4" borderId="2" xfId="0" applyFont="1" applyFill="1" applyBorder="1" applyAlignment="1">
      <alignment horizontal="center"/>
    </xf>
    <xf numFmtId="0" fontId="14" fillId="4" borderId="26" xfId="0" applyFont="1" applyFill="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24" xfId="0" applyFont="1" applyBorder="1" applyAlignment="1">
      <alignment horizontal="center"/>
    </xf>
    <xf numFmtId="0" fontId="14" fillId="4" borderId="1" xfId="0" applyFont="1" applyFill="1" applyBorder="1" applyAlignment="1">
      <alignment horizontal="left"/>
    </xf>
    <xf numFmtId="0" fontId="15" fillId="0" borderId="7" xfId="0" applyFont="1" applyBorder="1" applyAlignment="1">
      <alignment horizontal="center"/>
    </xf>
    <xf numFmtId="0" fontId="15" fillId="0" borderId="1" xfId="0" applyFont="1" applyBorder="1" applyAlignment="1">
      <alignment horizontal="center"/>
    </xf>
    <xf numFmtId="0" fontId="15" fillId="0" borderId="19" xfId="0" applyFont="1" applyBorder="1" applyAlignment="1">
      <alignment horizontal="center"/>
    </xf>
    <xf numFmtId="0" fontId="15" fillId="0" borderId="20" xfId="0" applyFont="1" applyBorder="1" applyAlignment="1">
      <alignment horizontal="center"/>
    </xf>
    <xf numFmtId="9" fontId="15" fillId="0" borderId="1" xfId="1" applyFont="1" applyBorder="1" applyAlignment="1">
      <alignment horizontal="center"/>
    </xf>
    <xf numFmtId="9" fontId="15" fillId="0" borderId="20" xfId="1" applyFont="1" applyBorder="1" applyAlignment="1">
      <alignment horizontal="center"/>
    </xf>
    <xf numFmtId="0" fontId="3" fillId="3" borderId="0" xfId="0" applyFont="1" applyFill="1" applyAlignment="1">
      <alignment horizontal="center" vertical="center"/>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1" fillId="0" borderId="14"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7" xfId="0" applyFont="1" applyBorder="1" applyAlignment="1">
      <alignment horizontal="center" vertical="center" wrapText="1"/>
    </xf>
    <xf numFmtId="0" fontId="21" fillId="0" borderId="31" xfId="0" applyFont="1" applyBorder="1" applyAlignment="1">
      <alignment horizontal="center" vertical="center" wrapText="1"/>
    </xf>
    <xf numFmtId="0" fontId="23" fillId="0" borderId="31" xfId="0" applyFont="1" applyBorder="1" applyAlignment="1">
      <alignment horizontal="center" vertical="center" wrapText="1"/>
    </xf>
    <xf numFmtId="0" fontId="23" fillId="0" borderId="14" xfId="0" applyFont="1" applyBorder="1" applyAlignment="1">
      <alignment vertical="center" wrapText="1"/>
    </xf>
    <xf numFmtId="0" fontId="23" fillId="5" borderId="14" xfId="0" applyFont="1" applyFill="1" applyBorder="1" applyAlignment="1">
      <alignment horizontal="center" vertical="center"/>
    </xf>
    <xf numFmtId="8" fontId="24" fillId="0" borderId="14" xfId="0" applyNumberFormat="1" applyFont="1" applyBorder="1" applyAlignment="1">
      <alignment vertical="center" wrapText="1"/>
    </xf>
    <xf numFmtId="0" fontId="23" fillId="0" borderId="17" xfId="0" applyFont="1" applyBorder="1" applyAlignment="1">
      <alignment vertical="center" wrapText="1"/>
    </xf>
    <xf numFmtId="0" fontId="23" fillId="0" borderId="31" xfId="0" applyFont="1" applyBorder="1" applyAlignment="1">
      <alignment vertical="center" wrapText="1"/>
    </xf>
    <xf numFmtId="3" fontId="23" fillId="5" borderId="14" xfId="0" applyNumberFormat="1" applyFont="1" applyFill="1" applyBorder="1" applyAlignment="1">
      <alignment horizontal="center" vertical="center"/>
    </xf>
    <xf numFmtId="0" fontId="23" fillId="0" borderId="22"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32"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31" xfId="0" applyFont="1" applyBorder="1" applyAlignment="1">
      <alignment horizontal="center" vertical="center"/>
    </xf>
    <xf numFmtId="0" fontId="19" fillId="0" borderId="14" xfId="0" applyFont="1" applyBorder="1" applyAlignment="1">
      <alignment vertical="center"/>
    </xf>
    <xf numFmtId="0" fontId="19" fillId="0" borderId="14" xfId="0" applyFont="1" applyBorder="1" applyAlignment="1">
      <alignment vertical="center" wrapText="1"/>
    </xf>
    <xf numFmtId="0" fontId="19" fillId="0" borderId="17" xfId="0" applyFont="1" applyBorder="1" applyAlignment="1">
      <alignment vertical="center" wrapText="1"/>
    </xf>
    <xf numFmtId="0" fontId="19" fillId="0" borderId="31" xfId="0" applyFont="1" applyBorder="1" applyAlignment="1">
      <alignment horizontal="center" vertical="center"/>
    </xf>
    <xf numFmtId="8" fontId="25" fillId="0" borderId="14" xfId="0" applyNumberFormat="1" applyFont="1" applyBorder="1" applyAlignment="1">
      <alignment vertical="center"/>
    </xf>
    <xf numFmtId="9" fontId="19" fillId="0" borderId="17" xfId="0" applyNumberFormat="1" applyFont="1" applyBorder="1" applyAlignment="1">
      <alignment horizontal="right" vertical="center" wrapText="1"/>
    </xf>
    <xf numFmtId="0" fontId="19" fillId="0" borderId="14" xfId="0" applyFont="1" applyBorder="1" applyAlignment="1">
      <alignment horizontal="right" vertical="center"/>
    </xf>
    <xf numFmtId="8" fontId="25" fillId="0" borderId="14" xfId="0" applyNumberFormat="1" applyFont="1" applyBorder="1" applyAlignment="1">
      <alignment horizontal="right" vertical="center"/>
    </xf>
    <xf numFmtId="0" fontId="23" fillId="0" borderId="18" xfId="0" applyFont="1" applyBorder="1" applyAlignment="1">
      <alignment horizontal="center" vertical="center"/>
    </xf>
    <xf numFmtId="0" fontId="19" fillId="0" borderId="24" xfId="0" applyFont="1" applyBorder="1" applyAlignment="1">
      <alignment vertical="center"/>
    </xf>
    <xf numFmtId="0" fontId="19" fillId="0" borderId="24" xfId="0" applyFont="1" applyBorder="1" applyAlignment="1">
      <alignment vertical="center" wrapText="1"/>
    </xf>
    <xf numFmtId="0" fontId="19" fillId="0" borderId="23" xfId="0" applyFont="1" applyBorder="1" applyAlignment="1">
      <alignment vertical="center" wrapText="1"/>
    </xf>
    <xf numFmtId="8" fontId="25" fillId="0" borderId="22" xfId="0" applyNumberFormat="1" applyFont="1" applyBorder="1" applyAlignment="1">
      <alignment horizontal="center" vertical="center"/>
    </xf>
    <xf numFmtId="8" fontId="25" fillId="0" borderId="32" xfId="0" applyNumberFormat="1" applyFont="1" applyBorder="1" applyAlignment="1">
      <alignment horizontal="center" vertical="center"/>
    </xf>
    <xf numFmtId="0" fontId="12" fillId="0" borderId="27" xfId="0" applyFont="1" applyBorder="1" applyAlignment="1">
      <alignment vertical="center"/>
    </xf>
    <xf numFmtId="0" fontId="12" fillId="0" borderId="28" xfId="0" applyFont="1" applyBorder="1"/>
    <xf numFmtId="0" fontId="12" fillId="0" borderId="33" xfId="0" applyFont="1" applyBorder="1"/>
    <xf numFmtId="0" fontId="15" fillId="0" borderId="0" xfId="0" applyFont="1" applyBorder="1" applyAlignment="1">
      <alignment horizontal="center"/>
    </xf>
    <xf numFmtId="0" fontId="12" fillId="0" borderId="0" xfId="0" applyFont="1" applyBorder="1"/>
    <xf numFmtId="0" fontId="12" fillId="0" borderId="0" xfId="0" applyFont="1" applyBorder="1" applyAlignment="1">
      <alignment horizontal="center" vertical="center"/>
    </xf>
    <xf numFmtId="8" fontId="12" fillId="0" borderId="0" xfId="3" applyNumberFormat="1" applyFont="1"/>
    <xf numFmtId="44" fontId="12" fillId="0" borderId="0" xfId="0" applyNumberFormat="1" applyFont="1"/>
    <xf numFmtId="0" fontId="19" fillId="0" borderId="18" xfId="0" applyFont="1" applyBorder="1" applyAlignment="1">
      <alignment vertical="center"/>
    </xf>
    <xf numFmtId="8" fontId="25" fillId="0" borderId="24" xfId="0" applyNumberFormat="1" applyFont="1" applyBorder="1" applyAlignment="1">
      <alignment horizontal="center" vertical="center"/>
    </xf>
    <xf numFmtId="10" fontId="19" fillId="0" borderId="24" xfId="1" applyNumberFormat="1" applyFont="1" applyBorder="1" applyAlignment="1">
      <alignment vertical="center"/>
    </xf>
  </cellXfs>
  <cellStyles count="4">
    <cellStyle name="Moneda" xfId="3" builtinId="4"/>
    <cellStyle name="Moneda 2" xfId="2" xr:uid="{00000000-0005-0000-0000-000000000000}"/>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201084</xdr:colOff>
      <xdr:row>0</xdr:row>
      <xdr:rowOff>0</xdr:rowOff>
    </xdr:from>
    <xdr:to>
      <xdr:col>0</xdr:col>
      <xdr:colOff>1058388</xdr:colOff>
      <xdr:row>0</xdr:row>
      <xdr:rowOff>839258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1084" y="0"/>
          <a:ext cx="857304" cy="8392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251314</xdr:colOff>
      <xdr:row>0</xdr:row>
      <xdr:rowOff>0</xdr:rowOff>
    </xdr:from>
    <xdr:to>
      <xdr:col>0</xdr:col>
      <xdr:colOff>1108618</xdr:colOff>
      <xdr:row>1</xdr:row>
      <xdr:rowOff>656492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1314" y="0"/>
          <a:ext cx="857304" cy="8374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zoomScale="60" zoomScaleNormal="60" zoomScaleSheetLayoutView="70" workbookViewId="0">
      <selection activeCell="A3" sqref="A3:H23"/>
    </sheetView>
  </sheetViews>
  <sheetFormatPr baseColWidth="10" defaultColWidth="11.54296875" defaultRowHeight="15.5" x14ac:dyDescent="0.35"/>
  <cols>
    <col min="1" max="1" width="18.08984375" style="1" customWidth="1"/>
    <col min="2" max="2" width="25.81640625" style="1" customWidth="1"/>
    <col min="3" max="3" width="22.54296875" style="1" customWidth="1"/>
    <col min="4" max="4" width="11.54296875" style="1"/>
    <col min="5" max="5" width="19.54296875" style="1" customWidth="1"/>
    <col min="6" max="6" width="15.453125" style="1" customWidth="1"/>
    <col min="7" max="7" width="17.36328125" style="1" customWidth="1"/>
    <col min="8" max="8" width="24.1796875" style="1" customWidth="1"/>
    <col min="9" max="16384" width="11.54296875" style="1"/>
  </cols>
  <sheetData>
    <row r="1" spans="1:8" ht="68.400000000000006" customHeight="1" x14ac:dyDescent="0.35">
      <c r="A1" s="4"/>
      <c r="B1" s="64" t="s">
        <v>48</v>
      </c>
      <c r="C1" s="65"/>
      <c r="D1" s="65"/>
      <c r="E1" s="65"/>
      <c r="F1" s="65"/>
      <c r="G1" s="65"/>
      <c r="H1" s="66"/>
    </row>
    <row r="2" spans="1:8" ht="66" customHeight="1" x14ac:dyDescent="0.35">
      <c r="A2" s="3" t="s">
        <v>47</v>
      </c>
      <c r="B2" s="59" t="s">
        <v>91</v>
      </c>
      <c r="C2" s="59"/>
      <c r="D2" s="59"/>
      <c r="E2" s="59"/>
      <c r="F2" s="59"/>
      <c r="G2" s="59"/>
      <c r="H2" s="60"/>
    </row>
    <row r="3" spans="1:8" x14ac:dyDescent="0.35">
      <c r="A3" s="61" t="s">
        <v>55</v>
      </c>
      <c r="B3" s="62"/>
      <c r="C3" s="62"/>
      <c r="D3" s="62"/>
      <c r="E3" s="62"/>
      <c r="F3" s="62"/>
      <c r="G3" s="62"/>
      <c r="H3" s="63"/>
    </row>
    <row r="4" spans="1:8" x14ac:dyDescent="0.35">
      <c r="A4" s="70" t="s">
        <v>9</v>
      </c>
      <c r="B4" s="71"/>
      <c r="C4" s="71"/>
      <c r="D4" s="71"/>
      <c r="E4" s="71"/>
      <c r="F4" s="71"/>
      <c r="G4" s="71"/>
      <c r="H4" s="72"/>
    </row>
    <row r="5" spans="1:8" x14ac:dyDescent="0.35">
      <c r="A5" s="5" t="s">
        <v>16</v>
      </c>
      <c r="B5" s="6" t="s">
        <v>49</v>
      </c>
      <c r="C5" s="6" t="s">
        <v>0</v>
      </c>
      <c r="D5" s="6" t="s">
        <v>1</v>
      </c>
      <c r="E5" s="6" t="s">
        <v>4</v>
      </c>
      <c r="F5" s="6" t="s">
        <v>2</v>
      </c>
      <c r="G5" s="6" t="s">
        <v>12</v>
      </c>
      <c r="H5" s="7" t="s">
        <v>3</v>
      </c>
    </row>
    <row r="6" spans="1:8" x14ac:dyDescent="0.35">
      <c r="A6" s="8" t="s">
        <v>17</v>
      </c>
      <c r="B6" s="9" t="s">
        <v>50</v>
      </c>
      <c r="C6" s="10" t="s">
        <v>51</v>
      </c>
      <c r="D6" s="10" t="s">
        <v>5</v>
      </c>
      <c r="E6" s="11">
        <v>5000000</v>
      </c>
      <c r="F6" s="12">
        <v>0.5</v>
      </c>
      <c r="G6" s="10">
        <v>2</v>
      </c>
      <c r="H6" s="13">
        <f>+E6*F6*G6</f>
        <v>5000000</v>
      </c>
    </row>
    <row r="7" spans="1:8" x14ac:dyDescent="0.35">
      <c r="A7" s="8" t="s">
        <v>18</v>
      </c>
      <c r="B7" s="9" t="s">
        <v>52</v>
      </c>
      <c r="C7" s="10" t="s">
        <v>53</v>
      </c>
      <c r="D7" s="10" t="s">
        <v>5</v>
      </c>
      <c r="E7" s="11">
        <v>5000000</v>
      </c>
      <c r="F7" s="12">
        <v>0.5</v>
      </c>
      <c r="G7" s="10">
        <v>2</v>
      </c>
      <c r="H7" s="13">
        <f t="shared" ref="H7" si="0">+E7*F7*G7</f>
        <v>5000000</v>
      </c>
    </row>
    <row r="8" spans="1:8" x14ac:dyDescent="0.35">
      <c r="A8" s="75" t="s">
        <v>6</v>
      </c>
      <c r="B8" s="76"/>
      <c r="C8" s="76"/>
      <c r="D8" s="76"/>
      <c r="E8" s="76"/>
      <c r="F8" s="76"/>
      <c r="G8" s="76"/>
      <c r="H8" s="13">
        <f>SUM(H6:H7)</f>
        <v>10000000</v>
      </c>
    </row>
    <row r="9" spans="1:8" x14ac:dyDescent="0.35">
      <c r="A9" s="75" t="s">
        <v>7</v>
      </c>
      <c r="B9" s="76"/>
      <c r="C9" s="76"/>
      <c r="D9" s="76"/>
      <c r="E9" s="76"/>
      <c r="F9" s="76"/>
      <c r="G9" s="9">
        <v>2.2000000000000002</v>
      </c>
      <c r="H9" s="14"/>
    </row>
    <row r="10" spans="1:8" x14ac:dyDescent="0.35">
      <c r="A10" s="73" t="s">
        <v>8</v>
      </c>
      <c r="B10" s="74"/>
      <c r="C10" s="74"/>
      <c r="D10" s="74"/>
      <c r="E10" s="74"/>
      <c r="F10" s="74"/>
      <c r="G10" s="74"/>
      <c r="H10" s="15">
        <f>+H8*G9</f>
        <v>22000000</v>
      </c>
    </row>
    <row r="11" spans="1:8" ht="3" customHeight="1" x14ac:dyDescent="0.35">
      <c r="A11" s="16"/>
      <c r="B11" s="17"/>
      <c r="C11" s="17"/>
      <c r="D11" s="17"/>
      <c r="E11" s="17"/>
      <c r="F11" s="17"/>
      <c r="G11" s="17"/>
      <c r="H11" s="18"/>
    </row>
    <row r="12" spans="1:8" x14ac:dyDescent="0.35">
      <c r="A12" s="70" t="s">
        <v>54</v>
      </c>
      <c r="B12" s="71"/>
      <c r="C12" s="71"/>
      <c r="D12" s="71"/>
      <c r="E12" s="71"/>
      <c r="F12" s="71"/>
      <c r="G12" s="71"/>
      <c r="H12" s="72"/>
    </row>
    <row r="13" spans="1:8" x14ac:dyDescent="0.35">
      <c r="A13" s="5" t="s">
        <v>16</v>
      </c>
      <c r="B13" s="69" t="s">
        <v>14</v>
      </c>
      <c r="C13" s="69"/>
      <c r="D13" s="6" t="s">
        <v>1</v>
      </c>
      <c r="E13" s="6" t="s">
        <v>10</v>
      </c>
      <c r="F13" s="6" t="s">
        <v>11</v>
      </c>
      <c r="G13" s="6" t="s">
        <v>12</v>
      </c>
      <c r="H13" s="7" t="s">
        <v>13</v>
      </c>
    </row>
    <row r="14" spans="1:8" x14ac:dyDescent="0.35">
      <c r="A14" s="22" t="s">
        <v>19</v>
      </c>
      <c r="B14" s="58" t="s">
        <v>56</v>
      </c>
      <c r="C14" s="58"/>
      <c r="D14" s="23" t="s">
        <v>25</v>
      </c>
      <c r="E14" s="24">
        <v>3000000</v>
      </c>
      <c r="F14" s="23">
        <v>1</v>
      </c>
      <c r="G14" s="23">
        <v>1</v>
      </c>
      <c r="H14" s="25">
        <f>+E14*F14*G14</f>
        <v>3000000</v>
      </c>
    </row>
    <row r="15" spans="1:8" x14ac:dyDescent="0.35">
      <c r="A15" s="22" t="s">
        <v>20</v>
      </c>
      <c r="B15" s="58" t="s">
        <v>15</v>
      </c>
      <c r="C15" s="58"/>
      <c r="D15" s="23" t="s">
        <v>25</v>
      </c>
      <c r="E15" s="24">
        <v>2400000</v>
      </c>
      <c r="F15" s="23">
        <v>1</v>
      </c>
      <c r="G15" s="23">
        <v>1</v>
      </c>
      <c r="H15" s="25">
        <f t="shared" ref="H15:H17" si="1">+E15*F15*G15</f>
        <v>2400000</v>
      </c>
    </row>
    <row r="16" spans="1:8" ht="34.25" customHeight="1" x14ac:dyDescent="0.35">
      <c r="A16" s="22" t="s">
        <v>22</v>
      </c>
      <c r="B16" s="58" t="s">
        <v>57</v>
      </c>
      <c r="C16" s="58"/>
      <c r="D16" s="23" t="s">
        <v>24</v>
      </c>
      <c r="E16" s="24">
        <v>7860633</v>
      </c>
      <c r="F16" s="23">
        <v>1</v>
      </c>
      <c r="G16" s="23">
        <v>1</v>
      </c>
      <c r="H16" s="25">
        <f t="shared" si="1"/>
        <v>7860633</v>
      </c>
    </row>
    <row r="17" spans="1:8" x14ac:dyDescent="0.35">
      <c r="A17" s="22" t="s">
        <v>23</v>
      </c>
      <c r="B17" s="58" t="s">
        <v>58</v>
      </c>
      <c r="C17" s="58"/>
      <c r="D17" s="23" t="s">
        <v>24</v>
      </c>
      <c r="E17" s="24">
        <v>6000000</v>
      </c>
      <c r="F17" s="23">
        <v>1</v>
      </c>
      <c r="G17" s="23">
        <v>1</v>
      </c>
      <c r="H17" s="25">
        <f t="shared" si="1"/>
        <v>6000000</v>
      </c>
    </row>
    <row r="18" spans="1:8" x14ac:dyDescent="0.35">
      <c r="A18" s="75" t="s">
        <v>6</v>
      </c>
      <c r="B18" s="76"/>
      <c r="C18" s="76"/>
      <c r="D18" s="76"/>
      <c r="E18" s="76"/>
      <c r="F18" s="76"/>
      <c r="G18" s="76"/>
      <c r="H18" s="25">
        <f>SUM(H14:H17)</f>
        <v>19260633</v>
      </c>
    </row>
    <row r="19" spans="1:8" x14ac:dyDescent="0.35">
      <c r="A19" s="73" t="s">
        <v>26</v>
      </c>
      <c r="B19" s="74"/>
      <c r="C19" s="74"/>
      <c r="D19" s="74"/>
      <c r="E19" s="74"/>
      <c r="F19" s="74"/>
      <c r="G19" s="74"/>
      <c r="H19" s="15">
        <f>+H18</f>
        <v>19260633</v>
      </c>
    </row>
    <row r="20" spans="1:8" ht="6" customHeight="1" x14ac:dyDescent="0.35">
      <c r="A20" s="16"/>
      <c r="B20" s="17"/>
      <c r="C20" s="17"/>
      <c r="D20" s="17"/>
      <c r="E20" s="17"/>
      <c r="F20" s="17"/>
      <c r="G20" s="17"/>
      <c r="H20" s="18"/>
    </row>
    <row r="21" spans="1:8" ht="15.65" customHeight="1" x14ac:dyDescent="0.35">
      <c r="A21" s="67" t="s">
        <v>27</v>
      </c>
      <c r="B21" s="68"/>
      <c r="C21" s="68"/>
      <c r="D21" s="68"/>
      <c r="E21" s="68"/>
      <c r="F21" s="68"/>
      <c r="G21" s="68"/>
      <c r="H21" s="19">
        <f>+H10+H19</f>
        <v>41260633</v>
      </c>
    </row>
    <row r="22" spans="1:8" ht="15.65" customHeight="1" x14ac:dyDescent="0.35">
      <c r="A22" s="77" t="s">
        <v>28</v>
      </c>
      <c r="B22" s="78"/>
      <c r="C22" s="78"/>
      <c r="D22" s="78"/>
      <c r="E22" s="78"/>
      <c r="F22" s="79"/>
      <c r="G22" s="20">
        <v>0.19</v>
      </c>
      <c r="H22" s="13">
        <f>+H21*G22</f>
        <v>7839520.2700000005</v>
      </c>
    </row>
    <row r="23" spans="1:8" ht="19" thickBot="1" x14ac:dyDescent="0.5">
      <c r="A23" s="82" t="s">
        <v>61</v>
      </c>
      <c r="B23" s="83"/>
      <c r="C23" s="83"/>
      <c r="D23" s="83"/>
      <c r="E23" s="83"/>
      <c r="F23" s="83"/>
      <c r="G23" s="83"/>
      <c r="H23" s="21">
        <f>H21+H22</f>
        <v>49100153.270000003</v>
      </c>
    </row>
    <row r="24" spans="1:8" ht="102.65" customHeight="1" x14ac:dyDescent="0.35"/>
    <row r="25" spans="1:8" x14ac:dyDescent="0.35">
      <c r="C25" s="80" t="s">
        <v>89</v>
      </c>
      <c r="D25" s="80"/>
      <c r="E25" s="80"/>
    </row>
    <row r="26" spans="1:8" x14ac:dyDescent="0.35">
      <c r="C26" s="81" t="s">
        <v>50</v>
      </c>
      <c r="D26" s="81"/>
      <c r="E26" s="81"/>
    </row>
    <row r="27" spans="1:8" x14ac:dyDescent="0.35">
      <c r="C27" s="81" t="s">
        <v>90</v>
      </c>
      <c r="D27" s="81"/>
      <c r="E27" s="81"/>
    </row>
  </sheetData>
  <mergeCells count="21">
    <mergeCell ref="A22:F22"/>
    <mergeCell ref="C25:E25"/>
    <mergeCell ref="C26:E26"/>
    <mergeCell ref="C27:E27"/>
    <mergeCell ref="A23:G23"/>
    <mergeCell ref="B14:C14"/>
    <mergeCell ref="B2:H2"/>
    <mergeCell ref="A3:H3"/>
    <mergeCell ref="B1:H1"/>
    <mergeCell ref="A21:G21"/>
    <mergeCell ref="B15:C15"/>
    <mergeCell ref="B13:C13"/>
    <mergeCell ref="A12:H12"/>
    <mergeCell ref="A10:G10"/>
    <mergeCell ref="A4:H4"/>
    <mergeCell ref="A9:F9"/>
    <mergeCell ref="A8:G8"/>
    <mergeCell ref="A18:G18"/>
    <mergeCell ref="A19:G19"/>
    <mergeCell ref="B16:C16"/>
    <mergeCell ref="B17:C17"/>
  </mergeCells>
  <phoneticPr fontId="5" type="noConversion"/>
  <pageMargins left="0.7" right="0.7" top="0.75" bottom="0.75" header="0.3" footer="0.3"/>
  <pageSetup paperSize="9" scale="58"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I78"/>
  <sheetViews>
    <sheetView tabSelected="1" topLeftCell="A50" zoomScale="85" zoomScaleNormal="85" zoomScaleSheetLayoutView="80" workbookViewId="0">
      <selection activeCell="G62" sqref="G62"/>
    </sheetView>
  </sheetViews>
  <sheetFormatPr baseColWidth="10" defaultColWidth="11.54296875" defaultRowHeight="14" x14ac:dyDescent="0.3"/>
  <cols>
    <col min="1" max="1" width="18.54296875" style="26" customWidth="1"/>
    <col min="2" max="2" width="59" style="26" bestFit="1" customWidth="1"/>
    <col min="3" max="3" width="9.08984375" style="26" customWidth="1"/>
    <col min="4" max="4" width="8.90625" style="26" customWidth="1"/>
    <col min="5" max="5" width="13.1796875" style="40" bestFit="1" customWidth="1"/>
    <col min="6" max="6" width="17.08984375" style="40" bestFit="1" customWidth="1"/>
    <col min="7" max="8" width="11.54296875" style="26"/>
    <col min="9" max="9" width="15.26953125" style="26" bestFit="1" customWidth="1"/>
    <col min="10" max="16384" width="11.54296875" style="26"/>
  </cols>
  <sheetData>
    <row r="1" spans="1:6" ht="14.4" customHeight="1" x14ac:dyDescent="0.3">
      <c r="A1" s="84"/>
      <c r="B1" s="86" t="s">
        <v>48</v>
      </c>
      <c r="C1" s="86"/>
      <c r="D1" s="86"/>
      <c r="E1" s="44"/>
      <c r="F1" s="45"/>
    </row>
    <row r="2" spans="1:6" ht="58.25" customHeight="1" x14ac:dyDescent="0.3">
      <c r="A2" s="85"/>
      <c r="B2" s="87"/>
      <c r="C2" s="87"/>
      <c r="D2" s="87"/>
      <c r="E2" s="46"/>
      <c r="F2" s="47"/>
    </row>
    <row r="3" spans="1:6" ht="67.25" customHeight="1" x14ac:dyDescent="0.3">
      <c r="A3" s="31" t="s">
        <v>47</v>
      </c>
      <c r="B3" s="89" t="str">
        <f>+ESTUDIOS_DISEÑOS_LICENCIAS!B2</f>
        <v>5_9503_772 EJECUTAR BAJO LA MODALIDAD DE LLAVE EN MANO, LOS ESTUDIOS, DISEÑOS, LICENCIAS, AUTORIZACIONES PREVIAS ANTE MINCULTURA Y CONSTRUCCIÓN DE LA CUBIERTA SOBRE EL ÁREA DETERMINADA A TEATRO DE LA SEDE DE COMERCIO DEL SENA (CASA DE LA CONVENCION) CENTRO DE LA INNOVACION, LA AGROINUSTRIA Y LA AVIACION DEL MUNICIPIO DE RIONEGRO.</v>
      </c>
      <c r="C3" s="90"/>
      <c r="D3" s="90"/>
      <c r="E3" s="90"/>
      <c r="F3" s="91"/>
    </row>
    <row r="4" spans="1:6" x14ac:dyDescent="0.3">
      <c r="A4" s="92" t="s">
        <v>102</v>
      </c>
      <c r="B4" s="93"/>
      <c r="C4" s="93"/>
      <c r="D4" s="93"/>
      <c r="E4" s="93"/>
      <c r="F4" s="94"/>
    </row>
    <row r="5" spans="1:6" ht="28.25" customHeight="1" x14ac:dyDescent="0.3">
      <c r="A5" s="32" t="s">
        <v>16</v>
      </c>
      <c r="B5" s="27" t="s">
        <v>62</v>
      </c>
      <c r="C5" s="27" t="s">
        <v>63</v>
      </c>
      <c r="D5" s="27" t="s">
        <v>64</v>
      </c>
      <c r="E5" s="54" t="s">
        <v>94</v>
      </c>
      <c r="F5" s="27" t="s">
        <v>95</v>
      </c>
    </row>
    <row r="6" spans="1:6" x14ac:dyDescent="0.3">
      <c r="A6" s="48">
        <v>1</v>
      </c>
      <c r="B6" s="88" t="s">
        <v>65</v>
      </c>
      <c r="C6" s="88"/>
      <c r="D6" s="88"/>
      <c r="E6" s="49"/>
      <c r="F6" s="50"/>
    </row>
    <row r="7" spans="1:6" ht="60.5" customHeight="1" x14ac:dyDescent="0.3">
      <c r="A7" s="55" t="s">
        <v>17</v>
      </c>
      <c r="B7" s="56" t="s">
        <v>66</v>
      </c>
      <c r="C7" s="57" t="s">
        <v>67</v>
      </c>
      <c r="D7" s="57">
        <v>1</v>
      </c>
      <c r="E7" s="46">
        <v>792000</v>
      </c>
      <c r="F7" s="47">
        <f>EVEN(D7*E7)</f>
        <v>792000</v>
      </c>
    </row>
    <row r="8" spans="1:6" ht="77.5" customHeight="1" x14ac:dyDescent="0.3">
      <c r="A8" s="34" t="s">
        <v>18</v>
      </c>
      <c r="B8" s="29" t="s">
        <v>68</v>
      </c>
      <c r="C8" s="28" t="s">
        <v>69</v>
      </c>
      <c r="D8" s="28">
        <v>68</v>
      </c>
      <c r="E8" s="46">
        <v>30650</v>
      </c>
      <c r="F8" s="47">
        <f t="shared" ref="F8:F20" si="0">EVEN(D8*E8)</f>
        <v>2084200</v>
      </c>
    </row>
    <row r="9" spans="1:6" x14ac:dyDescent="0.3">
      <c r="A9" s="48">
        <v>2</v>
      </c>
      <c r="B9" s="88" t="s">
        <v>71</v>
      </c>
      <c r="C9" s="88"/>
      <c r="D9" s="88"/>
      <c r="E9" s="49"/>
      <c r="F9" s="50"/>
    </row>
    <row r="10" spans="1:6" ht="90" customHeight="1" x14ac:dyDescent="0.3">
      <c r="A10" s="34" t="s">
        <v>79</v>
      </c>
      <c r="B10" s="29" t="s">
        <v>72</v>
      </c>
      <c r="C10" s="28" t="s">
        <v>73</v>
      </c>
      <c r="D10" s="28">
        <v>12</v>
      </c>
      <c r="E10" s="46">
        <v>85450</v>
      </c>
      <c r="F10" s="47">
        <f t="shared" si="0"/>
        <v>1025400</v>
      </c>
    </row>
    <row r="11" spans="1:6" ht="71" customHeight="1" x14ac:dyDescent="0.3">
      <c r="A11" s="34" t="s">
        <v>80</v>
      </c>
      <c r="B11" s="29" t="s">
        <v>74</v>
      </c>
      <c r="C11" s="28" t="s">
        <v>73</v>
      </c>
      <c r="D11" s="28">
        <v>5</v>
      </c>
      <c r="E11" s="46">
        <v>98400</v>
      </c>
      <c r="F11" s="47">
        <f t="shared" si="0"/>
        <v>492000</v>
      </c>
    </row>
    <row r="12" spans="1:6" x14ac:dyDescent="0.3">
      <c r="A12" s="48">
        <v>3</v>
      </c>
      <c r="B12" s="88" t="s">
        <v>81</v>
      </c>
      <c r="C12" s="88"/>
      <c r="D12" s="88"/>
      <c r="E12" s="49"/>
      <c r="F12" s="50"/>
    </row>
    <row r="13" spans="1:6" ht="25" customHeight="1" x14ac:dyDescent="0.3">
      <c r="A13" s="34" t="s">
        <v>19</v>
      </c>
      <c r="B13" s="29" t="s">
        <v>85</v>
      </c>
      <c r="C13" s="28" t="s">
        <v>70</v>
      </c>
      <c r="D13" s="28">
        <v>10</v>
      </c>
      <c r="E13" s="46">
        <v>38200</v>
      </c>
      <c r="F13" s="47">
        <f t="shared" si="0"/>
        <v>382000</v>
      </c>
    </row>
    <row r="14" spans="1:6" ht="71" customHeight="1" x14ac:dyDescent="0.3">
      <c r="A14" s="34" t="s">
        <v>82</v>
      </c>
      <c r="B14" s="29" t="s">
        <v>75</v>
      </c>
      <c r="C14" s="28" t="s">
        <v>73</v>
      </c>
      <c r="D14" s="28">
        <v>4</v>
      </c>
      <c r="E14" s="46">
        <v>1258188</v>
      </c>
      <c r="F14" s="47">
        <f t="shared" si="0"/>
        <v>5032752</v>
      </c>
    </row>
    <row r="15" spans="1:6" ht="28" x14ac:dyDescent="0.3">
      <c r="A15" s="34" t="s">
        <v>83</v>
      </c>
      <c r="B15" s="29" t="s">
        <v>77</v>
      </c>
      <c r="C15" s="28" t="s">
        <v>76</v>
      </c>
      <c r="D15" s="28">
        <v>1000</v>
      </c>
      <c r="E15" s="46">
        <v>8150</v>
      </c>
      <c r="F15" s="47">
        <f t="shared" si="0"/>
        <v>8150000</v>
      </c>
    </row>
    <row r="16" spans="1:6" ht="56" x14ac:dyDescent="0.3">
      <c r="A16" s="55" t="s">
        <v>84</v>
      </c>
      <c r="B16" s="56" t="s">
        <v>92</v>
      </c>
      <c r="C16" s="57" t="s">
        <v>76</v>
      </c>
      <c r="D16" s="57">
        <v>200</v>
      </c>
      <c r="E16" s="46">
        <v>20800</v>
      </c>
      <c r="F16" s="47">
        <f t="shared" si="0"/>
        <v>4160000</v>
      </c>
    </row>
    <row r="17" spans="1:6" ht="126" x14ac:dyDescent="0.3">
      <c r="A17" s="55" t="s">
        <v>20</v>
      </c>
      <c r="B17" s="56" t="s">
        <v>96</v>
      </c>
      <c r="C17" s="57" t="s">
        <v>76</v>
      </c>
      <c r="D17" s="57">
        <v>500</v>
      </c>
      <c r="E17" s="46">
        <v>20800</v>
      </c>
      <c r="F17" s="47">
        <f t="shared" si="0"/>
        <v>10400000</v>
      </c>
    </row>
    <row r="18" spans="1:6" ht="28" x14ac:dyDescent="0.3">
      <c r="A18" s="34" t="s">
        <v>21</v>
      </c>
      <c r="B18" s="29" t="s">
        <v>87</v>
      </c>
      <c r="C18" s="28" t="s">
        <v>73</v>
      </c>
      <c r="D18" s="28">
        <v>1</v>
      </c>
      <c r="E18" s="46">
        <v>1450000</v>
      </c>
      <c r="F18" s="47">
        <f t="shared" si="0"/>
        <v>1450000</v>
      </c>
    </row>
    <row r="19" spans="1:6" x14ac:dyDescent="0.3">
      <c r="A19" s="48">
        <v>5</v>
      </c>
      <c r="B19" s="88" t="s">
        <v>86</v>
      </c>
      <c r="C19" s="88"/>
      <c r="D19" s="88"/>
      <c r="E19" s="49"/>
      <c r="F19" s="50"/>
    </row>
    <row r="20" spans="1:6" ht="238" x14ac:dyDescent="0.3">
      <c r="A20" s="34" t="s">
        <v>88</v>
      </c>
      <c r="B20" s="29" t="s">
        <v>93</v>
      </c>
      <c r="C20" s="28" t="s">
        <v>70</v>
      </c>
      <c r="D20" s="28">
        <v>200</v>
      </c>
      <c r="E20" s="46">
        <f>357800*1.19</f>
        <v>425782</v>
      </c>
      <c r="F20" s="47">
        <f t="shared" si="0"/>
        <v>85156400</v>
      </c>
    </row>
    <row r="21" spans="1:6" x14ac:dyDescent="0.3">
      <c r="A21" s="33"/>
      <c r="B21" s="98" t="s">
        <v>78</v>
      </c>
      <c r="C21" s="98"/>
      <c r="D21" s="98"/>
      <c r="E21" s="42"/>
      <c r="F21" s="51">
        <f>+SUM(F7:F20)</f>
        <v>119124752</v>
      </c>
    </row>
    <row r="22" spans="1:6" ht="14.5" thickBot="1" x14ac:dyDescent="0.35">
      <c r="A22" s="99" t="s">
        <v>59</v>
      </c>
      <c r="B22" s="100"/>
      <c r="C22" s="103">
        <v>0.23</v>
      </c>
      <c r="D22" s="103"/>
      <c r="E22" s="41"/>
      <c r="F22" s="52">
        <f>EVEN(+F21*C22)</f>
        <v>27398694</v>
      </c>
    </row>
    <row r="23" spans="1:6" ht="14.5" thickBot="1" x14ac:dyDescent="0.35">
      <c r="A23" s="101" t="s">
        <v>60</v>
      </c>
      <c r="B23" s="102"/>
      <c r="C23" s="104">
        <v>0.05</v>
      </c>
      <c r="D23" s="104"/>
      <c r="E23" s="43"/>
      <c r="F23" s="52">
        <f>EVEN(+F21*C23)</f>
        <v>5956238</v>
      </c>
    </row>
    <row r="24" spans="1:6" ht="15" customHeight="1" thickBot="1" x14ac:dyDescent="0.35">
      <c r="A24" s="95" t="s">
        <v>97</v>
      </c>
      <c r="B24" s="96"/>
      <c r="C24" s="96"/>
      <c r="D24" s="96"/>
      <c r="E24" s="97"/>
      <c r="F24" s="53">
        <f>+F21+F22+F23</f>
        <v>152479684</v>
      </c>
    </row>
    <row r="25" spans="1:6" ht="14.5" thickBot="1" x14ac:dyDescent="0.35">
      <c r="A25" s="95" t="s">
        <v>98</v>
      </c>
      <c r="B25" s="96"/>
      <c r="C25" s="96"/>
      <c r="D25" s="96"/>
      <c r="E25" s="97"/>
      <c r="F25" s="53">
        <f>EVEN(ESTUDIOS_DISEÑOS_LICENCIAS!H23)</f>
        <v>49100154</v>
      </c>
    </row>
    <row r="26" spans="1:6" ht="14.5" thickBot="1" x14ac:dyDescent="0.35">
      <c r="A26" s="95" t="s">
        <v>99</v>
      </c>
      <c r="B26" s="96"/>
      <c r="C26" s="96"/>
      <c r="D26" s="96"/>
      <c r="E26" s="97"/>
      <c r="F26" s="53">
        <f>F24+F25</f>
        <v>201579838</v>
      </c>
    </row>
    <row r="28" spans="1:6" ht="14.5" thickBot="1" x14ac:dyDescent="0.35">
      <c r="A28" s="30"/>
    </row>
    <row r="29" spans="1:6" ht="14.5" x14ac:dyDescent="0.3">
      <c r="A29" s="106" t="s">
        <v>103</v>
      </c>
      <c r="B29" s="107"/>
      <c r="C29" s="107"/>
      <c r="D29" s="107"/>
      <c r="E29" s="107"/>
      <c r="F29" s="108"/>
    </row>
    <row r="30" spans="1:6" ht="15" thickBot="1" x14ac:dyDescent="0.35">
      <c r="A30" s="109" t="s">
        <v>104</v>
      </c>
      <c r="B30" s="110"/>
      <c r="C30" s="110"/>
      <c r="D30" s="110"/>
      <c r="E30" s="110"/>
      <c r="F30" s="111"/>
    </row>
    <row r="31" spans="1:6" ht="29.5" thickBot="1" x14ac:dyDescent="0.35">
      <c r="A31" s="112" t="s">
        <v>105</v>
      </c>
      <c r="B31" s="113" t="s">
        <v>106</v>
      </c>
      <c r="C31" s="114" t="s">
        <v>107</v>
      </c>
      <c r="D31" s="115" t="s">
        <v>11</v>
      </c>
      <c r="E31" s="116" t="s">
        <v>108</v>
      </c>
      <c r="F31" s="113" t="s">
        <v>109</v>
      </c>
    </row>
    <row r="32" spans="1:6" ht="14.5" thickBot="1" x14ac:dyDescent="0.35">
      <c r="A32" s="117">
        <v>1</v>
      </c>
      <c r="B32" s="118" t="s">
        <v>110</v>
      </c>
      <c r="C32" s="118" t="s">
        <v>67</v>
      </c>
      <c r="D32" s="119">
        <v>2</v>
      </c>
      <c r="E32" s="120">
        <v>231383</v>
      </c>
      <c r="F32" s="120">
        <f>EVEN(D32*E32)</f>
        <v>462766</v>
      </c>
    </row>
    <row r="33" spans="1:6" ht="39.5" thickBot="1" x14ac:dyDescent="0.35">
      <c r="A33" s="117">
        <v>2</v>
      </c>
      <c r="B33" s="121" t="s">
        <v>111</v>
      </c>
      <c r="C33" s="122" t="s">
        <v>112</v>
      </c>
      <c r="D33" s="119">
        <v>76</v>
      </c>
      <c r="E33" s="120">
        <v>30650</v>
      </c>
      <c r="F33" s="120">
        <f t="shared" ref="F33:F48" si="1">EVEN(D33*E33)</f>
        <v>2329400</v>
      </c>
    </row>
    <row r="34" spans="1:6" ht="52.5" thickBot="1" x14ac:dyDescent="0.35">
      <c r="A34" s="117">
        <v>3</v>
      </c>
      <c r="B34" s="121" t="s">
        <v>113</v>
      </c>
      <c r="C34" s="122" t="s">
        <v>70</v>
      </c>
      <c r="D34" s="119">
        <v>119</v>
      </c>
      <c r="E34" s="120">
        <v>56278.99</v>
      </c>
      <c r="F34" s="120">
        <f t="shared" si="1"/>
        <v>6697200</v>
      </c>
    </row>
    <row r="35" spans="1:6" ht="39.5" thickBot="1" x14ac:dyDescent="0.35">
      <c r="A35" s="117">
        <v>4</v>
      </c>
      <c r="B35" s="121" t="s">
        <v>114</v>
      </c>
      <c r="C35" s="122" t="s">
        <v>112</v>
      </c>
      <c r="D35" s="119">
        <v>25</v>
      </c>
      <c r="E35" s="120">
        <v>23200</v>
      </c>
      <c r="F35" s="120">
        <f t="shared" si="1"/>
        <v>580000</v>
      </c>
    </row>
    <row r="36" spans="1:6" ht="39.5" thickBot="1" x14ac:dyDescent="0.35">
      <c r="A36" s="117">
        <v>5</v>
      </c>
      <c r="B36" s="121" t="s">
        <v>115</v>
      </c>
      <c r="C36" s="122" t="s">
        <v>116</v>
      </c>
      <c r="D36" s="119">
        <v>15</v>
      </c>
      <c r="E36" s="120">
        <v>44180</v>
      </c>
      <c r="F36" s="120">
        <f t="shared" si="1"/>
        <v>662700</v>
      </c>
    </row>
    <row r="37" spans="1:6" ht="26.5" thickBot="1" x14ac:dyDescent="0.35">
      <c r="A37" s="117">
        <v>6</v>
      </c>
      <c r="B37" s="121" t="s">
        <v>117</v>
      </c>
      <c r="C37" s="122" t="s">
        <v>118</v>
      </c>
      <c r="D37" s="119">
        <v>34</v>
      </c>
      <c r="E37" s="120">
        <v>37427</v>
      </c>
      <c r="F37" s="120">
        <f t="shared" si="1"/>
        <v>1272518</v>
      </c>
    </row>
    <row r="38" spans="1:6" ht="91.5" thickBot="1" x14ac:dyDescent="0.35">
      <c r="A38" s="117">
        <v>7</v>
      </c>
      <c r="B38" s="121" t="s">
        <v>119</v>
      </c>
      <c r="C38" s="122" t="s">
        <v>120</v>
      </c>
      <c r="D38" s="123">
        <v>2394</v>
      </c>
      <c r="E38" s="120">
        <v>37159</v>
      </c>
      <c r="F38" s="120">
        <f t="shared" si="1"/>
        <v>88958646</v>
      </c>
    </row>
    <row r="39" spans="1:6" ht="39.5" thickBot="1" x14ac:dyDescent="0.35">
      <c r="A39" s="117">
        <v>8</v>
      </c>
      <c r="B39" s="121" t="s">
        <v>121</v>
      </c>
      <c r="C39" s="122" t="s">
        <v>112</v>
      </c>
      <c r="D39" s="119">
        <v>8</v>
      </c>
      <c r="E39" s="120">
        <v>8524</v>
      </c>
      <c r="F39" s="120">
        <f t="shared" si="1"/>
        <v>68192</v>
      </c>
    </row>
    <row r="40" spans="1:6" ht="65.5" thickBot="1" x14ac:dyDescent="0.35">
      <c r="A40" s="117">
        <v>9</v>
      </c>
      <c r="B40" s="121" t="s">
        <v>122</v>
      </c>
      <c r="C40" s="122" t="s">
        <v>120</v>
      </c>
      <c r="D40" s="119">
        <v>180</v>
      </c>
      <c r="E40" s="120">
        <v>89715.63</v>
      </c>
      <c r="F40" s="120">
        <f t="shared" si="1"/>
        <v>16148814</v>
      </c>
    </row>
    <row r="41" spans="1:6" ht="52.5" thickBot="1" x14ac:dyDescent="0.35">
      <c r="A41" s="117">
        <v>10</v>
      </c>
      <c r="B41" s="121" t="s">
        <v>123</v>
      </c>
      <c r="C41" s="122" t="s">
        <v>120</v>
      </c>
      <c r="D41" s="123">
        <v>1460</v>
      </c>
      <c r="E41" s="120">
        <v>13635</v>
      </c>
      <c r="F41" s="120">
        <f t="shared" si="1"/>
        <v>19907100</v>
      </c>
    </row>
    <row r="42" spans="1:6" ht="78.5" thickBot="1" x14ac:dyDescent="0.35">
      <c r="A42" s="117">
        <v>11</v>
      </c>
      <c r="B42" s="121" t="s">
        <v>124</v>
      </c>
      <c r="C42" s="122" t="s">
        <v>76</v>
      </c>
      <c r="D42" s="119">
        <v>955</v>
      </c>
      <c r="E42" s="120">
        <v>19205.349999999999</v>
      </c>
      <c r="F42" s="120">
        <f t="shared" si="1"/>
        <v>18341110</v>
      </c>
    </row>
    <row r="43" spans="1:6" ht="65.5" thickBot="1" x14ac:dyDescent="0.35">
      <c r="A43" s="117">
        <v>12</v>
      </c>
      <c r="B43" s="121" t="s">
        <v>125</v>
      </c>
      <c r="C43" s="122" t="s">
        <v>70</v>
      </c>
      <c r="D43" s="123">
        <v>2150.2211436501957</v>
      </c>
      <c r="E43" s="120">
        <v>127459.5</v>
      </c>
      <c r="F43" s="120">
        <f t="shared" si="1"/>
        <v>274066112</v>
      </c>
    </row>
    <row r="44" spans="1:6" ht="78.5" thickBot="1" x14ac:dyDescent="0.35">
      <c r="A44" s="117">
        <v>13</v>
      </c>
      <c r="B44" s="121" t="s">
        <v>126</v>
      </c>
      <c r="C44" s="122" t="s">
        <v>69</v>
      </c>
      <c r="D44" s="119">
        <v>15</v>
      </c>
      <c r="E44" s="120">
        <v>121181</v>
      </c>
      <c r="F44" s="120">
        <f t="shared" si="1"/>
        <v>1817716</v>
      </c>
    </row>
    <row r="45" spans="1:6" ht="78.5" thickBot="1" x14ac:dyDescent="0.35">
      <c r="A45" s="117">
        <v>14</v>
      </c>
      <c r="B45" s="121" t="s">
        <v>127</v>
      </c>
      <c r="C45" s="122" t="s">
        <v>69</v>
      </c>
      <c r="D45" s="119">
        <v>194.6</v>
      </c>
      <c r="E45" s="120">
        <v>62200</v>
      </c>
      <c r="F45" s="120">
        <f t="shared" si="1"/>
        <v>12104120</v>
      </c>
    </row>
    <row r="46" spans="1:6" ht="65.5" thickBot="1" x14ac:dyDescent="0.35">
      <c r="A46" s="117">
        <v>15</v>
      </c>
      <c r="B46" s="121" t="s">
        <v>128</v>
      </c>
      <c r="C46" s="122" t="s">
        <v>112</v>
      </c>
      <c r="D46" s="119">
        <v>295.2</v>
      </c>
      <c r="E46" s="120">
        <v>142613</v>
      </c>
      <c r="F46" s="120">
        <f t="shared" si="1"/>
        <v>42099358</v>
      </c>
    </row>
    <row r="47" spans="1:6" ht="65.5" thickBot="1" x14ac:dyDescent="0.35">
      <c r="A47" s="117">
        <v>16</v>
      </c>
      <c r="B47" s="121" t="s">
        <v>129</v>
      </c>
      <c r="C47" s="122" t="s">
        <v>69</v>
      </c>
      <c r="D47" s="119">
        <v>97.3</v>
      </c>
      <c r="E47" s="120">
        <v>90600</v>
      </c>
      <c r="F47" s="120">
        <f t="shared" si="1"/>
        <v>8815380</v>
      </c>
    </row>
    <row r="48" spans="1:6" ht="52.5" thickBot="1" x14ac:dyDescent="0.35">
      <c r="A48" s="117">
        <v>17</v>
      </c>
      <c r="B48" s="121" t="s">
        <v>130</v>
      </c>
      <c r="C48" s="122" t="s">
        <v>131</v>
      </c>
      <c r="D48" s="119">
        <v>8</v>
      </c>
      <c r="E48" s="120">
        <v>52400</v>
      </c>
      <c r="F48" s="120">
        <f t="shared" si="1"/>
        <v>419200</v>
      </c>
    </row>
    <row r="49" spans="1:6" ht="14.5" thickBot="1" x14ac:dyDescent="0.35">
      <c r="A49" s="124" t="s">
        <v>132</v>
      </c>
      <c r="B49" s="125"/>
      <c r="C49" s="125"/>
      <c r="D49" s="125"/>
      <c r="E49" s="125"/>
      <c r="F49" s="126"/>
    </row>
    <row r="50" spans="1:6" ht="14.5" thickBot="1" x14ac:dyDescent="0.35">
      <c r="A50" s="117">
        <v>1</v>
      </c>
      <c r="B50" s="121" t="s">
        <v>110</v>
      </c>
      <c r="C50" s="122" t="s">
        <v>133</v>
      </c>
      <c r="D50" s="119">
        <v>1</v>
      </c>
      <c r="E50" s="120">
        <v>232366</v>
      </c>
      <c r="F50" s="120">
        <f>EVEN(D50*E50)</f>
        <v>232366</v>
      </c>
    </row>
    <row r="51" spans="1:6" ht="26.5" thickBot="1" x14ac:dyDescent="0.35">
      <c r="A51" s="117">
        <v>2</v>
      </c>
      <c r="B51" s="121" t="s">
        <v>134</v>
      </c>
      <c r="C51" s="122" t="s">
        <v>63</v>
      </c>
      <c r="D51" s="119">
        <v>30</v>
      </c>
      <c r="E51" s="120">
        <v>27960</v>
      </c>
      <c r="F51" s="120">
        <f t="shared" ref="F51:F54" si="2">EVEN(D51*E51)</f>
        <v>838800</v>
      </c>
    </row>
    <row r="52" spans="1:6" ht="52.5" thickBot="1" x14ac:dyDescent="0.35">
      <c r="A52" s="117">
        <v>3</v>
      </c>
      <c r="B52" s="121" t="s">
        <v>135</v>
      </c>
      <c r="C52" s="122" t="s">
        <v>120</v>
      </c>
      <c r="D52" s="127">
        <v>500</v>
      </c>
      <c r="E52" s="120">
        <v>125845</v>
      </c>
      <c r="F52" s="120">
        <f t="shared" si="2"/>
        <v>62922500</v>
      </c>
    </row>
    <row r="53" spans="1:6" ht="14.5" thickBot="1" x14ac:dyDescent="0.35">
      <c r="A53" s="117">
        <v>4</v>
      </c>
      <c r="B53" s="121" t="s">
        <v>136</v>
      </c>
      <c r="C53" s="122" t="s">
        <v>137</v>
      </c>
      <c r="D53" s="127">
        <v>30</v>
      </c>
      <c r="E53" s="120">
        <v>11210</v>
      </c>
      <c r="F53" s="120">
        <f t="shared" si="2"/>
        <v>336300</v>
      </c>
    </row>
    <row r="54" spans="1:6" ht="26.5" thickBot="1" x14ac:dyDescent="0.35">
      <c r="A54" s="117">
        <v>5</v>
      </c>
      <c r="B54" s="121" t="s">
        <v>117</v>
      </c>
      <c r="C54" s="122" t="s">
        <v>118</v>
      </c>
      <c r="D54" s="127">
        <v>400</v>
      </c>
      <c r="E54" s="120">
        <v>35825</v>
      </c>
      <c r="F54" s="120">
        <f t="shared" si="2"/>
        <v>14330000</v>
      </c>
    </row>
    <row r="55" spans="1:6" ht="15" thickBot="1" x14ac:dyDescent="0.35">
      <c r="A55" s="128"/>
      <c r="B55" s="129" t="s">
        <v>138</v>
      </c>
      <c r="C55" s="130" t="s">
        <v>45</v>
      </c>
      <c r="D55" s="131"/>
      <c r="E55" s="132"/>
      <c r="F55" s="133">
        <f>SUM(F32:F54)</f>
        <v>573410298</v>
      </c>
    </row>
    <row r="56" spans="1:6" ht="15" thickBot="1" x14ac:dyDescent="0.35">
      <c r="A56" s="128"/>
      <c r="B56" s="129" t="s">
        <v>139</v>
      </c>
      <c r="C56" s="130" t="s">
        <v>45</v>
      </c>
      <c r="D56" s="134">
        <v>0.23</v>
      </c>
      <c r="E56" s="132"/>
      <c r="F56" s="133">
        <f>EVEN(F55*D56)</f>
        <v>131884370</v>
      </c>
    </row>
    <row r="57" spans="1:6" ht="15" thickBot="1" x14ac:dyDescent="0.35">
      <c r="A57" s="128"/>
      <c r="B57" s="129" t="s">
        <v>140</v>
      </c>
      <c r="C57" s="130" t="s">
        <v>45</v>
      </c>
      <c r="D57" s="134">
        <v>0</v>
      </c>
      <c r="E57" s="132"/>
      <c r="F57" s="135"/>
    </row>
    <row r="58" spans="1:6" ht="15" thickBot="1" x14ac:dyDescent="0.35">
      <c r="A58" s="128"/>
      <c r="B58" s="129" t="s">
        <v>141</v>
      </c>
      <c r="C58" s="130" t="s">
        <v>45</v>
      </c>
      <c r="D58" s="134">
        <v>0.05</v>
      </c>
      <c r="E58" s="132"/>
      <c r="F58" s="136">
        <f>EVEN(F55*D58)</f>
        <v>28670516</v>
      </c>
    </row>
    <row r="59" spans="1:6" ht="15" thickBot="1" x14ac:dyDescent="0.35">
      <c r="A59" s="128"/>
      <c r="B59" s="129" t="s">
        <v>142</v>
      </c>
      <c r="C59" s="130"/>
      <c r="D59" s="131"/>
      <c r="E59" s="132"/>
      <c r="F59" s="133">
        <f>F55+F56+F58</f>
        <v>733965184</v>
      </c>
    </row>
    <row r="60" spans="1:6" ht="15" thickBot="1" x14ac:dyDescent="0.35">
      <c r="A60" s="137"/>
      <c r="B60" s="138" t="s">
        <v>143</v>
      </c>
      <c r="C60" s="139"/>
      <c r="D60" s="140"/>
      <c r="E60" s="141">
        <f>F59</f>
        <v>733965184</v>
      </c>
      <c r="F60" s="142"/>
    </row>
    <row r="61" spans="1:6" ht="15" thickBot="1" x14ac:dyDescent="0.35">
      <c r="A61" s="128"/>
      <c r="B61" s="129" t="s">
        <v>144</v>
      </c>
      <c r="C61" s="130"/>
      <c r="D61" s="131"/>
      <c r="E61" s="141">
        <f>F26</f>
        <v>201579838</v>
      </c>
      <c r="F61" s="142"/>
    </row>
    <row r="62" spans="1:6" ht="15" thickBot="1" x14ac:dyDescent="0.35">
      <c r="A62" s="128"/>
      <c r="B62" s="129" t="s">
        <v>145</v>
      </c>
      <c r="C62" s="130"/>
      <c r="D62" s="131"/>
      <c r="E62" s="141">
        <f>E60+E61</f>
        <v>935545022</v>
      </c>
      <c r="F62" s="142"/>
    </row>
    <row r="63" spans="1:6" ht="14.5" thickBot="1" x14ac:dyDescent="0.35">
      <c r="A63" s="30"/>
    </row>
    <row r="64" spans="1:6" ht="15" thickBot="1" x14ac:dyDescent="0.35">
      <c r="A64" s="137"/>
      <c r="B64" s="151" t="s">
        <v>146</v>
      </c>
      <c r="C64" s="138" t="s">
        <v>45</v>
      </c>
      <c r="D64" s="153">
        <v>5.5E-2</v>
      </c>
      <c r="E64" s="141">
        <f>EVEN(E62*D64)</f>
        <v>51454978</v>
      </c>
      <c r="F64" s="152"/>
    </row>
    <row r="65" spans="1:9" ht="14.5" thickBot="1" x14ac:dyDescent="0.35">
      <c r="A65" s="30"/>
      <c r="I65" s="40"/>
    </row>
    <row r="66" spans="1:9" ht="15" thickBot="1" x14ac:dyDescent="0.35">
      <c r="A66" s="137"/>
      <c r="B66" s="151" t="s">
        <v>146</v>
      </c>
      <c r="C66" s="138" t="s">
        <v>45</v>
      </c>
      <c r="D66" s="153">
        <v>5.5E-2</v>
      </c>
      <c r="E66" s="141">
        <f>E62+E64</f>
        <v>987000000</v>
      </c>
      <c r="F66" s="152"/>
      <c r="I66" s="40"/>
    </row>
    <row r="67" spans="1:9" x14ac:dyDescent="0.3">
      <c r="A67" s="30"/>
    </row>
    <row r="68" spans="1:9" ht="14.5" thickBot="1" x14ac:dyDescent="0.35">
      <c r="A68" s="30"/>
      <c r="I68" s="150"/>
    </row>
    <row r="69" spans="1:9" x14ac:dyDescent="0.3">
      <c r="A69" s="143"/>
      <c r="B69" s="144"/>
      <c r="C69" s="144"/>
      <c r="D69" s="145"/>
    </row>
    <row r="70" spans="1:9" x14ac:dyDescent="0.3">
      <c r="A70" s="35"/>
      <c r="B70" s="146" t="s">
        <v>100</v>
      </c>
      <c r="C70" s="147"/>
      <c r="D70" s="36"/>
    </row>
    <row r="71" spans="1:9" x14ac:dyDescent="0.3">
      <c r="A71" s="35"/>
      <c r="B71" s="148" t="s">
        <v>101</v>
      </c>
      <c r="C71" s="147"/>
      <c r="D71" s="36"/>
      <c r="F71" s="149"/>
    </row>
    <row r="72" spans="1:9" x14ac:dyDescent="0.3">
      <c r="A72" s="35"/>
      <c r="B72" s="148" t="s">
        <v>90</v>
      </c>
      <c r="C72" s="147"/>
      <c r="D72" s="36"/>
    </row>
    <row r="73" spans="1:9" x14ac:dyDescent="0.3">
      <c r="A73" s="35"/>
      <c r="B73" s="147"/>
      <c r="C73" s="147"/>
      <c r="D73" s="36"/>
    </row>
    <row r="74" spans="1:9" ht="14.5" thickBot="1" x14ac:dyDescent="0.35">
      <c r="A74" s="37"/>
      <c r="B74" s="38"/>
      <c r="C74" s="38"/>
      <c r="D74" s="39"/>
    </row>
    <row r="75" spans="1:9" x14ac:dyDescent="0.3">
      <c r="A75" s="30"/>
    </row>
    <row r="76" spans="1:9" x14ac:dyDescent="0.3">
      <c r="A76" s="30"/>
    </row>
    <row r="77" spans="1:9" x14ac:dyDescent="0.3">
      <c r="A77" s="30"/>
    </row>
    <row r="78" spans="1:9" x14ac:dyDescent="0.3">
      <c r="A78" s="30"/>
    </row>
  </sheetData>
  <mergeCells count="24">
    <mergeCell ref="E62:F62"/>
    <mergeCell ref="E64:F64"/>
    <mergeCell ref="E66:F66"/>
    <mergeCell ref="A29:F29"/>
    <mergeCell ref="A30:F30"/>
    <mergeCell ref="A49:F49"/>
    <mergeCell ref="E60:F60"/>
    <mergeCell ref="E61:F61"/>
    <mergeCell ref="A24:E24"/>
    <mergeCell ref="A25:E25"/>
    <mergeCell ref="A26:E26"/>
    <mergeCell ref="B9:D9"/>
    <mergeCell ref="B12:D12"/>
    <mergeCell ref="B19:D19"/>
    <mergeCell ref="B21:D21"/>
    <mergeCell ref="A22:B22"/>
    <mergeCell ref="A23:B23"/>
    <mergeCell ref="C22:D22"/>
    <mergeCell ref="C23:D23"/>
    <mergeCell ref="A1:A2"/>
    <mergeCell ref="B1:D2"/>
    <mergeCell ref="B6:D6"/>
    <mergeCell ref="B3:F3"/>
    <mergeCell ref="A4:F4"/>
  </mergeCells>
  <phoneticPr fontId="5" type="noConversion"/>
  <pageMargins left="0.7" right="0.7" top="0.75" bottom="0.75" header="0.3" footer="0.3"/>
  <pageSetup scale="87" fitToHeight="0"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D11"/>
  <sheetViews>
    <sheetView workbookViewId="0">
      <selection activeCell="F21" sqref="F21"/>
    </sheetView>
  </sheetViews>
  <sheetFormatPr baseColWidth="10" defaultColWidth="11.54296875" defaultRowHeight="15.5" x14ac:dyDescent="0.35"/>
  <cols>
    <col min="1" max="1" width="11.54296875" style="1"/>
    <col min="2" max="2" width="34.81640625" style="1" bestFit="1" customWidth="1"/>
    <col min="3" max="16384" width="11.54296875" style="1"/>
  </cols>
  <sheetData>
    <row r="2" spans="1:4" x14ac:dyDescent="0.35">
      <c r="A2" s="105" t="s">
        <v>29</v>
      </c>
      <c r="B2" s="105"/>
      <c r="C2" s="105"/>
      <c r="D2" s="105"/>
    </row>
    <row r="3" spans="1:4" x14ac:dyDescent="0.35">
      <c r="A3" s="2" t="s">
        <v>16</v>
      </c>
      <c r="B3" s="2" t="s">
        <v>14</v>
      </c>
      <c r="C3" s="2"/>
      <c r="D3" s="2" t="s">
        <v>45</v>
      </c>
    </row>
    <row r="4" spans="1:4" x14ac:dyDescent="0.35">
      <c r="A4" s="1" t="s">
        <v>30</v>
      </c>
      <c r="B4" s="1" t="s">
        <v>38</v>
      </c>
    </row>
    <row r="5" spans="1:4" x14ac:dyDescent="0.35">
      <c r="A5" s="1" t="s">
        <v>31</v>
      </c>
      <c r="B5" s="1" t="s">
        <v>39</v>
      </c>
    </row>
    <row r="6" spans="1:4" x14ac:dyDescent="0.35">
      <c r="A6" s="1" t="s">
        <v>37</v>
      </c>
      <c r="B6" s="1" t="s">
        <v>40</v>
      </c>
    </row>
    <row r="7" spans="1:4" x14ac:dyDescent="0.35">
      <c r="A7" s="1" t="s">
        <v>32</v>
      </c>
      <c r="B7" s="1" t="s">
        <v>41</v>
      </c>
    </row>
    <row r="8" spans="1:4" x14ac:dyDescent="0.35">
      <c r="A8" s="1" t="s">
        <v>33</v>
      </c>
      <c r="B8" s="1" t="s">
        <v>42</v>
      </c>
    </row>
    <row r="9" spans="1:4" x14ac:dyDescent="0.35">
      <c r="A9" s="1" t="s">
        <v>34</v>
      </c>
      <c r="B9" s="1" t="s">
        <v>43</v>
      </c>
    </row>
    <row r="10" spans="1:4" x14ac:dyDescent="0.35">
      <c r="A10" s="1" t="s">
        <v>35</v>
      </c>
      <c r="B10" s="1" t="s">
        <v>44</v>
      </c>
    </row>
    <row r="11" spans="1:4" x14ac:dyDescent="0.35">
      <c r="A11" s="1" t="s">
        <v>36</v>
      </c>
      <c r="B11" s="1" t="s">
        <v>46</v>
      </c>
    </row>
  </sheetData>
  <mergeCells count="1">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ESTUDIOS_DISEÑOS_LICENCIAS</vt:lpstr>
      <vt:lpstr>OBRA</vt:lpstr>
      <vt:lpstr>FACTOR MULTIPLICADOR</vt:lpstr>
      <vt:lpstr>ESTUDIOS_DISEÑOS_LICENCIAS!Área_de_impresión</vt:lpstr>
      <vt:lpstr>OBRA!Área_de_impresión</vt:lpstr>
      <vt:lpstr>OBRA!Títulos_a_imprimir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FABIAN</dc:creator>
  <cp:lastModifiedBy>Usuario</cp:lastModifiedBy>
  <cp:lastPrinted>2024-10-12T13:19:34Z</cp:lastPrinted>
  <dcterms:created xsi:type="dcterms:W3CDTF">2022-09-23T16:03:32Z</dcterms:created>
  <dcterms:modified xsi:type="dcterms:W3CDTF">2024-11-21T23:35:24Z</dcterms:modified>
</cp:coreProperties>
</file>