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esar\Desktop\ALCALDIA SUBA\SUBA 2024\FORMULACION 2024\EDUCACION\PROYECTO 1957\CONVENIO 092\"/>
    </mc:Choice>
  </mc:AlternateContent>
  <bookViews>
    <workbookView xWindow="0" yWindow="0" windowWidth="20490" windowHeight="7050"/>
  </bookViews>
  <sheets>
    <sheet name="Hoja1" sheetId="1" r:id="rId1"/>
  </sheets>
  <definedNames>
    <definedName name="_xlnm._FilterDatabase" localSheetId="0" hidden="1">Hoja1!$A$6:$O$6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3" i="1" l="1"/>
  <c r="M82" i="1"/>
  <c r="M70" i="1"/>
  <c r="M71" i="1"/>
  <c r="M72" i="1"/>
  <c r="M73" i="1"/>
  <c r="M74" i="1"/>
  <c r="M75" i="1"/>
  <c r="M76" i="1"/>
  <c r="M77" i="1"/>
  <c r="M78" i="1"/>
  <c r="M79" i="1"/>
  <c r="M80" i="1"/>
  <c r="M81" i="1"/>
  <c r="M69" i="1"/>
  <c r="L70" i="1"/>
  <c r="L71" i="1"/>
  <c r="L72" i="1"/>
  <c r="L73" i="1"/>
  <c r="L74" i="1"/>
  <c r="L75" i="1"/>
  <c r="L76" i="1"/>
  <c r="L77" i="1"/>
  <c r="L78" i="1"/>
  <c r="L79" i="1"/>
  <c r="L80" i="1"/>
  <c r="L81" i="1"/>
  <c r="L69" i="1"/>
  <c r="J82" i="1"/>
  <c r="J81" i="1"/>
  <c r="J80" i="1"/>
  <c r="J79" i="1"/>
  <c r="J78" i="1"/>
  <c r="J76" i="1"/>
  <c r="J77" i="1"/>
  <c r="J75" i="1"/>
  <c r="J73" i="1"/>
  <c r="J74" i="1"/>
  <c r="J72" i="1"/>
  <c r="J70" i="1"/>
  <c r="J71" i="1"/>
  <c r="J69" i="1"/>
  <c r="M67" i="1"/>
  <c r="L67" i="1"/>
  <c r="M62" i="1"/>
  <c r="M63" i="1"/>
  <c r="M64" i="1"/>
  <c r="M65" i="1"/>
  <c r="M66" i="1"/>
  <c r="M61" i="1"/>
  <c r="L62" i="1"/>
  <c r="L63" i="1"/>
  <c r="L64" i="1"/>
  <c r="L65" i="1"/>
  <c r="L66" i="1"/>
  <c r="L61" i="1"/>
  <c r="J67" i="1"/>
  <c r="J64" i="1"/>
  <c r="J65" i="1"/>
  <c r="J66" i="1"/>
  <c r="J63" i="1"/>
  <c r="J62" i="1"/>
  <c r="J61" i="1"/>
  <c r="M56" i="1"/>
  <c r="M57" i="1"/>
  <c r="M59" i="1" s="1"/>
  <c r="M58" i="1"/>
  <c r="M55" i="1"/>
  <c r="L59" i="1"/>
  <c r="L56" i="1"/>
  <c r="L57" i="1"/>
  <c r="L58" i="1"/>
  <c r="L55" i="1"/>
  <c r="J59" i="1"/>
  <c r="J58" i="1"/>
  <c r="J57" i="1"/>
  <c r="J56" i="1"/>
  <c r="J55" i="1"/>
  <c r="L53" i="1"/>
  <c r="M53" i="1"/>
  <c r="M43" i="1"/>
  <c r="M44" i="1"/>
  <c r="M45" i="1"/>
  <c r="M46" i="1"/>
  <c r="M47" i="1"/>
  <c r="M48" i="1"/>
  <c r="M49" i="1"/>
  <c r="M50" i="1"/>
  <c r="M51" i="1"/>
  <c r="M52" i="1"/>
  <c r="M42" i="1"/>
  <c r="L43" i="1"/>
  <c r="L44" i="1"/>
  <c r="L45" i="1"/>
  <c r="L46" i="1"/>
  <c r="L47" i="1"/>
  <c r="L48" i="1"/>
  <c r="L49" i="1"/>
  <c r="L50" i="1"/>
  <c r="L51" i="1"/>
  <c r="L52" i="1"/>
  <c r="L42" i="1"/>
  <c r="J53" i="1"/>
  <c r="J51" i="1"/>
  <c r="J52" i="1"/>
  <c r="J50" i="1"/>
  <c r="J49" i="1"/>
  <c r="J47" i="1"/>
  <c r="J48" i="1"/>
  <c r="J46" i="1"/>
  <c r="J45" i="1"/>
  <c r="J44" i="1"/>
  <c r="J43" i="1"/>
  <c r="J42" i="1"/>
  <c r="M40" i="1"/>
  <c r="L40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21" i="1"/>
  <c r="M19" i="1"/>
  <c r="M15" i="1"/>
  <c r="M16" i="1"/>
  <c r="M17" i="1"/>
  <c r="M18" i="1"/>
  <c r="M14" i="1"/>
  <c r="L15" i="1"/>
  <c r="L16" i="1"/>
  <c r="L17" i="1"/>
  <c r="L18" i="1"/>
  <c r="L14" i="1"/>
  <c r="M8" i="1"/>
  <c r="M9" i="1"/>
  <c r="M10" i="1"/>
  <c r="M11" i="1"/>
  <c r="M7" i="1"/>
  <c r="J40" i="1"/>
  <c r="J39" i="1"/>
  <c r="J37" i="1"/>
  <c r="J38" i="1"/>
  <c r="J36" i="1"/>
  <c r="J33" i="1"/>
  <c r="J34" i="1"/>
  <c r="J35" i="1"/>
  <c r="J32" i="1"/>
  <c r="J31" i="1"/>
  <c r="J30" i="1"/>
  <c r="J25" i="1"/>
  <c r="J26" i="1"/>
  <c r="J27" i="1"/>
  <c r="J28" i="1"/>
  <c r="J29" i="1"/>
  <c r="J24" i="1"/>
  <c r="J23" i="1"/>
  <c r="J22" i="1"/>
  <c r="J21" i="1"/>
  <c r="J19" i="1"/>
  <c r="J12" i="1"/>
  <c r="J15" i="1"/>
  <c r="J16" i="1"/>
  <c r="J17" i="1"/>
  <c r="J18" i="1"/>
  <c r="J14" i="1"/>
  <c r="G77" i="1"/>
  <c r="G76" i="1"/>
  <c r="G75" i="1"/>
  <c r="G69" i="1"/>
  <c r="G62" i="1"/>
  <c r="G61" i="1"/>
  <c r="G42" i="1"/>
  <c r="G31" i="1"/>
  <c r="G30" i="1"/>
  <c r="G23" i="1"/>
  <c r="G21" i="1"/>
  <c r="J8" i="1"/>
  <c r="J9" i="1"/>
  <c r="J10" i="1"/>
  <c r="J11" i="1"/>
  <c r="J7" i="1"/>
  <c r="M83" i="1" l="1"/>
  <c r="M12" i="1"/>
  <c r="L12" i="1"/>
</calcChain>
</file>

<file path=xl/sharedStrings.xml><?xml version="1.0" encoding="utf-8"?>
<sst xmlns="http://schemas.openxmlformats.org/spreadsheetml/2006/main" count="313" uniqueCount="125">
  <si>
    <t>UNIDAD DE MEDIDA</t>
  </si>
  <si>
    <t>CANTIDAD</t>
  </si>
  <si>
    <t>REFRIGERIO</t>
  </si>
  <si>
    <t>CARTILLAS</t>
  </si>
  <si>
    <t>TOTAL</t>
  </si>
  <si>
    <t>VALOR UNITARIO</t>
  </si>
  <si>
    <t>VALOR TOTAL</t>
  </si>
  <si>
    <t>DESCRIPCION</t>
  </si>
  <si>
    <t>ITEM</t>
  </si>
  <si>
    <t>PRECIOS TECHO</t>
  </si>
  <si>
    <t>MESES</t>
  </si>
  <si>
    <t>Componente 4
Huertopia</t>
  </si>
  <si>
    <t>GUIAS</t>
  </si>
  <si>
    <t>Dos (2) Lideres o administradores de las huerta</t>
  </si>
  <si>
    <t>Unidad</t>
  </si>
  <si>
    <t>Horas</t>
  </si>
  <si>
    <t>KIT TALLER</t>
  </si>
  <si>
    <t xml:space="preserve">La actividad requiere que, a cada grupo, el operador le garantice en la huerta el uso de los siguientes materiales (préstamo en las huertas) con el fin de garantizar una amplia experiencia.
●Seis (6) kits de herramientas para siembra y limpieza Contiene:
● Una llana, Un cultivador, Una pala, rastrillo, tijeras de poda Dimensiones: 7 ""x 6,3"" x 6,7 ""(18 cm x 16 cm x 17 cm)
● 1 bulto de tierra negra rica en materia orgánica enriquecida con humus de lombriz y mejorada con fibra de coco. Presentación 12 kg"
● 2 regaderas "Tamaño: pequeño Capacidad: 1,5 litros. Dimensiones: Largo: 36 cm, Ancho: 8.5 cm, Alto: 22cm
</t>
  </si>
  <si>
    <t>Unidades</t>
  </si>
  <si>
    <t>REFRIGERIO TIPO 1:
Bebida:
Jugo natural de fruta en agua con opción sin azúcar, o bajo en azúcar, contenido mínimo doscientos mililitros (200 ml) (no en bolsa, no de icopor o plástico), o servido en vaso de plástico reutilizable apto para niños
Alimento principal: Se elige uno (1) diferente para cada actividad entre:
Sándwich de ciento ochenta gramos (180gr): En pan común o integral para Sándwich Jamón y queso
Atún y queso,
Pollo, espinaca y queso
Jamón de cerdo, queso y lechuga
Arepas de cien gramos (100 gr):
Arepas de choclo con queso
Pastel de doscientos veinte gramos (220 grs)
Pollo carne gloria
Acompañamiento de ciento setenta gramos (170 gr):
yogurt con granola vaso
Fruta: De temporada de ciento cincuenta gramos (150 gr). (La fruta debe ser diferente en cada actividad).
Empaque: En bolsa plástica bio-degradable (si se requiere), preferiblemente que los productos se encuentren en empaques reciclables y/o biodegradables.</t>
  </si>
  <si>
    <t>TRANSPORTE</t>
  </si>
  <si>
    <t xml:space="preserve">Transporte terrestre automotor especial para apoyar la actividad. Los vehículos destinados a la prestación del servicio deben cumplir con las siguientes condiciones:
✔ Capacidad: 40 Pasajeros (aparte del conductor)
✔ Modelo: 2012 en adelante
✔ Caja: 5 velocidades
✔ Combustible: Diésel, Gasolina y/o Gas
✔ Cilindraje: Mínimo 5.000 C.C. Comercial
✔ Cinturones de seguridad
✔ Sistema que permita abrir las puertas desde el interior o
✔ exterior del vehículo en caso de emergencia.
✔ Ventanas de emergencia. Las ventanas de emergencia deben poseer mecanismos de expulsión o de fragmentación. Las ventanas deben ser fácilmente accionables y/o de rápida remoción desde el interior del vehículo.
✔ Anclaje de asientos. Los asientos deben estar
firmemente adheridos al piso de la carrocería.
✔ Medios de sujeción en el interior del vehículo. Las barandas y pasamanos deben ser de sección circular u oval, sus extremos deben terminar en curva, de manera que no exista peligro de lesión del usuario.
✔ La superficie debe ser antideslizante proporcionando un agarre fácil
✔ Vidrios de seguridad; para ventanas laterales y posteriores, vidrios templados; para parabrisas, vidrios laminados. Los vidrios deben ser transparentes y libres de propaganda, publicidad o adhesivos que obstaculicen la visibilidad.
✔ Dispositivo de velocidad
✔ Luces antiniebla (exploradoras)
✔ Sillas reclinables y cojinería de espuma
✔ Alarma sonora de reversa
✔ Matriculado en Bogotá D.C.
Con los colores autorizados según Decreto 348 DE 2015
</t>
  </si>
  <si>
    <t>SEGURO CONTRA ACCIDENTE</t>
  </si>
  <si>
    <t>Póliza de accidentes personales a pasajeros para todos los participantes de la actividad.</t>
  </si>
  <si>
    <t>Equipo humano</t>
  </si>
  <si>
    <t>COORDINADOR GENERAL</t>
  </si>
  <si>
    <r>
      <rPr>
        <b/>
        <sz val="10"/>
        <color theme="1"/>
        <rFont val="Garamond"/>
        <family val="1"/>
      </rPr>
      <t xml:space="preserve">FORMACIÓN PROFESIONAL DE ACUERDO AL ÁREA DE CONOCIMIENTO DEL NÚCLEO BÁSICO DEL CONOCIMIENTO </t>
    </r>
    <r>
      <rPr>
        <sz val="10"/>
        <color theme="1"/>
        <rFont val="Garamond"/>
        <family val="1"/>
      </rPr>
      <t>Ciencias Sociales y humanas y/o Economía y/o Ciencias sociales y del comportamiento y/o ciencias administrativas (según clasificación del SNIES).</t>
    </r>
    <r>
      <rPr>
        <b/>
        <sz val="10"/>
        <color theme="1"/>
        <rFont val="Garamond"/>
        <family val="1"/>
      </rPr>
      <t xml:space="preserve"> 
EXPERIENCIA PROFESIONAL </t>
    </r>
    <r>
      <rPr>
        <sz val="10"/>
        <color theme="1"/>
        <rFont val="Garamond"/>
        <family val="1"/>
      </rPr>
      <t>Cinco (5) años de experiencia profesional, contados a partir de la terminación de materias y/o fecha de grado, según apliqu</t>
    </r>
    <r>
      <rPr>
        <b/>
        <sz val="10"/>
        <color theme="1"/>
        <rFont val="Garamond"/>
        <family val="1"/>
      </rPr>
      <t>e. 
EXPERIENCIA ESPECIFICA E</t>
    </r>
    <r>
      <rPr>
        <sz val="10"/>
        <color theme="1"/>
        <rFont val="Garamond"/>
        <family val="1"/>
      </rPr>
      <t>n tres (3) proyectos de mínimo seis (6) meses cada uno como director(a) y/o coordinador(a) de proyectos sociales en temas relacionados con comunidad, instituciones educativas y/o Escuela y/o Familia</t>
    </r>
    <r>
      <rPr>
        <b/>
        <sz val="10"/>
        <color theme="1"/>
        <rFont val="Garamond"/>
        <family val="1"/>
      </rPr>
      <t xml:space="preserve">
</t>
    </r>
    <r>
      <rPr>
        <sz val="10"/>
        <color theme="1"/>
        <rFont val="Garamond"/>
        <family val="1"/>
      </rPr>
      <t xml:space="preserve">
</t>
    </r>
  </si>
  <si>
    <t>Meses</t>
  </si>
  <si>
    <t>ASISTENTE APOYO ADMINISTRATIVO</t>
  </si>
  <si>
    <r>
      <rPr>
        <b/>
        <sz val="10"/>
        <color theme="1"/>
        <rFont val="Garamond"/>
        <family val="1"/>
      </rPr>
      <t>FORMACIÓN PROFESIONAL DE ACUERDO AL ÁREA DE CONOCIMIENTO DEL NÚCLEO BÁSICO DEL CONOCIMIENTO</t>
    </r>
    <r>
      <rPr>
        <sz val="10"/>
        <color theme="1"/>
        <rFont val="Garamond"/>
        <family val="1"/>
      </rPr>
      <t xml:space="preserve"> Técnico en ciencias sociales, politólogo, abogado, ciencias económicas y administrativas.
 (según clasificación del SNIES). 
</t>
    </r>
    <r>
      <rPr>
        <b/>
        <sz val="10"/>
        <color theme="1"/>
        <rFont val="Garamond"/>
        <family val="1"/>
      </rPr>
      <t>EXPERIENCIA PROFESIONAL</t>
    </r>
    <r>
      <rPr>
        <sz val="10"/>
        <color theme="1"/>
        <rFont val="Garamond"/>
        <family val="1"/>
      </rPr>
      <t xml:space="preserve">
Un (1) año, manejo base de datos, clasificación y organización de archivos, registro y sistematización de la información 
</t>
    </r>
  </si>
  <si>
    <t>TRABAJADORA SOCIAL</t>
  </si>
  <si>
    <r>
      <rPr>
        <b/>
        <sz val="10"/>
        <color theme="1"/>
        <rFont val="Garamond"/>
        <family val="1"/>
      </rPr>
      <t>FORMACIÓN PROFESIONAL DE ACUERDO AL ÁREA DE CONOCIMIENTO DEL NÚCLEO BÁSICO DEL CONOCIMIENTO</t>
    </r>
    <r>
      <rPr>
        <sz val="10"/>
        <color theme="1"/>
        <rFont val="Garamond"/>
        <family val="1"/>
      </rPr>
      <t xml:space="preserve"> Técnico en ciencias sociales, politólogo, abogado, ciencias económicas y administrativas.
 (según clasificación del SNIES). 
</t>
    </r>
    <r>
      <rPr>
        <b/>
        <sz val="10"/>
        <color theme="1"/>
        <rFont val="Garamond"/>
        <family val="1"/>
      </rPr>
      <t>EXPERIENCIA PROFESIONAL</t>
    </r>
    <r>
      <rPr>
        <sz val="10"/>
        <color theme="1"/>
        <rFont val="Garamond"/>
        <family val="1"/>
      </rPr>
      <t xml:space="preserve">
Dos (2) años de experiencia profesional, contados a partir de la terminación de materias y/o fecha de grado, según aplique. 
</t>
    </r>
    <r>
      <rPr>
        <b/>
        <sz val="10"/>
        <color theme="1"/>
        <rFont val="Garamond"/>
        <family val="1"/>
      </rPr>
      <t xml:space="preserve">EXPERIENCIA ESPECIFICA </t>
    </r>
    <r>
      <rPr>
        <sz val="10"/>
        <color theme="1"/>
        <rFont val="Garamond"/>
        <family val="1"/>
      </rPr>
      <t xml:space="preserve">
Un (1) año en proyectos sociales en temas relacionados con primera infancia, educación, familia y comunidad
</t>
    </r>
  </si>
  <si>
    <t>AUXILIAR DE ENFERMERIA</t>
  </si>
  <si>
    <r>
      <rPr>
        <b/>
        <sz val="10"/>
        <color theme="1"/>
        <rFont val="Garamond"/>
        <family val="1"/>
      </rPr>
      <t>FORMACIÓN PROFESIONAL DE ACUERDO AL ÁREA DE CONOCIMIENTO DEL NÚCLEO BÁSICO DEL CONOCIMIENTO</t>
    </r>
    <r>
      <rPr>
        <sz val="10"/>
        <color theme="1"/>
        <rFont val="Garamond"/>
        <family val="1"/>
      </rPr>
      <t xml:space="preserve"> Auxiliar de Enfermeria.
 (según clasificación del SNIES). 
</t>
    </r>
    <r>
      <rPr>
        <b/>
        <sz val="10"/>
        <color theme="1"/>
        <rFont val="Garamond"/>
        <family val="1"/>
      </rPr>
      <t>EXPERIENCIA PROFESIONAL</t>
    </r>
    <r>
      <rPr>
        <sz val="10"/>
        <color theme="1"/>
        <rFont val="Garamond"/>
        <family val="1"/>
      </rPr>
      <t xml:space="preserve">
Un (1) años de experiencia profesional, contados a partir de la terminación de materias y/o fecha de grado, según aplique. 
</t>
    </r>
    <r>
      <rPr>
        <b/>
        <sz val="10"/>
        <color theme="1"/>
        <rFont val="Garamond"/>
        <family val="1"/>
      </rPr>
      <t xml:space="preserve">
</t>
    </r>
  </si>
  <si>
    <t>DINAMIZADORES</t>
  </si>
  <si>
    <t xml:space="preserve">Perfil: Título de Bachiller
Experiencia: 
Mínimo 1 año de experiencia en trabajo 
comunitario reconocido en proyectos 
ejecutados en la localidad en líneas relacionado con instituciones educativas, familia y comunidad; con residencia en la localidad de Suba
</t>
  </si>
  <si>
    <t>COMPONENTE</t>
  </si>
  <si>
    <t>SUBTOTAL</t>
  </si>
  <si>
    <t>Alistamiento</t>
  </si>
  <si>
    <t>AFICHES</t>
  </si>
  <si>
    <t>Afiches tamaño medio de pliego en papel propalcote de 150 gr. Tamaño ¼ pliego a cuatro tintas full color y policromía, incluido logos.</t>
  </si>
  <si>
    <t>PENDON</t>
  </si>
  <si>
    <t>Pendón 2 x 1.5 mts full color en tela banner con logos de inscripción gratuita y tubos superior e inferior.</t>
  </si>
  <si>
    <t>VOLANTES</t>
  </si>
  <si>
    <t>volantes; características: volante tamaño media carta papel bond 90 grs; tinta:2x0.</t>
  </si>
  <si>
    <t>cartillas deben estar impresas a media carta, cosido, con un mínimo veinte (20) páginas, incluida carátula plastificada en propalcote de trescientos (300 grs.) y hojas Bond de setenta y cinco (75) grs., con los respectivos logos institucionales. Se entregará una cartilla a cada niño y niña participante, al inicio de la ejecución del proyecto ya que esta servirá como diario de registro de las actividades</t>
  </si>
  <si>
    <t>MEDIOS COMUNITARIOS</t>
  </si>
  <si>
    <t>Presupuesto global para la difusión del proceso por medios comunitarios e independientes locales, cuñas radiales, prensa escrita</t>
  </si>
  <si>
    <t>Componente 1
Cartografiando-ando</t>
  </si>
  <si>
    <t>TALLERISTA</t>
  </si>
  <si>
    <t>Perfil 1: Un (1) profesional en el área del conocimiento de Ciencias de la Educación, experiencia profesional certificada en áreas relacionadas, con un mínimo de dos (2) años.</t>
  </si>
  <si>
    <t>horas</t>
  </si>
  <si>
    <t>La actividad requiere que a cada niño y niña participante el operador le entregue para el desarrollo de la misma los siguientes materiales:
●	1 lápiz HB/N2: Hechos en madera que provenga de fuentes forestales sostenibles, o solicitar portaminas. 
●	1 borrador blanco para lápiz medidas 5,5 cm x 2 cm x 0,9 mm: Seleccionar borradores biodegradables o reutilizables.
●	1 tajalápiz con depósito para la viruta, para lápices de tamaño estándar: Seleccionar tajalápices fabricados con plástico reciclado y no tóxico, que contribuyan a la reducción de residuos. 
●	3 marcadores permanentes colores surtidos: Seleccionar marcadores que sean recargables y que utilicen tintas a base de agua, evitando aquellos que contienen disolventes orgánicos. Deben ser no tóxicos y cumplir con certificaciones ambientales que garanticen su seguridad para los niños.
●	1 kit de vinilos de agua 6 unidades x 80 gr colores surtidos 1 Kit x 3 pinceles redondos, pelo de cerda, graduación: 3-5-7, 1 Caja de Plastilinas colores surtidos, 170 g:  Seleccione vinilos biodegradables o reutilizables con colorantes naturales y empaques reciclables, pinceles sostenibles con mínima huella de plástico, y plastilinas no tóxicas con ingredientes biodegradables, para minimizar el impacto ambiental y promover prácticas sostenibles.
●	1 kit de escarcha X6 Unid colores surtidos medidas 8.4 cm x 6.5 cm x 6.5 cm en empaque 1 Tijera escolar punta roma, mango plástico, 10 cm, corte recto, material acero: Seleccione escarcha elaborada con materiales reciclados o biodegradables, y tijeras con mangos reciclables y no tóxicos, para promover prácticas sostenibles y minimizar el impacto ambiental.
●	La actividad requiere que por cada taller se entregue el siguiente material: 1 Rollo de papel Kraft 48cm X 100mts: Papel reciclado, residuos agroindustriales, o madera proveniente de fuentes forestales sostenibles.</t>
  </si>
  <si>
    <t xml:space="preserve">Unidad </t>
  </si>
  <si>
    <t>Componente 1
Explorando-ando</t>
  </si>
  <si>
    <t>Perfil 1: Un (1) profesional en el área del conocimiento de Ciencias de la Educación, experiencia profesional certificada en áreas relacionadas, con un mínimo de dos (2) años. Total talleres 103, 5 horas por cada taller</t>
  </si>
  <si>
    <t>KIT TALLER PARTICIPANTES</t>
  </si>
  <si>
    <t>La actividad requiere que a cada niño y niña participante el operador le entregue para el desarrollo de la misma los siguientes materiales:
● Unos (1) Binoculares: Material: Plástico Color: gris y negro Dimensiones del producto (L x W x H): 10 cm x 14 cm x 6 cm, Peso del producto: 175 g
● Una (1) Lupa: Con protector plástico Color: negro Medidas: 17 cm x 9 cm x 2 cm " Una (1) Caja Petri desechable 15 mm</t>
  </si>
  <si>
    <t>KIT TALLER COLEGIOS</t>
  </si>
  <si>
    <t xml:space="preserve">La actividad requiere que por cada colegio se entreguen:
● Cinco (5) microscopios ópticos de aproximadamente 16 cm con 100X 200X 450X de zoom
● 1 lupa 3X, Siete (7) diapositivas en blanco
● Una (1) diapositiva preparada
● Doce (12) etiquetas en blanco
● Doce (12) cubiertas correderas
● Una (1) pipeta de plástico
● Una (1) varilla de revolver
● Una (1) par de pinzas y
● Manual de instrucciones
</t>
  </si>
  <si>
    <t>FILMACION Y FOTOGRAFIA</t>
  </si>
  <si>
    <t>Se debe realizar un registro fotográfico y un vídeo completo de la actividad (El registro de la actividad 2 será material para la actividad 4).</t>
  </si>
  <si>
    <t>Componente 1
Concierto canticuento y poemario al natural</t>
  </si>
  <si>
    <t>TALLERISTA 1</t>
  </si>
  <si>
    <t>Un (1) profesional en el área del conocimiento de Ciencias de la Educación, experiencia profesional certificada en áreas relacionadas, con un mínimo de dos (2) años.</t>
  </si>
  <si>
    <t>BANDA MUSICAL</t>
  </si>
  <si>
    <t>Banda musical puesto en escena, de al menos tres (3) integrantes; para niños (músicas relacionadas con el cuidado y protección de los ecosistemas) con instrumentos musicales y equipos (micrófonos, soportes micrófonos, consola, amplificador, cables, extensiones). Experiencia certificada de mínimo dos (2) años.</t>
  </si>
  <si>
    <t>EQUIPOS TECNOLOGICOS Y AUDIOVISUALES</t>
  </si>
  <si>
    <t>Para el desarrollo de la actividad se requiere que el operador cuente con los siguientes equipos para cada taller: computador, video beam, televisor, proyector, micrófonos, parlantes, reproductores de sonido, instrumentos musicales, extensiones eléctricas, cables y demás que se requiera para la proyección de las imágenes y videos y ambientación musical. (en esta actividad se requiere mostrar un video consolidado de la actividad 2).</t>
  </si>
  <si>
    <t>La actividad requiere que a cada niño y niña participante el operador le entregue para el desarrollo de la misma los siguientes materiales:
● Un (1) instrumento musical de percusión (para niños). Ejemplo: tambor, panderetas, cajas chinas, etc. (entregar instrumentos variados).
● Un (1) instrumento musical de viento (para niños). Ejemplo: flauta dulce, trompetas, clarinete, etc.</t>
  </si>
  <si>
    <t>KIT TALLER 2</t>
  </si>
  <si>
    <t xml:space="preserve">
La actividad requiere que por cada taller se entregue el siguiente material:
● Cuatro (4) pliegos de cartulina de color blanco.
● Dos (2) cajas de marcador permanente x diez (10) unidades colores surtidos.</t>
  </si>
  <si>
    <t>Componente 1
Pacha mama</t>
  </si>
  <si>
    <t xml:space="preserve">
Profesional 2l : 1 Representante o maestro del sector cultural con 2 años de experiencia certificada (Se espera sean maestros de la plástica con reconocimiento en la localidad de Suba) 
</t>
  </si>
  <si>
    <t>Profesional 3: 1 apoyo con conocimientos básicos de las artes plásticas quien hará las veces de monitor o guía durante el proceso de creación de las obras a los distintos grupos que sean organizados (Se espera sean maestros de la plástica con reconocimiento en la localidad de Suba) 1 año de experiencia</t>
  </si>
  <si>
    <t>licenciado con énfasis en pedagogía infantil experiencia profesional certificada de 2 años</t>
  </si>
  <si>
    <t>La actividad requiere que a cada niño y niña participante, el operador le entregue para el desarrollo de la misma los siguientes materiales:  
•	1 lienzo Con bastidor, lienzo medida 40 x 30 cm Espesor 2.5cm madera pino nuevo Lona 100% algodón listo para aplicar óleo o acrílico Color Blanco: No tóxico
•	1 set acrílico mini de pintura acrílicas Estuche acrílico de 40 ml x 10 unidades en diferentes colores Medidas: 13.5 cm x 19 cm x 4 cm en empaque: No tóxico
•	1 lápiz Mirado HB/N2: Hechos en madera que provenga de fuentes forestales sostenibles, o solicitar portaminas. 
•	1 kit de pincel artístico x 6 unidades # 3 tipo de brocha: plumilla, delineador, redondo, detalle, abanico, triangular, plano. 
Cinta de enmascarar multipropósito Largo x Ancho 40 m x 48 mm, Espesor: 0.5 mm: No tóxico
•	1 mezclador de pinturas Paleta circular plástica de 10 cavidades
Gesso Roseta Blanco 116ml
1 Brocha 2 Pulgadas: No tóxico.</t>
  </si>
  <si>
    <t>Componente 2
Desde el juego somos memoria</t>
  </si>
  <si>
    <t>perfil 1:Un (1) licenciado con énfasis en pedagogía infantil experiencia profesional certificada de mínimo dos (2) años</t>
  </si>
  <si>
    <t>Perfil 2: Cuatro (4) parejas de abuelos de la comunidad indígena y NARP con conocimientos en los juegos tradicionales (se sugiere que esta persona pertenezca a comunidades de la localidad de Suba).</t>
  </si>
  <si>
    <t xml:space="preserve">La actividad requiere que por cada taller el operador le entregue al colegio para el desarrollo de la misma los siguientes elementos:
* Un (1) Cucunubá: madera (L x P x A cm) :80 X 50 X 8 (1 Cucunubá 2 Extensores 6 Balines) 
*Una (1) Rana madera y triple + 6 Argollas en bronce + 1 Tablero De Puntos -Alto Parte Anterior: 29 Cm -Fondo: 41.3 Cm Ancho: 39 Cm"
*Quince (15) costales de fique Cinco (5) pelotas caucho Tángara: Tiza Para Tablero Caja X ochenta (80) colores surtidos
* Dos (2) canicas: Bolas De Cristal, Canicas, Piquis * cien (100) Unidades surtidas entre (maras, martillada, lechosas, ojo de gato, petrolera, transparente)
* Diez (10) juegos de Jazz: Catapiz Metálico Juego Mesa De Jazz, Medidas del empaque: 12cm X 9cm X 3cm. Cantidad de Catapiz: Once unidades (11 unds).
</t>
  </si>
  <si>
    <t>Componente 2
Mi tierra sabe, mis abuelos me llegan</t>
  </si>
  <si>
    <t xml:space="preserve">Perfil 2: Tres (3) representantes de la comunidad indígena vestidas con conocimientos en alimentos ancestrales (se sugiere que estas personas pertenezcan a comunidades de la localidad de Suba). 42 talleres dos horas por talle
</t>
  </si>
  <si>
    <t>Personas</t>
  </si>
  <si>
    <t>Profesional 2: Tres (3) representantes de la comunidad NARP con vestidos tradicionales y con conocimientos en alimentos ancestrales. Estas personas deben pertenecer a comunidades étnicas de la localidad de Suba. 42 talleres dos horas por taller</t>
  </si>
  <si>
    <t>La actividad requiere que a cada grupo de máximo cuarenta (40) participantes el operador entregue para el desarrollo de la misma los siguientes elementos:
● Entre   Seis (6) y   ocho (8)   clases de   semillas (maíz, quinua, cacao. habas, etc) en cada mesa de cada grupo étnico.
● Entre Seis (6) y ocho (8) clases de alimentos más tradicionales (degustaciones de mínimo 30 gr) en cada mesa de cada grupo étnico para cada participante. Debe haber al menos 40 degustaciones.
● Degustación de alimentos dulces más tradicionales en cada mesa de cada grupo étnico para cada participante.
Nota: Entre los dos tipos de degustación debe haber al menos 40 degustaciones de manera que todos los participantes al taller accedan a una.</t>
  </si>
  <si>
    <t>Componente 2
Los titeres lo saben</t>
  </si>
  <si>
    <t xml:space="preserve">licenciados con énfasis en pedagogía infantil experiencia profesional certificada dedos (2) años </t>
  </si>
  <si>
    <t>GRUPO TITEROS</t>
  </si>
  <si>
    <t xml:space="preserve">
Mínimo cuatro (4) titiriteros con experiencia en obras relacionadas con culturas étnicas</t>
  </si>
  <si>
    <t xml:space="preserve">Para el desarrollo de la actividad se requiere que el operador alquile 
*un (01) teatrino ensamblable elaborado en MDF con impresión serigráfica a base de tintas UV (color negro), pintado con pintura no tóxica de diferentes colores y acabado natural. Compuesto de un (1) módulo frontal de 2m de largo por 1.50m de ancho, 2m de alto y dos (2) cortinas en tela.
La obra se presentará con un conjunto de diez (10) títeres de mano, entre 20 y 30 cm, confeccionados en tela suave y antialérgica, lavables, acabados definidos, con muy alto nivel de detalle, que contengan personajes pertenecientes a etnias (afro descendiente, indígena, Rrom-gitano, raizal, mestizo, palanquero) con la vestimenta característica de cada etnia, que permitan combinar género masculino y femenino, que incluyan animales y
plantas características de cada etnia y personajes históricos.
</t>
  </si>
  <si>
    <t>Componente 3:
Aventurandonos</t>
  </si>
  <si>
    <t>licenciados con énfasis en pedagogía infantil experiencia profesional certificada de mínimo dos (2) años</t>
  </si>
  <si>
    <t>Hora</t>
  </si>
  <si>
    <t>La actividad requiere que a cada grupo el operador le entregue para el desarrollo de la misma los siguientes materiales:
•	Seis (6) cajas de marcador permanente x diez (10) unidades colores surtidos Seis (6):  Seleccionar marcadores que sean recargables y que utilicen tintas a base de agua, evitando aquellos que contienen disolventes orgánicos. Deben ser no tóxicos y cumplir con certificaciones ambientales que garanticen su seguridad para los niños.
•	vinilos Kit x seis (6) unidades colores primarios para hacer mezclas: Seleccione vinilos biodegradables o reutilizables con colorantes naturales y empaques reciclables, pinceles sostenibles con mínima huella de plástico, y plastilinas no tóxicas con ingredientes biodegradables, para minimizar el impacto ambiental y promover prácticas sostenibles.
•	Seis (6) Pincel redondo Kit x seis (6) unidades, redondos, pelo de cerda, graduación: 1-3- 5-7-9-11: No tóxico
•	Seis (6) Pegante Líquido escolar líquido blanco de doscientos veinticinco (225 ml). Diez (10) Cajas de Plastilina Jumbo triangular, por doce (12) unidades colores surtidos, 170g
•	Diez (10) Escarcha Kit X seis (6) Unid colores surtidos medidas 8.4 cm x 6.5 cm x 6.5 cm en empaque: No tóxico
•	Diez (10) Tijeras escolar punta roma, mango plástico, 10 cm, corte recto, material acero Cinco (5) Cinta de enmascarar multipropósito Largo x Ancho 40 m x 48 mm, Espesor: 0.5mm : No tóxico
•	Diez (10) pliegos de papel mache: Papel reciclado, residuos   agroindustriales, o madera proveniente de fuentes forestales sostenibles.
•	Diez (10) pliegos de papel periódico: Papel reciclado, residuos   agroindustriales, o madera proveniente de fuentes forestales sostenibles.
•	Material reciclable (Envases de plástico, plásticos, latas, cartón y papel, envases de vidrio, revistas, lonas, tapas, periódico impreso etc.)</t>
  </si>
  <si>
    <t>Componente 3
Padres y madres en sintonia</t>
  </si>
  <si>
    <t>CONFERENCISTA</t>
  </si>
  <si>
    <t>Perfil 1: Un (1) Psicólogo conferencista especialista en primera infancia con mínimo dos (2) años de experiencia certificada</t>
  </si>
  <si>
    <t>Tres (3) licenciados con énfasis en pedagogía infantil experiencia profesional certificada de mínimo dos (2) años</t>
  </si>
  <si>
    <t>Componente 5
Brigadistas salvavidas de mascotas seres sintientes</t>
  </si>
  <si>
    <t xml:space="preserve">
Perfil 1: Un (1) licenciado con énfasis en pedagogía infantil experiencia profesional certificada de mínimo dos (2) años.
</t>
  </si>
  <si>
    <t>VETERINARIOS</t>
  </si>
  <si>
    <t>Perfil 2: Dos (2) Veterinarios con mínimo dos (2) años de experiencia profesional certificada</t>
  </si>
  <si>
    <t>Perfil 3: Dos (2) Lideres animalistas de la Localidad</t>
  </si>
  <si>
    <t>Unida</t>
  </si>
  <si>
    <t>Componente 5
¿Y de ta tieerita y el maicito que?</t>
  </si>
  <si>
    <t>1 Persona de la comunidad indígena o NARP con conocimientos en siembra (se sugiere que esta persona pertenezca a comunidades de la localidad de suba)</t>
  </si>
  <si>
    <t xml:space="preserve">
Profesional 2: 1 Tallerista horticultor con experiencia certificada de 2 años.</t>
  </si>
  <si>
    <t xml:space="preserve">La actividad requiere que a cada grupo,  el operador le entregue para el desarrollo de la misma los siguientes materiales: 
1 kit Semillas Maíz, frijol, haba, Pepinos, Pimientos, Ajo, Tomates, Calabacines, Fresas, Limones.
1 kit Plántulas de  21 PLANTULAS de 7 hortalizas diferentes, escoger entre Lechuga verde, Lechuga morada, espinaca, rábanos, Acelga, Apio, perejil, Cilantro, Rugula, Puerro, Cebollín
5 Kits de herramientas para siembra (Un cultivador, Una pala un, robusto cultivador de 3 puntas) Dimensiones: 7 ""x 6,3"" x 6,7 ""(18 cm x 16 cm x 17 cm)"
1 bulto Tierra negra rica en materia orgánica enriquecida con humus de lombriz y mejorada con fibra de coco. Presentación 12 kg"
2 Regaderas "Tamaño: pequeño Capacidad: 1,5 litros. Dimensiones: Largo: 36 cm, Ancho: 8.5 cm, Alto: 22cm
</t>
  </si>
  <si>
    <t>Componente 5
Somos lo que comemos</t>
  </si>
  <si>
    <t>GRUPO TEATRAL</t>
  </si>
  <si>
    <t xml:space="preserve">
Profesional 2: Grupo teatral con entre 8 y 10 actores vestidos - Disfraces tamaño natural - muñecones, con los elementos y montajes de escena necesarios para representar la obra de teatro.</t>
  </si>
  <si>
    <t>La actividad requiere que a cada niño y niña participante el operador le entregue para el desarrollo de la misma los siguientes elementos:  
1 Kit con 3 clases de semillas de 5 g cada uno pureza 95%, germinación 85% (Pepinos, Pimientos, Ajo, Tomates, Calabacines, Fresas, Limones)
1 Plántula nativas (carbonero, Caucho Tequendama, Cedro, Chicalá amarillo, Chicalá rosado, Eucalipto pomarroso, Falso pimiento, Fresno)
1 plántula para sembrar de medicinas ancestrales (manzanilla, Caléndula, Aloe vera, Jengibre, Canelón, chulco, poleo).</t>
  </si>
  <si>
    <t>IVA</t>
  </si>
  <si>
    <t>VALOR UNITARIO CON IVA</t>
  </si>
  <si>
    <t>VALOR TOTAL CON IVA</t>
  </si>
  <si>
    <t>ALISTAMIENTO</t>
  </si>
  <si>
    <t>COMPONENTE 1: TERRITORIO Y PATRIMONIO NATURAL</t>
  </si>
  <si>
    <t>COMPONENTE 2: CULTURA, IDENTIDAD Y PATRIMONIO CULTURAL</t>
  </si>
  <si>
    <t>COMPONENTE 3: ORGANIZACIÓN POLITICA Y SOCIAL DEL TERRITORIO</t>
  </si>
  <si>
    <t>COMPONENTE 4: SOBERANIA Y SEGURIDAD ALIMENTARIA</t>
  </si>
  <si>
    <t>COMPONENTE 5: ANIMALISMO CONCIENTE PARA SERES SINTIENTES</t>
  </si>
  <si>
    <r>
      <t>O</t>
    </r>
    <r>
      <rPr>
        <b/>
        <sz val="14"/>
        <color theme="0"/>
        <rFont val="Arial Narrow"/>
        <family val="2"/>
      </rPr>
      <t>BJETO: “AUNAR ESFUERZOS Y RESURSOS FISICOS, TECNICOS, ADMINISTRATIVOS, FINANCIEROS Y LOGISTICOS PARA PROMOVER EL FORTALECIMIENTO DE LA ALIANZA ESCUELA, FAMILIA Y COMUNIDAD, EN EL MARCO DEL PROYECTO DE INVERSIÓN 1957 "CONSTRUYENDO NUESTRA INFANCIA LOCAL DE LA LOCALIDAD DE SUBA.”</t>
    </r>
  </si>
  <si>
    <t>DILIGENCIAR UNICAMENTE LAS CASILLAS EN AMARILLO</t>
  </si>
  <si>
    <t xml:space="preserve">FORMATO OFERTA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</si>
</sst>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&quot;$&quot;* #,##0.00_-;\-&quot;$&quot;* #,##0.00_-;_-&quot;$&quot;* &quot;-&quot;??_-;_-@"/>
    <numFmt numFmtId="173" formatCode="_-[$$-240A]\ * #,##0_-;\-[$$-240A]\ * #,##0_-;_-[$$-240A]\ * &quot;-&quot;_-;_-@_-"/>
    <numFmt numFmtId="174" formatCode="_-[$$-240A]\ * #,##0.00_-;\-[$$-240A]\ * #,##0.00_-;_-[$$-240A]\ * &quot;-&quot;??_-;_-@_-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Garamond"/>
      <family val="1"/>
    </font>
    <font>
      <sz val="10"/>
      <color rgb="FF000000"/>
      <name val="Garamond"/>
      <family val="1"/>
    </font>
    <font>
      <sz val="10"/>
      <color theme="1"/>
      <name val="Calibri"/>
      <family val="2"/>
      <scheme val="minor"/>
    </font>
    <font>
      <b/>
      <sz val="10"/>
      <color theme="1"/>
      <name val="Garamond"/>
      <family val="1"/>
    </font>
    <font>
      <b/>
      <sz val="14"/>
      <color theme="0"/>
      <name val="Arial"/>
      <family val="2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4"/>
      <name val="Arial"/>
      <family val="2"/>
    </font>
    <font>
      <b/>
      <sz val="20"/>
      <color theme="0"/>
      <name val="Garamond"/>
      <family val="1"/>
    </font>
    <font>
      <b/>
      <sz val="24"/>
      <color theme="0"/>
      <name val="Arial Narrow"/>
      <family val="2"/>
    </font>
    <font>
      <b/>
      <sz val="14"/>
      <color theme="0"/>
      <name val="Arial Narrow"/>
      <family val="2"/>
    </font>
    <font>
      <b/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rgb="FFC00000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249977111117893"/>
        <bgColor rgb="FFC00000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56">
    <xf numFmtId="0" fontId="0" fillId="0" borderId="0" xfId="0"/>
    <xf numFmtId="0" fontId="2" fillId="0" borderId="0" xfId="0" applyFont="1"/>
    <xf numFmtId="3" fontId="2" fillId="0" borderId="0" xfId="0" applyNumberFormat="1" applyFont="1"/>
    <xf numFmtId="0" fontId="2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0" fontId="2" fillId="0" borderId="0" xfId="0" applyFont="1" applyAlignment="1"/>
    <xf numFmtId="0" fontId="1" fillId="3" borderId="1" xfId="0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11" fillId="0" borderId="0" xfId="0" applyFont="1"/>
    <xf numFmtId="164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15" fillId="0" borderId="0" xfId="1" applyFont="1" applyFill="1" applyBorder="1" applyAlignment="1">
      <alignment vertical="center"/>
    </xf>
    <xf numFmtId="0" fontId="4" fillId="0" borderId="0" xfId="0" applyFont="1" applyFill="1" applyBorder="1"/>
    <xf numFmtId="0" fontId="15" fillId="5" borderId="1" xfId="1" applyFont="1" applyFill="1" applyBorder="1" applyAlignment="1">
      <alignment horizontal="center" vertical="center"/>
    </xf>
    <xf numFmtId="173" fontId="2" fillId="0" borderId="0" xfId="0" applyNumberFormat="1" applyFont="1"/>
    <xf numFmtId="173" fontId="1" fillId="3" borderId="1" xfId="0" applyNumberFormat="1" applyFont="1" applyFill="1" applyBorder="1" applyAlignment="1">
      <alignment horizontal="center" vertical="center" wrapText="1"/>
    </xf>
    <xf numFmtId="173" fontId="1" fillId="3" borderId="2" xfId="0" applyNumberFormat="1" applyFont="1" applyFill="1" applyBorder="1" applyAlignment="1">
      <alignment horizontal="center" vertical="center"/>
    </xf>
    <xf numFmtId="173" fontId="1" fillId="3" borderId="3" xfId="0" applyNumberFormat="1" applyFont="1" applyFill="1" applyBorder="1" applyAlignment="1">
      <alignment horizontal="center" vertical="center"/>
    </xf>
    <xf numFmtId="173" fontId="2" fillId="0" borderId="1" xfId="0" applyNumberFormat="1" applyFont="1" applyBorder="1"/>
    <xf numFmtId="173" fontId="15" fillId="5" borderId="1" xfId="1" applyNumberFormat="1" applyFont="1" applyFill="1" applyBorder="1" applyAlignment="1">
      <alignment vertical="center"/>
    </xf>
    <xf numFmtId="173" fontId="2" fillId="2" borderId="1" xfId="0" applyNumberFormat="1" applyFont="1" applyFill="1" applyBorder="1"/>
    <xf numFmtId="173" fontId="6" fillId="2" borderId="1" xfId="1" applyNumberFormat="1" applyFont="1" applyFill="1" applyBorder="1" applyAlignment="1">
      <alignment horizontal="center" vertical="center" wrapText="1"/>
    </xf>
    <xf numFmtId="173" fontId="2" fillId="8" borderId="1" xfId="0" applyNumberFormat="1" applyFont="1" applyFill="1" applyBorder="1"/>
    <xf numFmtId="0" fontId="14" fillId="4" borderId="1" xfId="0" applyFont="1" applyFill="1" applyBorder="1" applyAlignment="1">
      <alignment horizontal="center" vertical="center" wrapText="1"/>
    </xf>
    <xf numFmtId="173" fontId="14" fillId="2" borderId="1" xfId="0" applyNumberFormat="1" applyFont="1" applyFill="1" applyBorder="1" applyAlignment="1">
      <alignment vertical="center" wrapText="1"/>
    </xf>
    <xf numFmtId="173" fontId="11" fillId="0" borderId="1" xfId="0" applyNumberFormat="1" applyFont="1" applyFill="1" applyBorder="1"/>
    <xf numFmtId="173" fontId="2" fillId="7" borderId="1" xfId="0" applyNumberFormat="1" applyFont="1" applyFill="1" applyBorder="1"/>
    <xf numFmtId="0" fontId="10" fillId="6" borderId="1" xfId="0" applyFont="1" applyFill="1" applyBorder="1" applyAlignment="1">
      <alignment horizontal="center" vertical="center" wrapText="1"/>
    </xf>
    <xf numFmtId="173" fontId="10" fillId="6" borderId="1" xfId="0" applyNumberFormat="1" applyFont="1" applyFill="1" applyBorder="1" applyAlignment="1">
      <alignment vertical="center" wrapText="1"/>
    </xf>
    <xf numFmtId="173" fontId="11" fillId="5" borderId="1" xfId="0" applyNumberFormat="1" applyFont="1" applyFill="1" applyBorder="1"/>
    <xf numFmtId="173" fontId="4" fillId="0" borderId="1" xfId="0" applyNumberFormat="1" applyFont="1" applyBorder="1"/>
    <xf numFmtId="173" fontId="4" fillId="7" borderId="1" xfId="0" applyNumberFormat="1" applyFont="1" applyFill="1" applyBorder="1"/>
    <xf numFmtId="0" fontId="13" fillId="5" borderId="1" xfId="0" applyFont="1" applyFill="1" applyBorder="1" applyAlignment="1">
      <alignment horizontal="center" vertical="center"/>
    </xf>
    <xf numFmtId="173" fontId="2" fillId="5" borderId="1" xfId="0" applyNumberFormat="1" applyFont="1" applyFill="1" applyBorder="1"/>
    <xf numFmtId="173" fontId="3" fillId="8" borderId="1" xfId="0" applyNumberFormat="1" applyFont="1" applyFill="1" applyBorder="1"/>
    <xf numFmtId="173" fontId="2" fillId="0" borderId="1" xfId="0" applyNumberFormat="1" applyFont="1" applyFill="1" applyBorder="1"/>
    <xf numFmtId="174" fontId="2" fillId="2" borderId="1" xfId="0" applyNumberFormat="1" applyFont="1" applyFill="1" applyBorder="1"/>
    <xf numFmtId="173" fontId="4" fillId="2" borderId="1" xfId="0" applyNumberFormat="1" applyFont="1" applyFill="1" applyBorder="1"/>
    <xf numFmtId="173" fontId="4" fillId="8" borderId="1" xfId="0" applyNumberFormat="1" applyFont="1" applyFill="1" applyBorder="1"/>
    <xf numFmtId="173" fontId="8" fillId="2" borderId="1" xfId="0" applyNumberFormat="1" applyFont="1" applyFill="1" applyBorder="1"/>
    <xf numFmtId="174" fontId="8" fillId="2" borderId="1" xfId="0" applyNumberFormat="1" applyFont="1" applyFill="1" applyBorder="1"/>
    <xf numFmtId="173" fontId="12" fillId="5" borderId="1" xfId="0" applyNumberFormat="1" applyFont="1" applyFill="1" applyBorder="1"/>
    <xf numFmtId="0" fontId="16" fillId="5" borderId="4" xfId="1" applyFont="1" applyFill="1" applyBorder="1" applyAlignment="1">
      <alignment horizontal="center" vertical="center"/>
    </xf>
    <xf numFmtId="0" fontId="16" fillId="5" borderId="0" xfId="1" applyFont="1" applyFill="1" applyBorder="1" applyAlignment="1">
      <alignment horizontal="center" vertical="center"/>
    </xf>
    <xf numFmtId="0" fontId="16" fillId="5" borderId="4" xfId="1" applyFont="1" applyFill="1" applyBorder="1" applyAlignment="1">
      <alignment horizontal="center" vertical="center" wrapText="1"/>
    </xf>
    <xf numFmtId="0" fontId="16" fillId="5" borderId="0" xfId="1" applyFont="1" applyFill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3"/>
  <sheetViews>
    <sheetView tabSelected="1" topLeftCell="B1" zoomScale="80" zoomScaleNormal="80" workbookViewId="0">
      <pane ySplit="6" topLeftCell="A7" activePane="bottomLeft" state="frozen"/>
      <selection pane="bottomLeft" activeCell="G7" sqref="G7"/>
    </sheetView>
  </sheetViews>
  <sheetFormatPr baseColWidth="10" defaultRowHeight="24" customHeight="1" x14ac:dyDescent="0.2"/>
  <cols>
    <col min="1" max="1" width="8.5703125" style="1" customWidth="1"/>
    <col min="2" max="2" width="19" style="3" customWidth="1"/>
    <col min="3" max="3" width="22" style="1" customWidth="1"/>
    <col min="4" max="4" width="40.7109375" style="1" customWidth="1"/>
    <col min="5" max="5" width="11.28515625" style="1" customWidth="1"/>
    <col min="6" max="6" width="14.42578125" style="2" customWidth="1"/>
    <col min="7" max="7" width="13" style="2" customWidth="1"/>
    <col min="8" max="8" width="11.42578125" style="1"/>
    <col min="9" max="9" width="17.85546875" style="23" customWidth="1"/>
    <col min="10" max="10" width="35.140625" style="23" customWidth="1"/>
    <col min="11" max="12" width="11.42578125" style="23"/>
    <col min="13" max="13" width="21.85546875" style="23" customWidth="1"/>
    <col min="14" max="16384" width="11.42578125" style="1"/>
  </cols>
  <sheetData>
    <row r="1" spans="1:13" ht="24" customHeight="1" x14ac:dyDescent="0.2">
      <c r="B1" s="51" t="s">
        <v>124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57" customHeight="1" x14ac:dyDescent="0.2">
      <c r="B2" s="53" t="s">
        <v>122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1:13" ht="24" customHeight="1" x14ac:dyDescent="0.35">
      <c r="B3" s="55" t="s">
        <v>123</v>
      </c>
      <c r="C3" s="55"/>
      <c r="D3" s="55"/>
      <c r="E3" s="55"/>
    </row>
    <row r="5" spans="1:13" ht="24" customHeight="1" x14ac:dyDescent="0.2">
      <c r="D5" s="6"/>
      <c r="E5" s="6"/>
      <c r="F5" s="6"/>
      <c r="G5" s="6"/>
      <c r="H5" s="6"/>
      <c r="I5" s="25" t="s">
        <v>9</v>
      </c>
      <c r="J5" s="26"/>
    </row>
    <row r="6" spans="1:13" ht="34.5" customHeight="1" x14ac:dyDescent="0.2">
      <c r="A6" s="7" t="s">
        <v>8</v>
      </c>
      <c r="B6" s="7" t="s">
        <v>36</v>
      </c>
      <c r="C6" s="7"/>
      <c r="D6" s="7" t="s">
        <v>7</v>
      </c>
      <c r="E6" s="7"/>
      <c r="F6" s="7" t="s">
        <v>0</v>
      </c>
      <c r="G6" s="7" t="s">
        <v>1</v>
      </c>
      <c r="H6" s="7" t="s">
        <v>10</v>
      </c>
      <c r="I6" s="24" t="s">
        <v>114</v>
      </c>
      <c r="J6" s="24" t="s">
        <v>115</v>
      </c>
      <c r="K6" s="24" t="s">
        <v>5</v>
      </c>
      <c r="L6" s="24" t="s">
        <v>113</v>
      </c>
      <c r="M6" s="24" t="s">
        <v>6</v>
      </c>
    </row>
    <row r="7" spans="1:13" ht="24" customHeight="1" x14ac:dyDescent="0.2">
      <c r="A7" s="8">
        <v>1</v>
      </c>
      <c r="B7" s="8" t="s">
        <v>24</v>
      </c>
      <c r="C7" s="15" t="s">
        <v>25</v>
      </c>
      <c r="D7" s="11" t="s">
        <v>26</v>
      </c>
      <c r="E7" s="11">
        <v>1</v>
      </c>
      <c r="F7" s="9" t="s">
        <v>14</v>
      </c>
      <c r="G7" s="9">
        <v>7</v>
      </c>
      <c r="H7" s="9" t="s">
        <v>27</v>
      </c>
      <c r="I7" s="29">
        <v>7000000</v>
      </c>
      <c r="J7" s="29">
        <f>I7*E7*G7</f>
        <v>49000000</v>
      </c>
      <c r="K7" s="31"/>
      <c r="L7" s="27">
        <v>0</v>
      </c>
      <c r="M7" s="27">
        <f>K7</f>
        <v>0</v>
      </c>
    </row>
    <row r="8" spans="1:13" ht="24" customHeight="1" x14ac:dyDescent="0.2">
      <c r="A8" s="8">
        <v>2</v>
      </c>
      <c r="B8" s="8" t="s">
        <v>24</v>
      </c>
      <c r="C8" s="15" t="s">
        <v>28</v>
      </c>
      <c r="D8" s="11" t="s">
        <v>29</v>
      </c>
      <c r="E8" s="11">
        <v>1</v>
      </c>
      <c r="F8" s="9" t="s">
        <v>14</v>
      </c>
      <c r="G8" s="9">
        <v>7</v>
      </c>
      <c r="H8" s="9" t="s">
        <v>27</v>
      </c>
      <c r="I8" s="29">
        <v>3500000</v>
      </c>
      <c r="J8" s="29">
        <f t="shared" ref="J8:J11" si="0">I8*E8*G8</f>
        <v>24500000</v>
      </c>
      <c r="K8" s="31"/>
      <c r="L8" s="27">
        <v>0</v>
      </c>
      <c r="M8" s="27">
        <f t="shared" ref="M8:M12" si="1">K8</f>
        <v>0</v>
      </c>
    </row>
    <row r="9" spans="1:13" ht="24" customHeight="1" x14ac:dyDescent="0.2">
      <c r="A9" s="8">
        <v>3</v>
      </c>
      <c r="B9" s="8" t="s">
        <v>24</v>
      </c>
      <c r="C9" s="15" t="s">
        <v>30</v>
      </c>
      <c r="D9" s="11" t="s">
        <v>31</v>
      </c>
      <c r="E9" s="11">
        <v>3</v>
      </c>
      <c r="F9" s="9" t="s">
        <v>14</v>
      </c>
      <c r="G9" s="9">
        <v>7</v>
      </c>
      <c r="H9" s="9" t="s">
        <v>27</v>
      </c>
      <c r="I9" s="29">
        <v>4300000</v>
      </c>
      <c r="J9" s="29">
        <f t="shared" si="0"/>
        <v>90300000</v>
      </c>
      <c r="K9" s="31"/>
      <c r="L9" s="27">
        <v>0</v>
      </c>
      <c r="M9" s="27">
        <f t="shared" si="1"/>
        <v>0</v>
      </c>
    </row>
    <row r="10" spans="1:13" ht="24" customHeight="1" x14ac:dyDescent="0.2">
      <c r="A10" s="8">
        <v>4</v>
      </c>
      <c r="B10" s="8" t="s">
        <v>24</v>
      </c>
      <c r="C10" s="15" t="s">
        <v>32</v>
      </c>
      <c r="D10" s="11" t="s">
        <v>33</v>
      </c>
      <c r="E10" s="11">
        <v>3</v>
      </c>
      <c r="F10" s="9" t="s">
        <v>14</v>
      </c>
      <c r="G10" s="9">
        <v>4</v>
      </c>
      <c r="H10" s="9" t="s">
        <v>27</v>
      </c>
      <c r="I10" s="29">
        <v>2400000</v>
      </c>
      <c r="J10" s="29">
        <f t="shared" si="0"/>
        <v>28800000</v>
      </c>
      <c r="K10" s="31"/>
      <c r="L10" s="27">
        <v>0</v>
      </c>
      <c r="M10" s="27">
        <f t="shared" si="1"/>
        <v>0</v>
      </c>
    </row>
    <row r="11" spans="1:13" ht="24.75" customHeight="1" x14ac:dyDescent="0.2">
      <c r="A11" s="8">
        <v>5</v>
      </c>
      <c r="B11" s="8" t="s">
        <v>24</v>
      </c>
      <c r="C11" s="15" t="s">
        <v>34</v>
      </c>
      <c r="D11" s="11" t="s">
        <v>35</v>
      </c>
      <c r="E11" s="11">
        <v>5</v>
      </c>
      <c r="F11" s="9" t="s">
        <v>14</v>
      </c>
      <c r="G11" s="9">
        <v>7</v>
      </c>
      <c r="H11" s="9" t="s">
        <v>27</v>
      </c>
      <c r="I11" s="29">
        <v>2500000</v>
      </c>
      <c r="J11" s="29">
        <f t="shared" si="0"/>
        <v>87500000</v>
      </c>
      <c r="K11" s="31"/>
      <c r="L11" s="27">
        <v>0</v>
      </c>
      <c r="M11" s="27">
        <f t="shared" si="1"/>
        <v>0</v>
      </c>
    </row>
    <row r="12" spans="1:13" s="16" customFormat="1" ht="24" customHeight="1" x14ac:dyDescent="0.3">
      <c r="A12" s="32" t="s">
        <v>37</v>
      </c>
      <c r="B12" s="32"/>
      <c r="C12" s="32"/>
      <c r="D12" s="32"/>
      <c r="E12" s="32"/>
      <c r="F12" s="32"/>
      <c r="G12" s="32"/>
      <c r="H12" s="32"/>
      <c r="I12" s="33"/>
      <c r="J12" s="33">
        <f>SUM(J7:J11)</f>
        <v>280100000</v>
      </c>
      <c r="K12" s="34"/>
      <c r="L12" s="35">
        <f ca="1">SUM(L7:L12)</f>
        <v>0</v>
      </c>
      <c r="M12" s="35">
        <f ca="1">SUM(M7:M12)</f>
        <v>0</v>
      </c>
    </row>
    <row r="13" spans="1:13" s="16" customFormat="1" ht="24" customHeight="1" x14ac:dyDescent="0.3">
      <c r="A13" s="22" t="s">
        <v>116</v>
      </c>
      <c r="B13" s="22"/>
      <c r="C13" s="22"/>
      <c r="D13" s="36"/>
      <c r="E13" s="36"/>
      <c r="F13" s="36"/>
      <c r="G13" s="36"/>
      <c r="H13" s="36"/>
      <c r="I13" s="37"/>
      <c r="J13" s="37"/>
      <c r="K13" s="38"/>
      <c r="L13" s="38"/>
      <c r="M13" s="38"/>
    </row>
    <row r="14" spans="1:13" ht="21.75" customHeight="1" x14ac:dyDescent="0.2">
      <c r="A14" s="8">
        <v>6</v>
      </c>
      <c r="B14" s="8" t="s">
        <v>38</v>
      </c>
      <c r="C14" s="15" t="s">
        <v>39</v>
      </c>
      <c r="D14" s="11" t="s">
        <v>40</v>
      </c>
      <c r="E14" s="11">
        <v>1000</v>
      </c>
      <c r="F14" s="9" t="s">
        <v>14</v>
      </c>
      <c r="G14" s="9"/>
      <c r="H14" s="9"/>
      <c r="I14" s="29">
        <v>7834.1666666666661</v>
      </c>
      <c r="J14" s="30">
        <f>E14*I14</f>
        <v>7834166.666666666</v>
      </c>
      <c r="K14" s="31"/>
      <c r="L14" s="27">
        <f>K14*19%</f>
        <v>0</v>
      </c>
      <c r="M14" s="27">
        <f>K14*L14</f>
        <v>0</v>
      </c>
    </row>
    <row r="15" spans="1:13" ht="24" customHeight="1" x14ac:dyDescent="0.2">
      <c r="A15" s="8">
        <v>7</v>
      </c>
      <c r="B15" s="8" t="s">
        <v>38</v>
      </c>
      <c r="C15" s="15" t="s">
        <v>41</v>
      </c>
      <c r="D15" s="11" t="s">
        <v>42</v>
      </c>
      <c r="E15" s="11">
        <v>16</v>
      </c>
      <c r="F15" s="9" t="s">
        <v>14</v>
      </c>
      <c r="G15" s="9"/>
      <c r="H15" s="9"/>
      <c r="I15" s="29">
        <v>48446.486666666671</v>
      </c>
      <c r="J15" s="30">
        <f t="shared" ref="J15:J18" si="2">E15*I15</f>
        <v>775143.78666666674</v>
      </c>
      <c r="K15" s="31"/>
      <c r="L15" s="27">
        <f t="shared" ref="L15:L18" si="3">K15*19%</f>
        <v>0</v>
      </c>
      <c r="M15" s="27">
        <f t="shared" ref="M15:M18" si="4">K15*L15</f>
        <v>0</v>
      </c>
    </row>
    <row r="16" spans="1:13" ht="24" customHeight="1" x14ac:dyDescent="0.2">
      <c r="A16" s="8">
        <v>8</v>
      </c>
      <c r="B16" s="8" t="s">
        <v>38</v>
      </c>
      <c r="C16" s="15" t="s">
        <v>43</v>
      </c>
      <c r="D16" s="17" t="s">
        <v>44</v>
      </c>
      <c r="E16" s="11">
        <v>2000</v>
      </c>
      <c r="F16" s="9" t="s">
        <v>14</v>
      </c>
      <c r="G16" s="9"/>
      <c r="H16" s="9"/>
      <c r="I16" s="29">
        <v>583.1</v>
      </c>
      <c r="J16" s="30">
        <f t="shared" si="2"/>
        <v>1166200</v>
      </c>
      <c r="K16" s="31"/>
      <c r="L16" s="27">
        <f t="shared" si="3"/>
        <v>0</v>
      </c>
      <c r="M16" s="27">
        <f t="shared" si="4"/>
        <v>0</v>
      </c>
    </row>
    <row r="17" spans="1:30" ht="24" customHeight="1" x14ac:dyDescent="0.2">
      <c r="A17" s="8">
        <v>9</v>
      </c>
      <c r="B17" s="8" t="s">
        <v>38</v>
      </c>
      <c r="C17" s="15" t="s">
        <v>3</v>
      </c>
      <c r="D17" s="11" t="s">
        <v>45</v>
      </c>
      <c r="E17" s="11">
        <v>4167</v>
      </c>
      <c r="F17" s="9" t="s">
        <v>14</v>
      </c>
      <c r="G17" s="9"/>
      <c r="H17" s="9"/>
      <c r="I17" s="29">
        <v>43744.4</v>
      </c>
      <c r="J17" s="30">
        <f t="shared" si="2"/>
        <v>182282914.80000001</v>
      </c>
      <c r="K17" s="31"/>
      <c r="L17" s="27">
        <f t="shared" si="3"/>
        <v>0</v>
      </c>
      <c r="M17" s="27">
        <f t="shared" si="4"/>
        <v>0</v>
      </c>
    </row>
    <row r="18" spans="1:30" ht="24" customHeight="1" x14ac:dyDescent="0.2">
      <c r="A18" s="8">
        <v>10</v>
      </c>
      <c r="B18" s="8" t="s">
        <v>38</v>
      </c>
      <c r="C18" s="15" t="s">
        <v>46</v>
      </c>
      <c r="D18" s="11" t="s">
        <v>47</v>
      </c>
      <c r="E18" s="11">
        <v>1</v>
      </c>
      <c r="F18" s="9" t="s">
        <v>14</v>
      </c>
      <c r="G18" s="9"/>
      <c r="H18" s="9"/>
      <c r="I18" s="29">
        <v>17850000</v>
      </c>
      <c r="J18" s="30">
        <f t="shared" si="2"/>
        <v>17850000</v>
      </c>
      <c r="K18" s="31"/>
      <c r="L18" s="27">
        <f t="shared" si="3"/>
        <v>0</v>
      </c>
      <c r="M18" s="27">
        <f t="shared" si="4"/>
        <v>0</v>
      </c>
    </row>
    <row r="19" spans="1:30" s="5" customFormat="1" ht="24" customHeight="1" x14ac:dyDescent="0.2">
      <c r="A19" s="32" t="s">
        <v>37</v>
      </c>
      <c r="B19" s="32"/>
      <c r="C19" s="32"/>
      <c r="D19" s="32"/>
      <c r="E19" s="32"/>
      <c r="F19" s="32"/>
      <c r="G19" s="32"/>
      <c r="H19" s="32"/>
      <c r="I19" s="33"/>
      <c r="J19" s="33">
        <f>SUM(J14:J18)</f>
        <v>209908425.25333333</v>
      </c>
      <c r="K19" s="39"/>
      <c r="L19" s="39"/>
      <c r="M19" s="40">
        <f>SUM(M14:M18)</f>
        <v>0</v>
      </c>
    </row>
    <row r="20" spans="1:30" s="21" customFormat="1" ht="32.25" customHeight="1" x14ac:dyDescent="0.2">
      <c r="A20" s="22" t="s">
        <v>117</v>
      </c>
      <c r="B20" s="22"/>
      <c r="C20" s="22"/>
      <c r="D20" s="22"/>
      <c r="E20" s="22"/>
      <c r="F20" s="22"/>
      <c r="G20" s="22"/>
      <c r="H20" s="22"/>
      <c r="I20" s="28"/>
      <c r="J20" s="28"/>
      <c r="K20" s="28"/>
      <c r="L20" s="28"/>
      <c r="M20" s="28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</row>
    <row r="21" spans="1:30" ht="24" customHeight="1" x14ac:dyDescent="0.2">
      <c r="A21" s="8">
        <v>11</v>
      </c>
      <c r="B21" s="9" t="s">
        <v>48</v>
      </c>
      <c r="C21" s="11" t="s">
        <v>49</v>
      </c>
      <c r="D21" s="11" t="s">
        <v>50</v>
      </c>
      <c r="E21" s="13">
        <v>1</v>
      </c>
      <c r="F21" s="13" t="s">
        <v>14</v>
      </c>
      <c r="G21" s="9">
        <f>24*2</f>
        <v>48</v>
      </c>
      <c r="H21" s="9" t="s">
        <v>51</v>
      </c>
      <c r="I21" s="29">
        <v>94333.333333333328</v>
      </c>
      <c r="J21" s="29">
        <f>I21*E21*G21</f>
        <v>4528000</v>
      </c>
      <c r="K21" s="31"/>
      <c r="L21" s="27">
        <f>K21*19%</f>
        <v>0</v>
      </c>
      <c r="M21" s="27">
        <f>K21+L21</f>
        <v>0</v>
      </c>
    </row>
    <row r="22" spans="1:30" ht="24" customHeight="1" x14ac:dyDescent="0.2">
      <c r="A22" s="8">
        <v>12</v>
      </c>
      <c r="B22" s="9" t="s">
        <v>48</v>
      </c>
      <c r="C22" s="11" t="s">
        <v>16</v>
      </c>
      <c r="D22" s="14" t="s">
        <v>52</v>
      </c>
      <c r="E22" s="13">
        <v>938</v>
      </c>
      <c r="F22" s="17" t="s">
        <v>53</v>
      </c>
      <c r="G22" s="9"/>
      <c r="H22" s="9"/>
      <c r="I22" s="29">
        <v>46806.666666666672</v>
      </c>
      <c r="J22" s="29">
        <f>I22*E22</f>
        <v>43904653.333333336</v>
      </c>
      <c r="K22" s="31"/>
      <c r="L22" s="27">
        <f t="shared" ref="L22:L39" si="5">K22*19%</f>
        <v>0</v>
      </c>
      <c r="M22" s="27">
        <f t="shared" ref="M22:M40" si="6">K22+L22</f>
        <v>0</v>
      </c>
    </row>
    <row r="23" spans="1:30" ht="24" customHeight="1" x14ac:dyDescent="0.2">
      <c r="A23" s="8">
        <v>13</v>
      </c>
      <c r="B23" s="9" t="s">
        <v>54</v>
      </c>
      <c r="C23" s="11" t="s">
        <v>49</v>
      </c>
      <c r="D23" s="11" t="s">
        <v>55</v>
      </c>
      <c r="E23" s="11">
        <v>1</v>
      </c>
      <c r="F23" s="17" t="s">
        <v>53</v>
      </c>
      <c r="G23" s="13">
        <f>103*5</f>
        <v>515</v>
      </c>
      <c r="H23" s="13" t="s">
        <v>15</v>
      </c>
      <c r="I23" s="29">
        <v>94333.333333333328</v>
      </c>
      <c r="J23" s="29">
        <f>I23*G23*E23</f>
        <v>48581666.666666664</v>
      </c>
      <c r="K23" s="31"/>
      <c r="L23" s="27">
        <f t="shared" si="5"/>
        <v>0</v>
      </c>
      <c r="M23" s="27">
        <f t="shared" si="6"/>
        <v>0</v>
      </c>
    </row>
    <row r="24" spans="1:30" ht="24" customHeight="1" x14ac:dyDescent="0.2">
      <c r="A24" s="8">
        <v>14</v>
      </c>
      <c r="B24" s="9" t="s">
        <v>54</v>
      </c>
      <c r="C24" s="11" t="s">
        <v>56</v>
      </c>
      <c r="D24" s="14" t="s">
        <v>57</v>
      </c>
      <c r="E24" s="11">
        <v>4094</v>
      </c>
      <c r="F24" s="17" t="s">
        <v>53</v>
      </c>
      <c r="G24" s="13"/>
      <c r="H24" s="13"/>
      <c r="I24" s="29">
        <v>60959.73333333333</v>
      </c>
      <c r="J24" s="29">
        <f>I24*E24</f>
        <v>249569148.26666665</v>
      </c>
      <c r="K24" s="31"/>
      <c r="L24" s="27">
        <f t="shared" si="5"/>
        <v>0</v>
      </c>
      <c r="M24" s="27">
        <f t="shared" si="6"/>
        <v>0</v>
      </c>
    </row>
    <row r="25" spans="1:30" ht="24" customHeight="1" x14ac:dyDescent="0.2">
      <c r="A25" s="8">
        <v>15</v>
      </c>
      <c r="B25" s="9" t="s">
        <v>54</v>
      </c>
      <c r="C25" s="11" t="s">
        <v>58</v>
      </c>
      <c r="D25" s="14" t="s">
        <v>59</v>
      </c>
      <c r="E25" s="11">
        <v>15</v>
      </c>
      <c r="F25" s="17" t="s">
        <v>53</v>
      </c>
      <c r="G25" s="13"/>
      <c r="H25" s="13"/>
      <c r="I25" s="29">
        <v>1122566.6666666667</v>
      </c>
      <c r="J25" s="29">
        <f t="shared" ref="J25:J29" si="7">I25*E25</f>
        <v>16838500</v>
      </c>
      <c r="K25" s="31"/>
      <c r="L25" s="27">
        <f t="shared" si="5"/>
        <v>0</v>
      </c>
      <c r="M25" s="27">
        <f t="shared" si="6"/>
        <v>0</v>
      </c>
    </row>
    <row r="26" spans="1:30" ht="24" customHeight="1" x14ac:dyDescent="0.2">
      <c r="A26" s="8">
        <v>16</v>
      </c>
      <c r="B26" s="9" t="s">
        <v>54</v>
      </c>
      <c r="C26" s="11" t="s">
        <v>2</v>
      </c>
      <c r="D26" s="14" t="s">
        <v>19</v>
      </c>
      <c r="E26" s="11">
        <v>4094</v>
      </c>
      <c r="F26" s="17" t="s">
        <v>53</v>
      </c>
      <c r="G26" s="13"/>
      <c r="H26" s="13"/>
      <c r="I26" s="29">
        <v>18841.666666666668</v>
      </c>
      <c r="J26" s="29">
        <f t="shared" si="7"/>
        <v>77137783.333333343</v>
      </c>
      <c r="K26" s="31"/>
      <c r="L26" s="27">
        <f t="shared" si="5"/>
        <v>0</v>
      </c>
      <c r="M26" s="27">
        <f t="shared" si="6"/>
        <v>0</v>
      </c>
    </row>
    <row r="27" spans="1:30" ht="24" customHeight="1" x14ac:dyDescent="0.2">
      <c r="A27" s="8">
        <v>17</v>
      </c>
      <c r="B27" s="9" t="s">
        <v>54</v>
      </c>
      <c r="C27" s="11" t="s">
        <v>60</v>
      </c>
      <c r="D27" s="14" t="s">
        <v>61</v>
      </c>
      <c r="E27" s="11">
        <v>1</v>
      </c>
      <c r="F27" s="17" t="s">
        <v>53</v>
      </c>
      <c r="G27" s="13"/>
      <c r="H27" s="13"/>
      <c r="I27" s="29">
        <v>1092420</v>
      </c>
      <c r="J27" s="29">
        <f t="shared" si="7"/>
        <v>1092420</v>
      </c>
      <c r="K27" s="31"/>
      <c r="L27" s="27">
        <f t="shared" si="5"/>
        <v>0</v>
      </c>
      <c r="M27" s="27">
        <f t="shared" si="6"/>
        <v>0</v>
      </c>
    </row>
    <row r="28" spans="1:30" ht="24" customHeight="1" x14ac:dyDescent="0.2">
      <c r="A28" s="8">
        <v>18</v>
      </c>
      <c r="B28" s="9" t="s">
        <v>54</v>
      </c>
      <c r="C28" s="11" t="s">
        <v>20</v>
      </c>
      <c r="D28" s="14" t="s">
        <v>21</v>
      </c>
      <c r="E28" s="11">
        <v>103</v>
      </c>
      <c r="F28" s="17" t="s">
        <v>53</v>
      </c>
      <c r="G28" s="13"/>
      <c r="H28" s="13"/>
      <c r="I28" s="29">
        <v>1412133.3333333335</v>
      </c>
      <c r="J28" s="29">
        <f t="shared" si="7"/>
        <v>145449733.33333334</v>
      </c>
      <c r="K28" s="31"/>
      <c r="L28" s="27">
        <f t="shared" si="5"/>
        <v>0</v>
      </c>
      <c r="M28" s="27">
        <f t="shared" si="6"/>
        <v>0</v>
      </c>
    </row>
    <row r="29" spans="1:30" ht="24" customHeight="1" x14ac:dyDescent="0.2">
      <c r="A29" s="8">
        <v>19</v>
      </c>
      <c r="B29" s="9" t="s">
        <v>54</v>
      </c>
      <c r="C29" s="11" t="s">
        <v>22</v>
      </c>
      <c r="D29" s="14" t="s">
        <v>23</v>
      </c>
      <c r="E29" s="11">
        <v>4094</v>
      </c>
      <c r="F29" s="17" t="s">
        <v>53</v>
      </c>
      <c r="G29" s="13"/>
      <c r="H29" s="13"/>
      <c r="I29" s="29">
        <v>7679.4666666666662</v>
      </c>
      <c r="J29" s="29">
        <f t="shared" si="7"/>
        <v>31439736.533333331</v>
      </c>
      <c r="K29" s="31"/>
      <c r="L29" s="27">
        <f t="shared" si="5"/>
        <v>0</v>
      </c>
      <c r="M29" s="27">
        <f t="shared" si="6"/>
        <v>0</v>
      </c>
    </row>
    <row r="30" spans="1:30" ht="24" customHeight="1" x14ac:dyDescent="0.2">
      <c r="A30" s="8">
        <v>20</v>
      </c>
      <c r="B30" s="9" t="s">
        <v>62</v>
      </c>
      <c r="C30" s="11" t="s">
        <v>63</v>
      </c>
      <c r="D30" s="11" t="s">
        <v>64</v>
      </c>
      <c r="E30" s="13">
        <v>1</v>
      </c>
      <c r="F30" s="13" t="s">
        <v>14</v>
      </c>
      <c r="G30" s="13">
        <f>3*50</f>
        <v>150</v>
      </c>
      <c r="H30" s="13" t="s">
        <v>15</v>
      </c>
      <c r="I30" s="29">
        <v>94333.333333333328</v>
      </c>
      <c r="J30" s="29">
        <f>I30*G30*E30</f>
        <v>14150000</v>
      </c>
      <c r="K30" s="31"/>
      <c r="L30" s="27">
        <f t="shared" si="5"/>
        <v>0</v>
      </c>
      <c r="M30" s="27">
        <f t="shared" si="6"/>
        <v>0</v>
      </c>
    </row>
    <row r="31" spans="1:30" ht="24" customHeight="1" x14ac:dyDescent="0.2">
      <c r="A31" s="8">
        <v>21</v>
      </c>
      <c r="B31" s="9" t="s">
        <v>62</v>
      </c>
      <c r="C31" s="10" t="s">
        <v>65</v>
      </c>
      <c r="D31" s="11" t="s">
        <v>66</v>
      </c>
      <c r="E31" s="13">
        <v>1</v>
      </c>
      <c r="F31" s="13" t="s">
        <v>14</v>
      </c>
      <c r="G31" s="13">
        <f>3*50</f>
        <v>150</v>
      </c>
      <c r="H31" s="13" t="s">
        <v>15</v>
      </c>
      <c r="I31" s="29">
        <v>360966.66666666663</v>
      </c>
      <c r="J31" s="29">
        <f>I31*G31*E31</f>
        <v>54144999.999999993</v>
      </c>
      <c r="K31" s="31"/>
      <c r="L31" s="27">
        <f t="shared" si="5"/>
        <v>0</v>
      </c>
      <c r="M31" s="27">
        <f t="shared" si="6"/>
        <v>0</v>
      </c>
    </row>
    <row r="32" spans="1:30" ht="24" customHeight="1" x14ac:dyDescent="0.2">
      <c r="A32" s="8">
        <v>22</v>
      </c>
      <c r="B32" s="9" t="s">
        <v>62</v>
      </c>
      <c r="C32" s="10" t="s">
        <v>67</v>
      </c>
      <c r="D32" s="11" t="s">
        <v>68</v>
      </c>
      <c r="E32" s="13">
        <v>50</v>
      </c>
      <c r="F32" s="13" t="s">
        <v>14</v>
      </c>
      <c r="G32" s="13"/>
      <c r="H32" s="13"/>
      <c r="I32" s="29">
        <v>444663.33333333337</v>
      </c>
      <c r="J32" s="29">
        <f>I32*E32</f>
        <v>22233166.666666668</v>
      </c>
      <c r="K32" s="31"/>
      <c r="L32" s="27">
        <f t="shared" si="5"/>
        <v>0</v>
      </c>
      <c r="M32" s="27">
        <f t="shared" si="6"/>
        <v>0</v>
      </c>
    </row>
    <row r="33" spans="1:30" ht="24" customHeight="1" x14ac:dyDescent="0.2">
      <c r="A33" s="8">
        <v>23</v>
      </c>
      <c r="B33" s="9" t="s">
        <v>62</v>
      </c>
      <c r="C33" s="10" t="s">
        <v>16</v>
      </c>
      <c r="D33" s="11" t="s">
        <v>69</v>
      </c>
      <c r="E33" s="13">
        <v>1976</v>
      </c>
      <c r="F33" s="13" t="s">
        <v>14</v>
      </c>
      <c r="G33" s="13"/>
      <c r="H33" s="13"/>
      <c r="I33" s="29">
        <v>56644</v>
      </c>
      <c r="J33" s="29">
        <f t="shared" ref="J33:J35" si="8">I33*E33</f>
        <v>111928544</v>
      </c>
      <c r="K33" s="31"/>
      <c r="L33" s="27">
        <f t="shared" si="5"/>
        <v>0</v>
      </c>
      <c r="M33" s="27">
        <f t="shared" si="6"/>
        <v>0</v>
      </c>
    </row>
    <row r="34" spans="1:30" ht="27.75" customHeight="1" x14ac:dyDescent="0.2">
      <c r="A34" s="8">
        <v>24</v>
      </c>
      <c r="B34" s="9" t="s">
        <v>62</v>
      </c>
      <c r="C34" s="10" t="s">
        <v>70</v>
      </c>
      <c r="D34" s="18" t="s">
        <v>71</v>
      </c>
      <c r="E34" s="13">
        <v>50</v>
      </c>
      <c r="F34" s="13" t="s">
        <v>14</v>
      </c>
      <c r="G34" s="13"/>
      <c r="H34" s="13"/>
      <c r="I34" s="29">
        <v>18921</v>
      </c>
      <c r="J34" s="29">
        <f t="shared" si="8"/>
        <v>946050</v>
      </c>
      <c r="K34" s="31"/>
      <c r="L34" s="27">
        <f t="shared" si="5"/>
        <v>0</v>
      </c>
      <c r="M34" s="27">
        <f t="shared" si="6"/>
        <v>0</v>
      </c>
    </row>
    <row r="35" spans="1:30" s="4" customFormat="1" ht="24" customHeight="1" x14ac:dyDescent="0.2">
      <c r="A35" s="8">
        <v>25</v>
      </c>
      <c r="B35" s="9" t="s">
        <v>62</v>
      </c>
      <c r="C35" s="10" t="s">
        <v>2</v>
      </c>
      <c r="D35" s="14" t="s">
        <v>19</v>
      </c>
      <c r="E35" s="13">
        <v>1976</v>
      </c>
      <c r="F35" s="13" t="s">
        <v>14</v>
      </c>
      <c r="G35" s="13"/>
      <c r="H35" s="13"/>
      <c r="I35" s="29">
        <v>18841.666666666668</v>
      </c>
      <c r="J35" s="29">
        <f t="shared" si="8"/>
        <v>37231133.333333336</v>
      </c>
      <c r="K35" s="43"/>
      <c r="L35" s="27">
        <f t="shared" si="5"/>
        <v>0</v>
      </c>
      <c r="M35" s="27">
        <f t="shared" si="6"/>
        <v>0</v>
      </c>
    </row>
    <row r="36" spans="1:30" ht="53.25" customHeight="1" x14ac:dyDescent="0.2">
      <c r="A36" s="8">
        <v>26</v>
      </c>
      <c r="B36" s="9" t="s">
        <v>72</v>
      </c>
      <c r="C36" s="10" t="s">
        <v>49</v>
      </c>
      <c r="D36" s="14" t="s">
        <v>73</v>
      </c>
      <c r="E36" s="13">
        <v>1</v>
      </c>
      <c r="F36" s="13" t="s">
        <v>14</v>
      </c>
      <c r="G36" s="13">
        <v>84</v>
      </c>
      <c r="H36" s="13" t="s">
        <v>15</v>
      </c>
      <c r="I36" s="29">
        <v>94333.333333333328</v>
      </c>
      <c r="J36" s="29">
        <f>I36*G36*E36</f>
        <v>7924000</v>
      </c>
      <c r="K36" s="31"/>
      <c r="L36" s="27">
        <f t="shared" si="5"/>
        <v>0</v>
      </c>
      <c r="M36" s="27">
        <f t="shared" si="6"/>
        <v>0</v>
      </c>
    </row>
    <row r="37" spans="1:30" ht="24" customHeight="1" x14ac:dyDescent="0.2">
      <c r="A37" s="8">
        <v>27</v>
      </c>
      <c r="B37" s="9" t="s">
        <v>72</v>
      </c>
      <c r="C37" s="10" t="s">
        <v>49</v>
      </c>
      <c r="D37" s="11" t="s">
        <v>74</v>
      </c>
      <c r="E37" s="13">
        <v>1</v>
      </c>
      <c r="F37" s="13" t="s">
        <v>14</v>
      </c>
      <c r="G37" s="13">
        <v>84</v>
      </c>
      <c r="H37" s="13" t="s">
        <v>15</v>
      </c>
      <c r="I37" s="29">
        <v>94333.333333333328</v>
      </c>
      <c r="J37" s="29">
        <f t="shared" ref="J37:J39" si="9">I37*G37*E37</f>
        <v>7924000</v>
      </c>
      <c r="K37" s="31"/>
      <c r="L37" s="27">
        <f t="shared" si="5"/>
        <v>0</v>
      </c>
      <c r="M37" s="27">
        <f t="shared" si="6"/>
        <v>0</v>
      </c>
    </row>
    <row r="38" spans="1:30" ht="24" customHeight="1" x14ac:dyDescent="0.2">
      <c r="A38" s="8">
        <v>28</v>
      </c>
      <c r="B38" s="9" t="s">
        <v>72</v>
      </c>
      <c r="C38" s="10" t="s">
        <v>49</v>
      </c>
      <c r="D38" s="11" t="s">
        <v>75</v>
      </c>
      <c r="E38" s="13">
        <v>1</v>
      </c>
      <c r="F38" s="13" t="s">
        <v>14</v>
      </c>
      <c r="G38" s="13">
        <v>84</v>
      </c>
      <c r="H38" s="13" t="s">
        <v>15</v>
      </c>
      <c r="I38" s="29">
        <v>94333.333333333328</v>
      </c>
      <c r="J38" s="29">
        <f t="shared" si="9"/>
        <v>7924000</v>
      </c>
      <c r="K38" s="31"/>
      <c r="L38" s="27">
        <f t="shared" si="5"/>
        <v>0</v>
      </c>
      <c r="M38" s="27">
        <f t="shared" si="6"/>
        <v>0</v>
      </c>
    </row>
    <row r="39" spans="1:30" ht="24" customHeight="1" x14ac:dyDescent="0.2">
      <c r="A39" s="8">
        <v>29</v>
      </c>
      <c r="B39" s="9" t="s">
        <v>72</v>
      </c>
      <c r="C39" s="10" t="s">
        <v>16</v>
      </c>
      <c r="D39" s="14" t="s">
        <v>76</v>
      </c>
      <c r="E39" s="13">
        <v>1273</v>
      </c>
      <c r="F39" s="13" t="s">
        <v>14</v>
      </c>
      <c r="G39" s="13"/>
      <c r="H39" s="13"/>
      <c r="I39" s="29">
        <v>119793.33333333334</v>
      </c>
      <c r="J39" s="29">
        <f>I39*E39</f>
        <v>152496913.33333334</v>
      </c>
      <c r="K39" s="31"/>
      <c r="L39" s="27">
        <f t="shared" si="5"/>
        <v>0</v>
      </c>
      <c r="M39" s="27">
        <f t="shared" si="6"/>
        <v>0</v>
      </c>
    </row>
    <row r="40" spans="1:30" ht="24" customHeight="1" x14ac:dyDescent="0.2">
      <c r="A40" s="32" t="s">
        <v>37</v>
      </c>
      <c r="B40" s="32"/>
      <c r="C40" s="32"/>
      <c r="D40" s="32"/>
      <c r="E40" s="32"/>
      <c r="F40" s="32"/>
      <c r="G40" s="32"/>
      <c r="H40" s="32"/>
      <c r="I40" s="33"/>
      <c r="J40" s="33">
        <f>SUM(J21:J39)</f>
        <v>1035444448.8000001</v>
      </c>
      <c r="K40" s="27"/>
      <c r="L40" s="27">
        <f>SUM(L21:L39)</f>
        <v>0</v>
      </c>
      <c r="M40" s="35">
        <f>SUM(M21:M39)</f>
        <v>0</v>
      </c>
    </row>
    <row r="41" spans="1:30" ht="24" customHeight="1" x14ac:dyDescent="0.2">
      <c r="A41" s="22" t="s">
        <v>118</v>
      </c>
      <c r="B41" s="22"/>
      <c r="C41" s="22"/>
      <c r="D41" s="22"/>
      <c r="E41" s="22"/>
      <c r="F41" s="22"/>
      <c r="G41" s="22"/>
      <c r="H41" s="22"/>
      <c r="I41" s="28"/>
      <c r="J41" s="28"/>
      <c r="K41" s="28"/>
      <c r="L41" s="28"/>
      <c r="M41" s="28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</row>
    <row r="42" spans="1:30" ht="24" customHeight="1" x14ac:dyDescent="0.2">
      <c r="A42" s="8">
        <v>30</v>
      </c>
      <c r="B42" s="9" t="s">
        <v>77</v>
      </c>
      <c r="C42" s="10" t="s">
        <v>49</v>
      </c>
      <c r="D42" s="11" t="s">
        <v>78</v>
      </c>
      <c r="E42" s="12">
        <v>1</v>
      </c>
      <c r="F42" s="12" t="s">
        <v>14</v>
      </c>
      <c r="G42" s="12">
        <f>53*4</f>
        <v>212</v>
      </c>
      <c r="H42" s="12" t="s">
        <v>51</v>
      </c>
      <c r="I42" s="29">
        <v>94333.333333333328</v>
      </c>
      <c r="J42" s="45">
        <f>I42*G42*E42</f>
        <v>19998666.666666664</v>
      </c>
      <c r="K42" s="31"/>
      <c r="L42" s="27">
        <f>K42*19%</f>
        <v>0</v>
      </c>
      <c r="M42" s="27">
        <f>SUM(K42+L42)</f>
        <v>0</v>
      </c>
    </row>
    <row r="43" spans="1:30" ht="24" customHeight="1" x14ac:dyDescent="0.2">
      <c r="A43" s="8">
        <v>31</v>
      </c>
      <c r="B43" s="9" t="s">
        <v>77</v>
      </c>
      <c r="C43" s="10" t="s">
        <v>49</v>
      </c>
      <c r="D43" s="19" t="s">
        <v>79</v>
      </c>
      <c r="E43" s="12">
        <v>1</v>
      </c>
      <c r="F43" s="12" t="s">
        <v>14</v>
      </c>
      <c r="G43" s="12">
        <v>212</v>
      </c>
      <c r="H43" s="12" t="s">
        <v>15</v>
      </c>
      <c r="I43" s="29">
        <v>94333.333333333328</v>
      </c>
      <c r="J43" s="45">
        <f>I43*G43*E43</f>
        <v>19998666.666666664</v>
      </c>
      <c r="K43" s="31"/>
      <c r="L43" s="27">
        <f t="shared" ref="L43:L52" si="10">K43*19%</f>
        <v>0</v>
      </c>
      <c r="M43" s="27">
        <f t="shared" ref="M43:M52" si="11">SUM(K43+L43)</f>
        <v>0</v>
      </c>
    </row>
    <row r="44" spans="1:30" ht="24" customHeight="1" x14ac:dyDescent="0.2">
      <c r="A44" s="8">
        <v>32</v>
      </c>
      <c r="B44" s="9" t="s">
        <v>77</v>
      </c>
      <c r="C44" s="10" t="s">
        <v>2</v>
      </c>
      <c r="D44" s="14" t="s">
        <v>19</v>
      </c>
      <c r="E44" s="12">
        <v>2638</v>
      </c>
      <c r="F44" s="12" t="s">
        <v>14</v>
      </c>
      <c r="G44" s="12"/>
      <c r="H44" s="12"/>
      <c r="I44" s="29">
        <v>18841.666666666668</v>
      </c>
      <c r="J44" s="45">
        <f>I44*E44</f>
        <v>49704316.666666672</v>
      </c>
      <c r="K44" s="31"/>
      <c r="L44" s="27">
        <f t="shared" si="10"/>
        <v>0</v>
      </c>
      <c r="M44" s="27">
        <f t="shared" si="11"/>
        <v>0</v>
      </c>
    </row>
    <row r="45" spans="1:30" ht="24" customHeight="1" x14ac:dyDescent="0.2">
      <c r="A45" s="8">
        <v>33</v>
      </c>
      <c r="B45" s="9" t="s">
        <v>77</v>
      </c>
      <c r="C45" s="10" t="s">
        <v>16</v>
      </c>
      <c r="D45" s="18" t="s">
        <v>80</v>
      </c>
      <c r="E45" s="12">
        <v>53</v>
      </c>
      <c r="F45" s="12" t="s">
        <v>14</v>
      </c>
      <c r="G45" s="12"/>
      <c r="H45" s="12"/>
      <c r="I45" s="29">
        <v>585876.66666666663</v>
      </c>
      <c r="J45" s="45">
        <f>I45*E45</f>
        <v>31051463.333333332</v>
      </c>
      <c r="K45" s="31"/>
      <c r="L45" s="27">
        <f t="shared" si="10"/>
        <v>0</v>
      </c>
      <c r="M45" s="27">
        <f t="shared" si="11"/>
        <v>0</v>
      </c>
    </row>
    <row r="46" spans="1:30" s="5" customFormat="1" ht="24" customHeight="1" x14ac:dyDescent="0.2">
      <c r="A46" s="8">
        <v>34</v>
      </c>
      <c r="B46" s="9" t="s">
        <v>81</v>
      </c>
      <c r="C46" s="10" t="s">
        <v>49</v>
      </c>
      <c r="D46" s="11" t="s">
        <v>78</v>
      </c>
      <c r="E46" s="12">
        <v>1</v>
      </c>
      <c r="F46" s="12" t="s">
        <v>14</v>
      </c>
      <c r="G46" s="12">
        <v>84</v>
      </c>
      <c r="H46" s="12" t="s">
        <v>15</v>
      </c>
      <c r="I46" s="46">
        <v>94333.333333333328</v>
      </c>
      <c r="J46" s="46">
        <f>I46*G46*E46</f>
        <v>7924000</v>
      </c>
      <c r="K46" s="47"/>
      <c r="L46" s="27">
        <f t="shared" si="10"/>
        <v>0</v>
      </c>
      <c r="M46" s="27">
        <f t="shared" si="11"/>
        <v>0</v>
      </c>
    </row>
    <row r="47" spans="1:30" ht="24" customHeight="1" x14ac:dyDescent="0.2">
      <c r="A47" s="8">
        <v>35</v>
      </c>
      <c r="B47" s="9" t="s">
        <v>81</v>
      </c>
      <c r="C47" s="10" t="s">
        <v>49</v>
      </c>
      <c r="D47" s="11" t="s">
        <v>82</v>
      </c>
      <c r="E47" s="13">
        <v>3</v>
      </c>
      <c r="F47" s="13" t="s">
        <v>83</v>
      </c>
      <c r="G47" s="13">
        <v>42</v>
      </c>
      <c r="H47" s="13" t="s">
        <v>51</v>
      </c>
      <c r="I47" s="29">
        <v>94333.333333333328</v>
      </c>
      <c r="J47" s="46">
        <f t="shared" ref="J47:J48" si="12">I47*G47*E47</f>
        <v>11886000</v>
      </c>
      <c r="K47" s="31"/>
      <c r="L47" s="27">
        <f t="shared" si="10"/>
        <v>0</v>
      </c>
      <c r="M47" s="27">
        <f t="shared" si="11"/>
        <v>0</v>
      </c>
    </row>
    <row r="48" spans="1:30" ht="24" customHeight="1" x14ac:dyDescent="0.2">
      <c r="A48" s="8">
        <v>36</v>
      </c>
      <c r="B48" s="9" t="s">
        <v>81</v>
      </c>
      <c r="C48" s="10" t="s">
        <v>49</v>
      </c>
      <c r="D48" s="14" t="s">
        <v>84</v>
      </c>
      <c r="E48" s="13">
        <v>3</v>
      </c>
      <c r="F48" s="13" t="s">
        <v>83</v>
      </c>
      <c r="G48" s="13">
        <v>42</v>
      </c>
      <c r="H48" s="13" t="s">
        <v>51</v>
      </c>
      <c r="I48" s="29">
        <v>94333.333333333328</v>
      </c>
      <c r="J48" s="46">
        <f t="shared" si="12"/>
        <v>11886000</v>
      </c>
      <c r="K48" s="31"/>
      <c r="L48" s="27">
        <f t="shared" si="10"/>
        <v>0</v>
      </c>
      <c r="M48" s="27">
        <f t="shared" si="11"/>
        <v>0</v>
      </c>
    </row>
    <row r="49" spans="1:30" ht="24" customHeight="1" x14ac:dyDescent="0.2">
      <c r="A49" s="8">
        <v>37</v>
      </c>
      <c r="B49" s="9" t="s">
        <v>81</v>
      </c>
      <c r="C49" s="10" t="s">
        <v>16</v>
      </c>
      <c r="D49" s="11" t="s">
        <v>85</v>
      </c>
      <c r="E49" s="12">
        <v>42</v>
      </c>
      <c r="F49" s="12" t="s">
        <v>14</v>
      </c>
      <c r="G49" s="12"/>
      <c r="H49" s="12"/>
      <c r="I49" s="29">
        <v>201784.33333333331</v>
      </c>
      <c r="J49" s="29">
        <f>I49*E49</f>
        <v>8474942</v>
      </c>
      <c r="K49" s="31"/>
      <c r="L49" s="27">
        <f t="shared" si="10"/>
        <v>0</v>
      </c>
      <c r="M49" s="27">
        <f t="shared" si="11"/>
        <v>0</v>
      </c>
    </row>
    <row r="50" spans="1:30" ht="24" customHeight="1" x14ac:dyDescent="0.2">
      <c r="A50" s="8">
        <v>38</v>
      </c>
      <c r="B50" s="9" t="s">
        <v>86</v>
      </c>
      <c r="C50" s="10" t="s">
        <v>49</v>
      </c>
      <c r="D50" s="11" t="s">
        <v>87</v>
      </c>
      <c r="E50" s="12">
        <v>1</v>
      </c>
      <c r="F50" s="12" t="s">
        <v>14</v>
      </c>
      <c r="G50" s="12">
        <v>62</v>
      </c>
      <c r="H50" s="12" t="s">
        <v>15</v>
      </c>
      <c r="I50" s="29">
        <v>94333.333333333328</v>
      </c>
      <c r="J50" s="45">
        <f>I50*G50*E50</f>
        <v>5848666.666666666</v>
      </c>
      <c r="K50" s="31"/>
      <c r="L50" s="27">
        <f t="shared" si="10"/>
        <v>0</v>
      </c>
      <c r="M50" s="27">
        <f t="shared" si="11"/>
        <v>0</v>
      </c>
    </row>
    <row r="51" spans="1:30" ht="24" customHeight="1" x14ac:dyDescent="0.2">
      <c r="A51" s="8">
        <v>39</v>
      </c>
      <c r="B51" s="9" t="s">
        <v>86</v>
      </c>
      <c r="C51" s="10" t="s">
        <v>88</v>
      </c>
      <c r="D51" s="11" t="s">
        <v>89</v>
      </c>
      <c r="E51" s="12">
        <v>1</v>
      </c>
      <c r="F51" s="12" t="s">
        <v>14</v>
      </c>
      <c r="G51" s="12">
        <v>31</v>
      </c>
      <c r="H51" s="12" t="s">
        <v>15</v>
      </c>
      <c r="I51" s="29">
        <v>440300</v>
      </c>
      <c r="J51" s="45">
        <f t="shared" ref="J51:J52" si="13">I51*G51*E51</f>
        <v>13649300</v>
      </c>
      <c r="K51" s="31"/>
      <c r="L51" s="27">
        <f t="shared" si="10"/>
        <v>0</v>
      </c>
      <c r="M51" s="27">
        <f t="shared" si="11"/>
        <v>0</v>
      </c>
    </row>
    <row r="52" spans="1:30" ht="24" customHeight="1" x14ac:dyDescent="0.2">
      <c r="A52" s="8">
        <v>40</v>
      </c>
      <c r="B52" s="9" t="s">
        <v>86</v>
      </c>
      <c r="C52" s="10" t="s">
        <v>16</v>
      </c>
      <c r="D52" s="14" t="s">
        <v>90</v>
      </c>
      <c r="E52" s="12">
        <v>1</v>
      </c>
      <c r="F52" s="12" t="s">
        <v>14</v>
      </c>
      <c r="G52" s="12">
        <v>31</v>
      </c>
      <c r="H52" s="12" t="s">
        <v>15</v>
      </c>
      <c r="I52" s="29">
        <v>344306.66666666663</v>
      </c>
      <c r="J52" s="45">
        <f t="shared" si="13"/>
        <v>10673506.666666666</v>
      </c>
      <c r="K52" s="31"/>
      <c r="L52" s="27">
        <f t="shared" si="10"/>
        <v>0</v>
      </c>
      <c r="M52" s="27">
        <f t="shared" si="11"/>
        <v>0</v>
      </c>
    </row>
    <row r="53" spans="1:30" ht="24" customHeight="1" x14ac:dyDescent="0.2">
      <c r="A53" s="32" t="s">
        <v>37</v>
      </c>
      <c r="B53" s="32"/>
      <c r="C53" s="32"/>
      <c r="D53" s="32"/>
      <c r="E53" s="32"/>
      <c r="F53" s="32"/>
      <c r="G53" s="32"/>
      <c r="H53" s="32"/>
      <c r="I53" s="29"/>
      <c r="J53" s="33">
        <f>SUM(J42:J52)</f>
        <v>191095528.66666663</v>
      </c>
      <c r="K53" s="27"/>
      <c r="L53" s="44">
        <f>SUM(L42:L52)</f>
        <v>0</v>
      </c>
      <c r="M53" s="35">
        <f>SUM(M42:M52)</f>
        <v>0</v>
      </c>
    </row>
    <row r="54" spans="1:30" ht="24" customHeight="1" x14ac:dyDescent="0.2">
      <c r="A54" s="22" t="s">
        <v>119</v>
      </c>
      <c r="B54" s="22"/>
      <c r="C54" s="22"/>
      <c r="D54" s="22"/>
      <c r="E54" s="22"/>
      <c r="F54" s="22"/>
      <c r="G54" s="22"/>
      <c r="H54" s="22"/>
      <c r="I54" s="28"/>
      <c r="J54" s="28"/>
      <c r="K54" s="28"/>
      <c r="L54" s="28"/>
      <c r="M54" s="28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</row>
    <row r="55" spans="1:30" ht="24" customHeight="1" x14ac:dyDescent="0.2">
      <c r="A55" s="8">
        <v>41</v>
      </c>
      <c r="B55" s="9" t="s">
        <v>91</v>
      </c>
      <c r="C55" s="10" t="s">
        <v>49</v>
      </c>
      <c r="D55" s="14" t="s">
        <v>92</v>
      </c>
      <c r="E55" s="12">
        <v>1</v>
      </c>
      <c r="F55" s="12" t="s">
        <v>14</v>
      </c>
      <c r="G55" s="12">
        <v>30</v>
      </c>
      <c r="H55" s="12" t="s">
        <v>93</v>
      </c>
      <c r="I55" s="29">
        <v>94333.333333333328</v>
      </c>
      <c r="J55" s="29">
        <f>I55*G55*E55</f>
        <v>2830000</v>
      </c>
      <c r="K55" s="31"/>
      <c r="L55" s="27">
        <f>K55*19%</f>
        <v>0</v>
      </c>
      <c r="M55" s="27">
        <f>K55+L55</f>
        <v>0</v>
      </c>
    </row>
    <row r="56" spans="1:30" ht="24" customHeight="1" x14ac:dyDescent="0.2">
      <c r="A56" s="8">
        <v>42</v>
      </c>
      <c r="B56" s="9" t="s">
        <v>91</v>
      </c>
      <c r="C56" s="10" t="s">
        <v>16</v>
      </c>
      <c r="D56" s="11" t="s">
        <v>94</v>
      </c>
      <c r="E56" s="13">
        <v>15</v>
      </c>
      <c r="F56" s="13" t="s">
        <v>14</v>
      </c>
      <c r="G56" s="13"/>
      <c r="H56" s="13"/>
      <c r="I56" s="29">
        <v>59730.066666666666</v>
      </c>
      <c r="J56" s="29">
        <f>I56*E56</f>
        <v>895951</v>
      </c>
      <c r="K56" s="31"/>
      <c r="L56" s="27">
        <f t="shared" ref="L56:L58" si="14">K56*19%</f>
        <v>0</v>
      </c>
      <c r="M56" s="27">
        <f t="shared" ref="M56:M58" si="15">K56+L56</f>
        <v>0</v>
      </c>
    </row>
    <row r="57" spans="1:30" ht="24" customHeight="1" x14ac:dyDescent="0.2">
      <c r="A57" s="8">
        <v>43</v>
      </c>
      <c r="B57" s="9" t="s">
        <v>95</v>
      </c>
      <c r="C57" s="11" t="s">
        <v>96</v>
      </c>
      <c r="D57" s="11" t="s">
        <v>97</v>
      </c>
      <c r="E57" s="13">
        <v>1</v>
      </c>
      <c r="F57" s="13" t="s">
        <v>83</v>
      </c>
      <c r="G57" s="13">
        <v>74</v>
      </c>
      <c r="H57" s="13" t="s">
        <v>15</v>
      </c>
      <c r="I57" s="29">
        <v>118333.33333333333</v>
      </c>
      <c r="J57" s="45">
        <f>I57*G57*E57</f>
        <v>8756666.666666666</v>
      </c>
      <c r="K57" s="31"/>
      <c r="L57" s="27">
        <f t="shared" si="14"/>
        <v>0</v>
      </c>
      <c r="M57" s="27">
        <f t="shared" si="15"/>
        <v>0</v>
      </c>
    </row>
    <row r="58" spans="1:30" s="5" customFormat="1" ht="24" customHeight="1" x14ac:dyDescent="0.2">
      <c r="A58" s="8">
        <v>44</v>
      </c>
      <c r="B58" s="9" t="s">
        <v>95</v>
      </c>
      <c r="C58" s="10" t="s">
        <v>67</v>
      </c>
      <c r="D58" s="11" t="s">
        <v>68</v>
      </c>
      <c r="E58" s="13">
        <v>37</v>
      </c>
      <c r="F58" s="13" t="s">
        <v>14</v>
      </c>
      <c r="G58" s="13"/>
      <c r="H58" s="13"/>
      <c r="I58" s="48">
        <v>444663.33333333337</v>
      </c>
      <c r="J58" s="49">
        <f>I58*E58</f>
        <v>16452543.333333334</v>
      </c>
      <c r="K58" s="47"/>
      <c r="L58" s="27">
        <f t="shared" si="14"/>
        <v>0</v>
      </c>
      <c r="M58" s="27">
        <f t="shared" si="15"/>
        <v>0</v>
      </c>
    </row>
    <row r="59" spans="1:30" ht="24" customHeight="1" x14ac:dyDescent="0.2">
      <c r="A59" s="32" t="s">
        <v>37</v>
      </c>
      <c r="B59" s="32"/>
      <c r="C59" s="32"/>
      <c r="D59" s="32"/>
      <c r="E59" s="32"/>
      <c r="F59" s="32"/>
      <c r="G59" s="32"/>
      <c r="H59" s="32"/>
      <c r="I59" s="29"/>
      <c r="J59" s="33">
        <f>SUM(J55:J58)</f>
        <v>28935161</v>
      </c>
      <c r="K59" s="27"/>
      <c r="L59" s="27">
        <f>SUM(L55:L58)</f>
        <v>0</v>
      </c>
      <c r="M59" s="35">
        <f>SUM(M55:M58)</f>
        <v>0</v>
      </c>
    </row>
    <row r="60" spans="1:30" ht="24" customHeight="1" x14ac:dyDescent="0.2">
      <c r="A60" s="22" t="s">
        <v>120</v>
      </c>
      <c r="B60" s="22"/>
      <c r="C60" s="22"/>
      <c r="D60" s="22"/>
      <c r="E60" s="22"/>
      <c r="F60" s="22"/>
      <c r="G60" s="22"/>
      <c r="H60" s="22"/>
      <c r="I60" s="28"/>
      <c r="J60" s="28"/>
      <c r="K60" s="28"/>
      <c r="L60" s="28"/>
      <c r="M60" s="28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</row>
    <row r="61" spans="1:30" ht="24" customHeight="1" x14ac:dyDescent="0.2">
      <c r="A61" s="8">
        <v>45</v>
      </c>
      <c r="B61" s="9" t="s">
        <v>11</v>
      </c>
      <c r="C61" s="10" t="s">
        <v>49</v>
      </c>
      <c r="D61" s="11" t="s">
        <v>98</v>
      </c>
      <c r="E61" s="12">
        <v>1</v>
      </c>
      <c r="F61" s="12" t="s">
        <v>14</v>
      </c>
      <c r="G61" s="12">
        <f>57*4</f>
        <v>228</v>
      </c>
      <c r="H61" s="12" t="s">
        <v>93</v>
      </c>
      <c r="I61" s="29">
        <v>94333.333333333328</v>
      </c>
      <c r="J61" s="29">
        <f>I61*G61*E61</f>
        <v>21508000</v>
      </c>
      <c r="K61" s="31"/>
      <c r="L61" s="27">
        <f>K61*19%</f>
        <v>0</v>
      </c>
      <c r="M61" s="27">
        <f>K61*L61</f>
        <v>0</v>
      </c>
    </row>
    <row r="62" spans="1:30" ht="24" customHeight="1" x14ac:dyDescent="0.2">
      <c r="A62" s="8">
        <v>46</v>
      </c>
      <c r="B62" s="9" t="s">
        <v>11</v>
      </c>
      <c r="C62" s="10" t="s">
        <v>12</v>
      </c>
      <c r="D62" s="11" t="s">
        <v>13</v>
      </c>
      <c r="E62" s="12">
        <v>1</v>
      </c>
      <c r="F62" s="12" t="s">
        <v>14</v>
      </c>
      <c r="G62" s="13">
        <f>2*57</f>
        <v>114</v>
      </c>
      <c r="H62" s="13" t="s">
        <v>15</v>
      </c>
      <c r="I62" s="29">
        <v>100000</v>
      </c>
      <c r="J62" s="29">
        <f>I62*G62*E62</f>
        <v>11400000</v>
      </c>
      <c r="K62" s="31"/>
      <c r="L62" s="27">
        <f t="shared" ref="L62:L66" si="16">K62*19%</f>
        <v>0</v>
      </c>
      <c r="M62" s="27">
        <f t="shared" ref="M62:M67" si="17">K62*L62</f>
        <v>0</v>
      </c>
    </row>
    <row r="63" spans="1:30" ht="24" customHeight="1" x14ac:dyDescent="0.2">
      <c r="A63" s="8">
        <v>47</v>
      </c>
      <c r="B63" s="9" t="s">
        <v>11</v>
      </c>
      <c r="C63" s="10" t="s">
        <v>16</v>
      </c>
      <c r="D63" s="14" t="s">
        <v>17</v>
      </c>
      <c r="E63" s="13">
        <v>57</v>
      </c>
      <c r="F63" s="13" t="s">
        <v>18</v>
      </c>
      <c r="G63" s="13"/>
      <c r="H63" s="13"/>
      <c r="I63" s="29">
        <v>150733.33333333334</v>
      </c>
      <c r="J63" s="29">
        <f>I63*E63</f>
        <v>8591800</v>
      </c>
      <c r="K63" s="31"/>
      <c r="L63" s="27">
        <f t="shared" si="16"/>
        <v>0</v>
      </c>
      <c r="M63" s="27">
        <f t="shared" si="17"/>
        <v>0</v>
      </c>
    </row>
    <row r="64" spans="1:30" ht="24" customHeight="1" x14ac:dyDescent="0.2">
      <c r="A64" s="8">
        <v>48</v>
      </c>
      <c r="B64" s="9" t="s">
        <v>11</v>
      </c>
      <c r="C64" s="10" t="s">
        <v>2</v>
      </c>
      <c r="D64" s="14" t="s">
        <v>19</v>
      </c>
      <c r="E64" s="12">
        <v>2296</v>
      </c>
      <c r="F64" s="12" t="s">
        <v>14</v>
      </c>
      <c r="G64" s="12"/>
      <c r="H64" s="12"/>
      <c r="I64" s="29">
        <v>18841.666666666668</v>
      </c>
      <c r="J64" s="29">
        <f t="shared" ref="J64:J66" si="18">I64*E64</f>
        <v>43260466.666666672</v>
      </c>
      <c r="K64" s="31"/>
      <c r="L64" s="27">
        <f t="shared" si="16"/>
        <v>0</v>
      </c>
      <c r="M64" s="27">
        <f t="shared" si="17"/>
        <v>0</v>
      </c>
    </row>
    <row r="65" spans="1:30" ht="24" customHeight="1" x14ac:dyDescent="0.2">
      <c r="A65" s="8">
        <v>49</v>
      </c>
      <c r="B65" s="9" t="s">
        <v>11</v>
      </c>
      <c r="C65" s="10" t="s">
        <v>20</v>
      </c>
      <c r="D65" s="14" t="s">
        <v>21</v>
      </c>
      <c r="E65" s="12">
        <v>57</v>
      </c>
      <c r="F65" s="12" t="s">
        <v>14</v>
      </c>
      <c r="G65" s="12"/>
      <c r="H65" s="12"/>
      <c r="I65" s="29">
        <v>1412133.3333333335</v>
      </c>
      <c r="J65" s="29">
        <f t="shared" si="18"/>
        <v>80491600.000000015</v>
      </c>
      <c r="K65" s="31"/>
      <c r="L65" s="27">
        <f t="shared" si="16"/>
        <v>0</v>
      </c>
      <c r="M65" s="27">
        <f t="shared" si="17"/>
        <v>0</v>
      </c>
    </row>
    <row r="66" spans="1:30" ht="24" customHeight="1" x14ac:dyDescent="0.2">
      <c r="A66" s="8">
        <v>50</v>
      </c>
      <c r="B66" s="9" t="s">
        <v>11</v>
      </c>
      <c r="C66" s="10" t="s">
        <v>22</v>
      </c>
      <c r="D66" s="14" t="s">
        <v>23</v>
      </c>
      <c r="E66" s="12">
        <v>2296</v>
      </c>
      <c r="F66" s="12" t="s">
        <v>14</v>
      </c>
      <c r="G66" s="12"/>
      <c r="H66" s="12"/>
      <c r="I66" s="29">
        <v>7679.4666666666662</v>
      </c>
      <c r="J66" s="29">
        <f t="shared" si="18"/>
        <v>17632055.466666665</v>
      </c>
      <c r="K66" s="31"/>
      <c r="L66" s="27">
        <f t="shared" si="16"/>
        <v>0</v>
      </c>
      <c r="M66" s="27">
        <f t="shared" si="17"/>
        <v>0</v>
      </c>
    </row>
    <row r="67" spans="1:30" ht="24" customHeight="1" x14ac:dyDescent="0.2">
      <c r="A67" s="32" t="s">
        <v>37</v>
      </c>
      <c r="B67" s="32"/>
      <c r="C67" s="32"/>
      <c r="D67" s="32"/>
      <c r="E67" s="32"/>
      <c r="F67" s="32"/>
      <c r="G67" s="32"/>
      <c r="H67" s="32"/>
      <c r="I67" s="29"/>
      <c r="J67" s="33">
        <f>SUM(J61:J66)</f>
        <v>182883922.13333336</v>
      </c>
      <c r="K67" s="27"/>
      <c r="L67" s="27">
        <f>SUM(L61:L66)</f>
        <v>0</v>
      </c>
      <c r="M67" s="35">
        <f>SUM(M61:M66)</f>
        <v>0</v>
      </c>
    </row>
    <row r="68" spans="1:30" ht="24" customHeight="1" x14ac:dyDescent="0.2">
      <c r="A68" s="22" t="s">
        <v>121</v>
      </c>
      <c r="B68" s="22"/>
      <c r="C68" s="22"/>
      <c r="D68" s="22"/>
      <c r="E68" s="22"/>
      <c r="F68" s="22"/>
      <c r="G68" s="22"/>
      <c r="H68" s="22"/>
      <c r="I68" s="28"/>
      <c r="J68" s="28"/>
      <c r="K68" s="28"/>
      <c r="L68" s="28"/>
      <c r="M68" s="28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</row>
    <row r="69" spans="1:30" ht="24" customHeight="1" x14ac:dyDescent="0.2">
      <c r="A69" s="8">
        <v>51</v>
      </c>
      <c r="B69" s="9" t="s">
        <v>99</v>
      </c>
      <c r="C69" s="8" t="s">
        <v>49</v>
      </c>
      <c r="D69" s="9" t="s">
        <v>100</v>
      </c>
      <c r="E69" s="8">
        <v>1</v>
      </c>
      <c r="F69" s="8" t="s">
        <v>14</v>
      </c>
      <c r="G69" s="8">
        <f>40*4</f>
        <v>160</v>
      </c>
      <c r="H69" s="8" t="s">
        <v>93</v>
      </c>
      <c r="I69" s="29">
        <v>94333.333333333328</v>
      </c>
      <c r="J69" s="45">
        <f>I69*G69*E69</f>
        <v>15093333.333333332</v>
      </c>
      <c r="K69" s="31"/>
      <c r="L69" s="27">
        <f>K69*19%</f>
        <v>0</v>
      </c>
      <c r="M69" s="27">
        <f>K69+L69</f>
        <v>0</v>
      </c>
    </row>
    <row r="70" spans="1:30" ht="24" customHeight="1" x14ac:dyDescent="0.2">
      <c r="A70" s="8">
        <v>52</v>
      </c>
      <c r="B70" s="9" t="s">
        <v>99</v>
      </c>
      <c r="C70" s="8" t="s">
        <v>101</v>
      </c>
      <c r="D70" s="9" t="s">
        <v>102</v>
      </c>
      <c r="E70" s="8">
        <v>2</v>
      </c>
      <c r="F70" s="8" t="s">
        <v>14</v>
      </c>
      <c r="G70" s="8">
        <v>80</v>
      </c>
      <c r="H70" s="8" t="s">
        <v>93</v>
      </c>
      <c r="I70" s="29">
        <v>120000</v>
      </c>
      <c r="J70" s="45">
        <f t="shared" ref="J70:J71" si="19">I70*G70*E70</f>
        <v>19200000</v>
      </c>
      <c r="K70" s="31"/>
      <c r="L70" s="27">
        <f t="shared" ref="L70:L81" si="20">K70*19%</f>
        <v>0</v>
      </c>
      <c r="M70" s="27">
        <f t="shared" ref="M70:M81" si="21">K70+L70</f>
        <v>0</v>
      </c>
    </row>
    <row r="71" spans="1:30" s="5" customFormat="1" ht="24" customHeight="1" x14ac:dyDescent="0.2">
      <c r="A71" s="8">
        <v>53</v>
      </c>
      <c r="B71" s="9" t="s">
        <v>99</v>
      </c>
      <c r="C71" s="8" t="s">
        <v>12</v>
      </c>
      <c r="D71" s="9" t="s">
        <v>103</v>
      </c>
      <c r="E71" s="8">
        <v>1</v>
      </c>
      <c r="F71" s="8" t="s">
        <v>104</v>
      </c>
      <c r="G71" s="8">
        <v>80</v>
      </c>
      <c r="H71" s="8" t="s">
        <v>93</v>
      </c>
      <c r="I71" s="46">
        <v>113333.33333333333</v>
      </c>
      <c r="J71" s="45">
        <f t="shared" si="19"/>
        <v>9066666.666666666</v>
      </c>
      <c r="K71" s="47"/>
      <c r="L71" s="27">
        <f t="shared" si="20"/>
        <v>0</v>
      </c>
      <c r="M71" s="27">
        <f t="shared" si="21"/>
        <v>0</v>
      </c>
    </row>
    <row r="72" spans="1:30" ht="24" customHeight="1" x14ac:dyDescent="0.2">
      <c r="A72" s="8">
        <v>54</v>
      </c>
      <c r="B72" s="9" t="s">
        <v>99</v>
      </c>
      <c r="C72" s="8" t="s">
        <v>2</v>
      </c>
      <c r="D72" s="9" t="s">
        <v>19</v>
      </c>
      <c r="E72" s="8">
        <v>1602</v>
      </c>
      <c r="F72" s="8" t="s">
        <v>14</v>
      </c>
      <c r="G72" s="8"/>
      <c r="H72" s="8"/>
      <c r="I72" s="29">
        <v>18841.666666666668</v>
      </c>
      <c r="J72" s="29">
        <f>I72*E72</f>
        <v>30184350.000000004</v>
      </c>
      <c r="K72" s="31"/>
      <c r="L72" s="27">
        <f t="shared" si="20"/>
        <v>0</v>
      </c>
      <c r="M72" s="27">
        <f t="shared" si="21"/>
        <v>0</v>
      </c>
    </row>
    <row r="73" spans="1:30" ht="24" customHeight="1" x14ac:dyDescent="0.2">
      <c r="A73" s="8">
        <v>55</v>
      </c>
      <c r="B73" s="9" t="s">
        <v>99</v>
      </c>
      <c r="C73" s="8" t="s">
        <v>20</v>
      </c>
      <c r="D73" s="9" t="s">
        <v>21</v>
      </c>
      <c r="E73" s="8">
        <v>40</v>
      </c>
      <c r="F73" s="8" t="s">
        <v>14</v>
      </c>
      <c r="G73" s="8"/>
      <c r="H73" s="8"/>
      <c r="I73" s="29">
        <v>1412133.3333333335</v>
      </c>
      <c r="J73" s="29">
        <f t="shared" ref="J73:J74" si="22">I73*E73</f>
        <v>56485333.333333343</v>
      </c>
      <c r="K73" s="31"/>
      <c r="L73" s="27">
        <f t="shared" si="20"/>
        <v>0</v>
      </c>
      <c r="M73" s="27">
        <f t="shared" si="21"/>
        <v>0</v>
      </c>
    </row>
    <row r="74" spans="1:30" ht="24" customHeight="1" x14ac:dyDescent="0.2">
      <c r="A74" s="8">
        <v>56</v>
      </c>
      <c r="B74" s="9" t="s">
        <v>99</v>
      </c>
      <c r="C74" s="9" t="s">
        <v>22</v>
      </c>
      <c r="D74" s="9" t="s">
        <v>23</v>
      </c>
      <c r="E74" s="8">
        <v>1602</v>
      </c>
      <c r="F74" s="8" t="s">
        <v>14</v>
      </c>
      <c r="G74" s="8"/>
      <c r="H74" s="8"/>
      <c r="I74" s="29">
        <v>7679.4666666666662</v>
      </c>
      <c r="J74" s="29">
        <f t="shared" si="22"/>
        <v>12302505.6</v>
      </c>
      <c r="K74" s="31"/>
      <c r="L74" s="27">
        <f t="shared" si="20"/>
        <v>0</v>
      </c>
      <c r="M74" s="27">
        <f t="shared" si="21"/>
        <v>0</v>
      </c>
    </row>
    <row r="75" spans="1:30" ht="24" customHeight="1" x14ac:dyDescent="0.2">
      <c r="A75" s="8">
        <v>57</v>
      </c>
      <c r="B75" s="9" t="s">
        <v>105</v>
      </c>
      <c r="C75" s="8" t="s">
        <v>49</v>
      </c>
      <c r="D75" s="9" t="s">
        <v>64</v>
      </c>
      <c r="E75" s="8">
        <v>1</v>
      </c>
      <c r="F75" s="8" t="s">
        <v>14</v>
      </c>
      <c r="G75" s="8">
        <f>32*3</f>
        <v>96</v>
      </c>
      <c r="H75" s="8" t="s">
        <v>93</v>
      </c>
      <c r="I75" s="29">
        <v>94333.333333333328</v>
      </c>
      <c r="J75" s="29">
        <f>I75*G75*E75</f>
        <v>9056000</v>
      </c>
      <c r="K75" s="31"/>
      <c r="L75" s="27">
        <f t="shared" si="20"/>
        <v>0</v>
      </c>
      <c r="M75" s="27">
        <f t="shared" si="21"/>
        <v>0</v>
      </c>
    </row>
    <row r="76" spans="1:30" ht="24" customHeight="1" x14ac:dyDescent="0.2">
      <c r="A76" s="8">
        <v>58</v>
      </c>
      <c r="B76" s="9" t="s">
        <v>105</v>
      </c>
      <c r="C76" s="8" t="s">
        <v>49</v>
      </c>
      <c r="D76" s="9" t="s">
        <v>106</v>
      </c>
      <c r="E76" s="8">
        <v>1</v>
      </c>
      <c r="F76" s="8" t="s">
        <v>14</v>
      </c>
      <c r="G76" s="8">
        <f>32*2</f>
        <v>64</v>
      </c>
      <c r="H76" s="8" t="s">
        <v>93</v>
      </c>
      <c r="I76" s="29">
        <v>94333.333333333328</v>
      </c>
      <c r="J76" s="29">
        <f t="shared" ref="J76:J77" si="23">I76*G76*E76</f>
        <v>6037333.333333333</v>
      </c>
      <c r="K76" s="31"/>
      <c r="L76" s="27">
        <f t="shared" si="20"/>
        <v>0</v>
      </c>
      <c r="M76" s="27">
        <f t="shared" si="21"/>
        <v>0</v>
      </c>
    </row>
    <row r="77" spans="1:30" ht="24" customHeight="1" x14ac:dyDescent="0.2">
      <c r="A77" s="8">
        <v>59</v>
      </c>
      <c r="B77" s="9" t="s">
        <v>105</v>
      </c>
      <c r="C77" s="8" t="s">
        <v>49</v>
      </c>
      <c r="D77" s="19" t="s">
        <v>107</v>
      </c>
      <c r="E77" s="8">
        <v>1</v>
      </c>
      <c r="F77" s="8" t="s">
        <v>14</v>
      </c>
      <c r="G77" s="8">
        <f>32*2</f>
        <v>64</v>
      </c>
      <c r="H77" s="8" t="s">
        <v>93</v>
      </c>
      <c r="I77" s="29">
        <v>94333.333333333328</v>
      </c>
      <c r="J77" s="29">
        <f t="shared" si="23"/>
        <v>6037333.333333333</v>
      </c>
      <c r="K77" s="31"/>
      <c r="L77" s="27">
        <f t="shared" si="20"/>
        <v>0</v>
      </c>
      <c r="M77" s="27">
        <f t="shared" si="21"/>
        <v>0</v>
      </c>
    </row>
    <row r="78" spans="1:30" ht="24" customHeight="1" x14ac:dyDescent="0.2">
      <c r="A78" s="8">
        <v>60</v>
      </c>
      <c r="B78" s="9" t="s">
        <v>105</v>
      </c>
      <c r="C78" s="8" t="s">
        <v>16</v>
      </c>
      <c r="D78" s="18" t="s">
        <v>108</v>
      </c>
      <c r="E78" s="8">
        <v>32</v>
      </c>
      <c r="F78" s="8" t="s">
        <v>14</v>
      </c>
      <c r="G78" s="8"/>
      <c r="H78" s="8"/>
      <c r="I78" s="29">
        <v>196350</v>
      </c>
      <c r="J78" s="29">
        <f>I78*E78</f>
        <v>6283200</v>
      </c>
      <c r="K78" s="31"/>
      <c r="L78" s="27">
        <f t="shared" si="20"/>
        <v>0</v>
      </c>
      <c r="M78" s="27">
        <f t="shared" si="21"/>
        <v>0</v>
      </c>
    </row>
    <row r="79" spans="1:30" ht="24" customHeight="1" x14ac:dyDescent="0.2">
      <c r="A79" s="8">
        <v>61</v>
      </c>
      <c r="B79" s="9" t="s">
        <v>109</v>
      </c>
      <c r="C79" s="8" t="s">
        <v>49</v>
      </c>
      <c r="D79" s="9" t="s">
        <v>64</v>
      </c>
      <c r="E79" s="8">
        <v>1</v>
      </c>
      <c r="F79" s="8" t="s">
        <v>14</v>
      </c>
      <c r="G79" s="8">
        <v>144</v>
      </c>
      <c r="H79" s="8" t="s">
        <v>15</v>
      </c>
      <c r="I79" s="29">
        <v>94333.333333333328</v>
      </c>
      <c r="J79" s="29">
        <f>I79*G79*E79</f>
        <v>13584000</v>
      </c>
      <c r="K79" s="31"/>
      <c r="L79" s="27">
        <f t="shared" si="20"/>
        <v>0</v>
      </c>
      <c r="M79" s="27">
        <f t="shared" si="21"/>
        <v>0</v>
      </c>
    </row>
    <row r="80" spans="1:30" ht="24" customHeight="1" x14ac:dyDescent="0.2">
      <c r="A80" s="8">
        <v>62</v>
      </c>
      <c r="B80" s="9" t="s">
        <v>109</v>
      </c>
      <c r="C80" s="8" t="s">
        <v>110</v>
      </c>
      <c r="D80" s="19" t="s">
        <v>111</v>
      </c>
      <c r="E80" s="8">
        <v>1</v>
      </c>
      <c r="F80" s="8" t="s">
        <v>14</v>
      </c>
      <c r="G80" s="8">
        <v>144</v>
      </c>
      <c r="H80" s="8" t="s">
        <v>15</v>
      </c>
      <c r="I80" s="29">
        <v>321300</v>
      </c>
      <c r="J80" s="29">
        <f>I80*G80*E80</f>
        <v>46267200</v>
      </c>
      <c r="K80" s="31"/>
      <c r="L80" s="27">
        <f t="shared" si="20"/>
        <v>0</v>
      </c>
      <c r="M80" s="27">
        <f t="shared" si="21"/>
        <v>0</v>
      </c>
    </row>
    <row r="81" spans="1:13" ht="24" customHeight="1" x14ac:dyDescent="0.2">
      <c r="A81" s="8">
        <v>63</v>
      </c>
      <c r="B81" s="9" t="s">
        <v>109</v>
      </c>
      <c r="C81" s="8" t="s">
        <v>16</v>
      </c>
      <c r="D81" s="18" t="s">
        <v>112</v>
      </c>
      <c r="E81" s="8">
        <v>72</v>
      </c>
      <c r="F81" s="8" t="s">
        <v>14</v>
      </c>
      <c r="G81" s="8"/>
      <c r="H81" s="8"/>
      <c r="I81" s="29">
        <v>119000</v>
      </c>
      <c r="J81" s="29">
        <f>I81*E81</f>
        <v>8568000</v>
      </c>
      <c r="K81" s="31"/>
      <c r="L81" s="27">
        <f t="shared" si="20"/>
        <v>0</v>
      </c>
      <c r="M81" s="27">
        <f t="shared" si="21"/>
        <v>0</v>
      </c>
    </row>
    <row r="82" spans="1:13" ht="24" customHeight="1" x14ac:dyDescent="0.2">
      <c r="A82" s="32" t="s">
        <v>37</v>
      </c>
      <c r="B82" s="32"/>
      <c r="C82" s="32"/>
      <c r="D82" s="32"/>
      <c r="E82" s="32"/>
      <c r="F82" s="32"/>
      <c r="G82" s="32"/>
      <c r="H82" s="32"/>
      <c r="I82" s="29"/>
      <c r="J82" s="33">
        <f>SUM(J69:J81)</f>
        <v>238165255.60000002</v>
      </c>
      <c r="K82" s="27"/>
      <c r="L82" s="27"/>
      <c r="M82" s="35">
        <f>SUM(M69:M81)</f>
        <v>0</v>
      </c>
    </row>
    <row r="83" spans="1:13" ht="24" customHeight="1" x14ac:dyDescent="0.3">
      <c r="A83" s="41" t="s">
        <v>4</v>
      </c>
      <c r="B83" s="41"/>
      <c r="C83" s="41"/>
      <c r="D83" s="41"/>
      <c r="E83" s="41"/>
      <c r="F83" s="41"/>
      <c r="G83" s="41"/>
      <c r="H83" s="41"/>
      <c r="I83" s="42"/>
      <c r="J83" s="50">
        <f>J12+J19+J40+J53+J59+J67+J82</f>
        <v>2166532741.4533334</v>
      </c>
      <c r="K83" s="42"/>
      <c r="L83" s="42"/>
      <c r="M83" s="50">
        <f ca="1">M12+M19+M40+M53+M59+M67+M82</f>
        <v>0</v>
      </c>
    </row>
  </sheetData>
  <mergeCells count="18">
    <mergeCell ref="B3:E3"/>
    <mergeCell ref="B1:M1"/>
    <mergeCell ref="B2:M2"/>
    <mergeCell ref="A82:H82"/>
    <mergeCell ref="A83:H83"/>
    <mergeCell ref="A20:H20"/>
    <mergeCell ref="A13:C13"/>
    <mergeCell ref="A41:H41"/>
    <mergeCell ref="A54:H54"/>
    <mergeCell ref="A60:H60"/>
    <mergeCell ref="I5:J5"/>
    <mergeCell ref="A12:H12"/>
    <mergeCell ref="A19:H19"/>
    <mergeCell ref="A40:H40"/>
    <mergeCell ref="A53:H53"/>
    <mergeCell ref="A59:H59"/>
    <mergeCell ref="A67:H67"/>
    <mergeCell ref="A68:H6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</dc:creator>
  <cp:lastModifiedBy>Cesar</cp:lastModifiedBy>
  <dcterms:created xsi:type="dcterms:W3CDTF">2023-10-28T00:32:59Z</dcterms:created>
  <dcterms:modified xsi:type="dcterms:W3CDTF">2024-12-03T23:23:52Z</dcterms:modified>
</cp:coreProperties>
</file>