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andre\Downloads\FORMULACIÓN\LP2024\20241108_DOCUMENTOS_FINALES\ENTREGABLES\"/>
    </mc:Choice>
  </mc:AlternateContent>
  <xr:revisionPtr revIDLastSave="0" documentId="13_ncr:1_{C545905A-24BF-4136-B407-F4B06F2E23BA}" xr6:coauthVersionLast="47" xr6:coauthVersionMax="47" xr10:uidLastSave="{00000000-0000-0000-0000-000000000000}"/>
  <bookViews>
    <workbookView xWindow="-110" yWindow="-110" windowWidth="19420" windowHeight="10300" tabRatio="513" activeTab="5" xr2:uid="{00000000-000D-0000-FFFF-FFFF00000000}"/>
  </bookViews>
  <sheets>
    <sheet name="Consolidado Costos" sheetId="26" r:id="rId1"/>
    <sheet name="Meta 1. Cuidadoras" sheetId="7" state="hidden" r:id="rId2"/>
    <sheet name="Meta 3. Feminicidio" sheetId="8" state="hidden" r:id="rId3"/>
    <sheet name="Meta 2. Ciudadanía" sheetId="5" state="hidden" r:id="rId4"/>
    <sheet name="Estudio de Mercado" sheetId="19" state="hidden" r:id="rId5"/>
    <sheet name="Estudio del mercado_2024" sheetId="27" r:id="rId6"/>
    <sheet name="Consolidado-Metas" sheetId="17" r:id="rId7"/>
  </sheets>
  <definedNames>
    <definedName name="_xlnm._FilterDatabase" localSheetId="0" hidden="1">'Consolidado Costos'!$A$3:$Q$116</definedName>
    <definedName name="_xlnm._FilterDatabase" localSheetId="4" hidden="1">'Estudio de Mercado'!$A$2:$W$2</definedName>
    <definedName name="_xlnm._FilterDatabase" localSheetId="5" hidden="1">'Estudio del mercado_2024'!$A$2:$W$2</definedName>
    <definedName name="_xlnm._FilterDatabase" localSheetId="1" hidden="1">'Meta 1. Cuidadoras'!$B$4:$R$4</definedName>
    <definedName name="_xlnm._FilterDatabase" localSheetId="3" hidden="1">'Meta 2. Ciudadanía'!$C$5:$R$61</definedName>
    <definedName name="_xlnm._FilterDatabase" localSheetId="2" hidden="1">'Meta 3. Feminicidio'!$B$8:$S$8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6" roundtripDataChecksum="hINSs1LWKp4kn85vlhNX+KQxVz5RlSVM0ZKU9DGm5rY="/>
    </ext>
  </extLst>
</workbook>
</file>

<file path=xl/calcChain.xml><?xml version="1.0" encoding="utf-8"?>
<calcChain xmlns="http://schemas.openxmlformats.org/spreadsheetml/2006/main">
  <c r="U201" i="27" l="1" a="1"/>
  <c r="U201" i="27" s="1"/>
  <c r="Q199" i="27"/>
  <c r="Q198" i="27"/>
  <c r="Q197" i="27"/>
  <c r="Q196" i="27"/>
  <c r="Q195" i="27"/>
  <c r="Q194" i="27"/>
  <c r="Q193" i="27"/>
  <c r="Q192" i="27"/>
  <c r="Q191" i="27"/>
  <c r="Q190" i="27"/>
  <c r="Q189" i="27"/>
  <c r="Q188" i="27"/>
  <c r="Q187" i="27"/>
  <c r="Q186" i="27"/>
  <c r="Q185" i="27"/>
  <c r="Q184" i="27"/>
  <c r="Q183" i="27"/>
  <c r="Q182" i="27"/>
  <c r="Q181" i="27"/>
  <c r="Q180" i="27"/>
  <c r="Q179" i="27"/>
  <c r="Q178" i="27"/>
  <c r="R199" i="27" s="1"/>
  <c r="Q177" i="27"/>
  <c r="Q176" i="27"/>
  <c r="Q175" i="27"/>
  <c r="Q174" i="27"/>
  <c r="Q173" i="27"/>
  <c r="Q172" i="27"/>
  <c r="Q171" i="27"/>
  <c r="Q170" i="27"/>
  <c r="R177" i="27" s="1"/>
  <c r="Q169" i="27"/>
  <c r="Q168" i="27"/>
  <c r="Q167" i="27"/>
  <c r="Q166" i="27"/>
  <c r="Q165" i="27"/>
  <c r="Q164" i="27"/>
  <c r="Q163" i="27"/>
  <c r="Q162" i="27"/>
  <c r="Q161" i="27"/>
  <c r="Q160" i="27"/>
  <c r="Q159" i="27"/>
  <c r="Q158" i="27"/>
  <c r="Q157" i="27"/>
  <c r="Q156" i="27"/>
  <c r="Q155" i="27"/>
  <c r="Q154" i="27"/>
  <c r="Q153" i="27"/>
  <c r="Q152" i="27"/>
  <c r="Q151" i="27"/>
  <c r="Q150" i="27"/>
  <c r="R165" i="27" s="1"/>
  <c r="Q149" i="27"/>
  <c r="Q148" i="27"/>
  <c r="Q147" i="27"/>
  <c r="Q146" i="27"/>
  <c r="Q145" i="27"/>
  <c r="Q144" i="27"/>
  <c r="Q143" i="27"/>
  <c r="Q142" i="27"/>
  <c r="Q141" i="27"/>
  <c r="R149" i="27" s="1"/>
  <c r="Q140" i="27"/>
  <c r="Q139" i="27"/>
  <c r="Q138" i="27"/>
  <c r="Q137" i="27"/>
  <c r="Q136" i="27"/>
  <c r="Q135" i="27"/>
  <c r="Q134" i="27"/>
  <c r="Q133" i="27"/>
  <c r="Q132" i="27"/>
  <c r="Q131" i="27"/>
  <c r="Q130" i="27"/>
  <c r="Q129" i="27"/>
  <c r="Q128" i="27"/>
  <c r="Q127" i="27"/>
  <c r="Q126" i="27"/>
  <c r="R135" i="27" s="1"/>
  <c r="Q125" i="27"/>
  <c r="Q124" i="27"/>
  <c r="Q123" i="27"/>
  <c r="Q122" i="27"/>
  <c r="Q121" i="27"/>
  <c r="Q120" i="27"/>
  <c r="Q119" i="27"/>
  <c r="Q118" i="27"/>
  <c r="Q117" i="27"/>
  <c r="Q116" i="27"/>
  <c r="Q115" i="27"/>
  <c r="Q114" i="27"/>
  <c r="Q113" i="27"/>
  <c r="Q112" i="27"/>
  <c r="R122" i="27" s="1"/>
  <c r="Q111" i="27"/>
  <c r="Q110" i="27"/>
  <c r="Q109" i="27"/>
  <c r="Q108" i="27"/>
  <c r="Q107" i="27"/>
  <c r="Q106" i="27"/>
  <c r="Q105" i="27"/>
  <c r="Q104" i="27"/>
  <c r="Q103" i="27"/>
  <c r="Q102" i="27"/>
  <c r="Q101" i="27"/>
  <c r="Q100" i="27"/>
  <c r="Q99" i="27"/>
  <c r="Q98" i="27"/>
  <c r="Q97" i="27"/>
  <c r="Q96" i="27"/>
  <c r="R111" i="27" s="1"/>
  <c r="Q95" i="27"/>
  <c r="Q94" i="27"/>
  <c r="Q93" i="27"/>
  <c r="Q200" i="27" s="1"/>
  <c r="Q89" i="27"/>
  <c r="Q88" i="27"/>
  <c r="Q87" i="27"/>
  <c r="Q86" i="27"/>
  <c r="Q85" i="27"/>
  <c r="Q84" i="27"/>
  <c r="Q83" i="27"/>
  <c r="Q82" i="27"/>
  <c r="Q81" i="27"/>
  <c r="R89" i="27" s="1"/>
  <c r="R90" i="27" s="1"/>
  <c r="Q80" i="27"/>
  <c r="Q79" i="27"/>
  <c r="Q78" i="27"/>
  <c r="Q77" i="27"/>
  <c r="Q76" i="27"/>
  <c r="Q75" i="27"/>
  <c r="Q74" i="27"/>
  <c r="Q73" i="27"/>
  <c r="Q72" i="27"/>
  <c r="Q71" i="27"/>
  <c r="Q70" i="27"/>
  <c r="Q69" i="27"/>
  <c r="Q68" i="27"/>
  <c r="Q67" i="27"/>
  <c r="Q66" i="27"/>
  <c r="R75" i="27" s="1"/>
  <c r="Q65" i="27"/>
  <c r="Q64" i="27"/>
  <c r="Q63" i="27"/>
  <c r="Q62" i="27"/>
  <c r="Q61" i="27"/>
  <c r="Q60" i="27"/>
  <c r="Q59" i="27"/>
  <c r="Q58" i="27"/>
  <c r="Q57" i="27"/>
  <c r="Q56" i="27"/>
  <c r="Q55" i="27"/>
  <c r="Q54" i="27"/>
  <c r="Q53" i="27"/>
  <c r="Q52" i="27"/>
  <c r="Q51" i="27"/>
  <c r="R60" i="27" s="1"/>
  <c r="Q50" i="27"/>
  <c r="Q49" i="27"/>
  <c r="Q48" i="27"/>
  <c r="Q47" i="27"/>
  <c r="Q46" i="27"/>
  <c r="Q45" i="27"/>
  <c r="Q44" i="27"/>
  <c r="Q43" i="27"/>
  <c r="Q42" i="27"/>
  <c r="Q41" i="27"/>
  <c r="Q40" i="27"/>
  <c r="Q39" i="27"/>
  <c r="Q38" i="27"/>
  <c r="Q37" i="27"/>
  <c r="Q36" i="27"/>
  <c r="R47" i="27" s="1"/>
  <c r="Q32" i="27"/>
  <c r="Q31" i="27"/>
  <c r="Q30" i="27"/>
  <c r="Q29" i="27"/>
  <c r="Q28" i="27"/>
  <c r="Q27" i="27"/>
  <c r="Q26" i="27"/>
  <c r="Q25" i="27"/>
  <c r="Q24" i="27"/>
  <c r="R32" i="27" s="1"/>
  <c r="Q23" i="27"/>
  <c r="Q22" i="27"/>
  <c r="Q21" i="27"/>
  <c r="Q20" i="27"/>
  <c r="Q19" i="27"/>
  <c r="Q18" i="27"/>
  <c r="Q17" i="27"/>
  <c r="Q16" i="27"/>
  <c r="Q15" i="27"/>
  <c r="Q14" i="27"/>
  <c r="Q13" i="27"/>
  <c r="Q12" i="27"/>
  <c r="R23" i="27" s="1"/>
  <c r="Q11" i="27"/>
  <c r="Q10" i="27"/>
  <c r="Q9" i="27"/>
  <c r="Q8" i="27"/>
  <c r="Q7" i="27"/>
  <c r="Q6" i="27"/>
  <c r="Q5" i="27"/>
  <c r="Q4" i="27"/>
  <c r="Q3" i="27"/>
  <c r="Q33" i="27" s="1"/>
  <c r="R90" i="19"/>
  <c r="R89" i="19"/>
  <c r="R60" i="19"/>
  <c r="R47" i="19"/>
  <c r="R33" i="19"/>
  <c r="R32" i="19"/>
  <c r="R23" i="19"/>
  <c r="R11" i="19"/>
  <c r="Q201" i="19"/>
  <c r="Q200" i="19"/>
  <c r="Q33" i="19"/>
  <c r="Q90" i="19"/>
  <c r="R74" i="19"/>
  <c r="U201" i="19"/>
  <c r="W33" i="19"/>
  <c r="U92" i="19"/>
  <c r="F3" i="17"/>
  <c r="Q93" i="19"/>
  <c r="Q199" i="19"/>
  <c r="Q198" i="19"/>
  <c r="Q197" i="19"/>
  <c r="Q196" i="19"/>
  <c r="Q195" i="19"/>
  <c r="Q194" i="19"/>
  <c r="Q193" i="19"/>
  <c r="Q192" i="19"/>
  <c r="Q191" i="19"/>
  <c r="Q190" i="19"/>
  <c r="Q189" i="19"/>
  <c r="Q188" i="19"/>
  <c r="Q187" i="19"/>
  <c r="Q186" i="19"/>
  <c r="Q185" i="19"/>
  <c r="Q184" i="19"/>
  <c r="Q183" i="19"/>
  <c r="Q182" i="19"/>
  <c r="Q181" i="19"/>
  <c r="Q180" i="19"/>
  <c r="Q179" i="19"/>
  <c r="Q178" i="19"/>
  <c r="R199" i="19" s="1"/>
  <c r="Q177" i="19"/>
  <c r="Q176" i="19"/>
  <c r="Q175" i="19"/>
  <c r="Q174" i="19"/>
  <c r="Q173" i="19"/>
  <c r="Q172" i="19"/>
  <c r="Q171" i="19"/>
  <c r="Q170" i="19"/>
  <c r="Q169" i="19"/>
  <c r="Q168" i="19"/>
  <c r="Q167" i="19"/>
  <c r="Q166" i="19"/>
  <c r="Q165" i="19"/>
  <c r="Q164" i="19"/>
  <c r="Q163" i="19"/>
  <c r="Q162" i="19"/>
  <c r="Q161" i="19"/>
  <c r="Q160" i="19"/>
  <c r="Q159" i="19"/>
  <c r="Q158" i="19"/>
  <c r="Q157" i="19"/>
  <c r="Q156" i="19"/>
  <c r="Q155" i="19"/>
  <c r="Q154" i="19"/>
  <c r="Q153" i="19"/>
  <c r="Q152" i="19"/>
  <c r="Q151" i="19"/>
  <c r="Q150" i="19"/>
  <c r="Q149" i="19"/>
  <c r="Q148" i="19"/>
  <c r="Q147" i="19"/>
  <c r="Q146" i="19"/>
  <c r="Q145" i="19"/>
  <c r="Q144" i="19"/>
  <c r="Q143" i="19"/>
  <c r="Q142" i="19"/>
  <c r="Q141" i="19"/>
  <c r="Q140" i="19"/>
  <c r="Q139" i="19"/>
  <c r="Q138" i="19"/>
  <c r="Q137" i="19"/>
  <c r="Q136" i="19"/>
  <c r="Q135" i="19"/>
  <c r="Q134" i="19"/>
  <c r="Q133" i="19"/>
  <c r="Q132" i="19"/>
  <c r="Q131" i="19"/>
  <c r="Q130" i="19"/>
  <c r="Q129" i="19"/>
  <c r="Q128" i="19"/>
  <c r="Q127" i="19"/>
  <c r="Q126" i="19"/>
  <c r="Q125" i="19"/>
  <c r="Q124" i="19"/>
  <c r="Q123" i="19"/>
  <c r="Q122" i="19"/>
  <c r="Q121" i="19"/>
  <c r="Q120" i="19"/>
  <c r="Q119" i="19"/>
  <c r="Q118" i="19"/>
  <c r="Q117" i="19"/>
  <c r="Q116" i="19"/>
  <c r="Q115" i="19"/>
  <c r="Q114" i="19"/>
  <c r="Q113" i="19"/>
  <c r="Q112" i="19"/>
  <c r="Q111" i="19"/>
  <c r="Q110" i="19"/>
  <c r="Q109" i="19"/>
  <c r="Q108" i="19"/>
  <c r="Q107" i="19"/>
  <c r="Q106" i="19"/>
  <c r="Q105" i="19"/>
  <c r="Q104" i="19"/>
  <c r="Q103" i="19"/>
  <c r="Q102" i="19"/>
  <c r="Q101" i="19"/>
  <c r="Q100" i="19"/>
  <c r="Q99" i="19"/>
  <c r="Q98" i="19"/>
  <c r="Q97" i="19"/>
  <c r="Q96" i="19"/>
  <c r="Q95" i="19"/>
  <c r="Q94" i="19"/>
  <c r="J100" i="26"/>
  <c r="H100" i="26"/>
  <c r="F100" i="26"/>
  <c r="K100" i="26" s="1"/>
  <c r="J6" i="26"/>
  <c r="H6" i="26"/>
  <c r="F6" i="26"/>
  <c r="K6" i="26" s="1"/>
  <c r="N114" i="26"/>
  <c r="O114" i="26" s="1"/>
  <c r="J114" i="26"/>
  <c r="H114" i="26"/>
  <c r="F114" i="26"/>
  <c r="K114" i="26" s="1"/>
  <c r="N113" i="26"/>
  <c r="O113" i="26" s="1"/>
  <c r="J113" i="26"/>
  <c r="H113" i="26"/>
  <c r="F113" i="26"/>
  <c r="N112" i="26"/>
  <c r="O112" i="26" s="1"/>
  <c r="J112" i="26"/>
  <c r="H112" i="26"/>
  <c r="F112" i="26"/>
  <c r="K112" i="26" s="1"/>
  <c r="N111" i="26"/>
  <c r="O111" i="26" s="1"/>
  <c r="J111" i="26"/>
  <c r="H111" i="26"/>
  <c r="F111" i="26"/>
  <c r="K111" i="26" s="1"/>
  <c r="N110" i="26"/>
  <c r="O110" i="26" s="1"/>
  <c r="J110" i="26"/>
  <c r="H110" i="26"/>
  <c r="F110" i="26"/>
  <c r="K110" i="26" s="1"/>
  <c r="N109" i="26"/>
  <c r="O109" i="26" s="1"/>
  <c r="J109" i="26"/>
  <c r="H109" i="26"/>
  <c r="F109" i="26"/>
  <c r="N108" i="26"/>
  <c r="O108" i="26" s="1"/>
  <c r="J108" i="26"/>
  <c r="H108" i="26"/>
  <c r="F108" i="26"/>
  <c r="K108" i="26" s="1"/>
  <c r="N107" i="26"/>
  <c r="O107" i="26" s="1"/>
  <c r="J107" i="26"/>
  <c r="H107" i="26"/>
  <c r="F107" i="26"/>
  <c r="K107" i="26" s="1"/>
  <c r="N106" i="26"/>
  <c r="O106" i="26" s="1"/>
  <c r="J106" i="26"/>
  <c r="H106" i="26"/>
  <c r="F106" i="26"/>
  <c r="K106" i="26" s="1"/>
  <c r="J105" i="26"/>
  <c r="H105" i="26"/>
  <c r="F105" i="26"/>
  <c r="K105" i="26" s="1"/>
  <c r="N104" i="26"/>
  <c r="O104" i="26" s="1"/>
  <c r="J104" i="26"/>
  <c r="H104" i="26"/>
  <c r="F104" i="26"/>
  <c r="K104" i="26" s="1"/>
  <c r="N103" i="26"/>
  <c r="O103" i="26" s="1"/>
  <c r="J103" i="26"/>
  <c r="H103" i="26"/>
  <c r="F103" i="26"/>
  <c r="K103" i="26" s="1"/>
  <c r="N102" i="26"/>
  <c r="O102" i="26" s="1"/>
  <c r="J102" i="26"/>
  <c r="H102" i="26"/>
  <c r="F102" i="26"/>
  <c r="N101" i="26"/>
  <c r="O101" i="26" s="1"/>
  <c r="J101" i="26"/>
  <c r="H101" i="26"/>
  <c r="F101" i="26"/>
  <c r="K101" i="26" s="1"/>
  <c r="N99" i="26"/>
  <c r="O99" i="26" s="1"/>
  <c r="J99" i="26"/>
  <c r="H99" i="26"/>
  <c r="F99" i="26"/>
  <c r="K99" i="26" s="1"/>
  <c r="N98" i="26"/>
  <c r="O98" i="26" s="1"/>
  <c r="J98" i="26"/>
  <c r="H98" i="26"/>
  <c r="F98" i="26"/>
  <c r="K98" i="26" s="1"/>
  <c r="N97" i="26"/>
  <c r="O97" i="26" s="1"/>
  <c r="J97" i="26"/>
  <c r="H97" i="26"/>
  <c r="F97" i="26"/>
  <c r="N96" i="26"/>
  <c r="O96" i="26" s="1"/>
  <c r="J96" i="26"/>
  <c r="H96" i="26"/>
  <c r="F96" i="26"/>
  <c r="K96" i="26" s="1"/>
  <c r="N95" i="26"/>
  <c r="O95" i="26" s="1"/>
  <c r="J95" i="26"/>
  <c r="H95" i="26"/>
  <c r="F95" i="26"/>
  <c r="K95" i="26" s="1"/>
  <c r="N94" i="26"/>
  <c r="O94" i="26" s="1"/>
  <c r="J94" i="26"/>
  <c r="H94" i="26"/>
  <c r="F94" i="26"/>
  <c r="K94" i="26" s="1"/>
  <c r="N93" i="26"/>
  <c r="O93" i="26" s="1"/>
  <c r="J93" i="26"/>
  <c r="H93" i="26"/>
  <c r="F93" i="26"/>
  <c r="K93" i="26" s="1"/>
  <c r="N92" i="26"/>
  <c r="O92" i="26" s="1"/>
  <c r="J92" i="26"/>
  <c r="H92" i="26"/>
  <c r="F92" i="26"/>
  <c r="K92" i="26" s="1"/>
  <c r="N91" i="26"/>
  <c r="O91" i="26" s="1"/>
  <c r="J91" i="26"/>
  <c r="H91" i="26"/>
  <c r="F91" i="26"/>
  <c r="K91" i="26" s="1"/>
  <c r="N90" i="26"/>
  <c r="O90" i="26" s="1"/>
  <c r="J90" i="26"/>
  <c r="H90" i="26"/>
  <c r="F90" i="26"/>
  <c r="K90" i="26" s="1"/>
  <c r="N89" i="26"/>
  <c r="O89" i="26" s="1"/>
  <c r="J89" i="26"/>
  <c r="H89" i="26"/>
  <c r="F89" i="26"/>
  <c r="N88" i="26"/>
  <c r="O88" i="26" s="1"/>
  <c r="J88" i="26"/>
  <c r="H88" i="26"/>
  <c r="K88" i="26" s="1"/>
  <c r="F88" i="26"/>
  <c r="N87" i="26"/>
  <c r="O87" i="26" s="1"/>
  <c r="J87" i="26"/>
  <c r="H87" i="26"/>
  <c r="F87" i="26"/>
  <c r="K87" i="26" s="1"/>
  <c r="N85" i="26"/>
  <c r="O85" i="26" s="1"/>
  <c r="J85" i="26"/>
  <c r="H85" i="26"/>
  <c r="F85" i="26"/>
  <c r="K85" i="26" s="1"/>
  <c r="N84" i="26"/>
  <c r="O84" i="26" s="1"/>
  <c r="J84" i="26"/>
  <c r="H84" i="26"/>
  <c r="F84" i="26"/>
  <c r="N83" i="26"/>
  <c r="O83" i="26" s="1"/>
  <c r="J83" i="26"/>
  <c r="H83" i="26"/>
  <c r="F83" i="26"/>
  <c r="K83" i="26" s="1"/>
  <c r="N82" i="26"/>
  <c r="O82" i="26" s="1"/>
  <c r="J82" i="26"/>
  <c r="H82" i="26"/>
  <c r="F82" i="26"/>
  <c r="K82" i="26" s="1"/>
  <c r="N81" i="26"/>
  <c r="O81" i="26" s="1"/>
  <c r="J81" i="26"/>
  <c r="H81" i="26"/>
  <c r="F81" i="26"/>
  <c r="K81" i="26" s="1"/>
  <c r="N80" i="26"/>
  <c r="O80" i="26" s="1"/>
  <c r="J80" i="26"/>
  <c r="H80" i="26"/>
  <c r="F80" i="26"/>
  <c r="N79" i="26"/>
  <c r="O79" i="26" s="1"/>
  <c r="J79" i="26"/>
  <c r="H79" i="26"/>
  <c r="F79" i="26"/>
  <c r="K79" i="26" s="1"/>
  <c r="N78" i="26"/>
  <c r="O78" i="26" s="1"/>
  <c r="J78" i="26"/>
  <c r="H78" i="26"/>
  <c r="F78" i="26"/>
  <c r="K78" i="26" s="1"/>
  <c r="N76" i="26"/>
  <c r="O76" i="26" s="1"/>
  <c r="J76" i="26"/>
  <c r="H76" i="26"/>
  <c r="F76" i="26"/>
  <c r="K76" i="26" s="1"/>
  <c r="N74" i="26"/>
  <c r="O74" i="26" s="1"/>
  <c r="J74" i="26"/>
  <c r="H74" i="26"/>
  <c r="F74" i="26"/>
  <c r="N73" i="26"/>
  <c r="O73" i="26" s="1"/>
  <c r="J73" i="26"/>
  <c r="H73" i="26"/>
  <c r="F73" i="26"/>
  <c r="K73" i="26" s="1"/>
  <c r="N72" i="26"/>
  <c r="O72" i="26" s="1"/>
  <c r="J72" i="26"/>
  <c r="H72" i="26"/>
  <c r="F72" i="26"/>
  <c r="K72" i="26" s="1"/>
  <c r="N71" i="26"/>
  <c r="O71" i="26" s="1"/>
  <c r="J71" i="26"/>
  <c r="H71" i="26"/>
  <c r="F71" i="26"/>
  <c r="K71" i="26" s="1"/>
  <c r="N70" i="26"/>
  <c r="O70" i="26" s="1"/>
  <c r="J70" i="26"/>
  <c r="H70" i="26"/>
  <c r="F70" i="26"/>
  <c r="N69" i="26"/>
  <c r="O69" i="26" s="1"/>
  <c r="J69" i="26"/>
  <c r="H69" i="26"/>
  <c r="F69" i="26"/>
  <c r="K69" i="26" s="1"/>
  <c r="N68" i="26"/>
  <c r="O68" i="26" s="1"/>
  <c r="J68" i="26"/>
  <c r="H68" i="26"/>
  <c r="F68" i="26"/>
  <c r="K68" i="26" s="1"/>
  <c r="N67" i="26"/>
  <c r="O67" i="26" s="1"/>
  <c r="J67" i="26"/>
  <c r="H67" i="26"/>
  <c r="F67" i="26"/>
  <c r="K67" i="26" s="1"/>
  <c r="N64" i="26"/>
  <c r="O64" i="26" s="1"/>
  <c r="J64" i="26"/>
  <c r="H64" i="26"/>
  <c r="F64" i="26"/>
  <c r="N63" i="26"/>
  <c r="O63" i="26" s="1"/>
  <c r="J63" i="26"/>
  <c r="H63" i="26"/>
  <c r="F63" i="26"/>
  <c r="K63" i="26" s="1"/>
  <c r="N62" i="26"/>
  <c r="O62" i="26" s="1"/>
  <c r="J62" i="26"/>
  <c r="H62" i="26"/>
  <c r="F62" i="26"/>
  <c r="K62" i="26" s="1"/>
  <c r="N61" i="26"/>
  <c r="O61" i="26" s="1"/>
  <c r="J61" i="26"/>
  <c r="H61" i="26"/>
  <c r="F61" i="26"/>
  <c r="K61" i="26" s="1"/>
  <c r="N60" i="26"/>
  <c r="O60" i="26" s="1"/>
  <c r="J60" i="26"/>
  <c r="H60" i="26"/>
  <c r="F60" i="26"/>
  <c r="N59" i="26"/>
  <c r="O59" i="26" s="1"/>
  <c r="J59" i="26"/>
  <c r="H59" i="26"/>
  <c r="F59" i="26"/>
  <c r="K59" i="26" s="1"/>
  <c r="N58" i="26"/>
  <c r="O58" i="26" s="1"/>
  <c r="J58" i="26"/>
  <c r="H58" i="26"/>
  <c r="F58" i="26"/>
  <c r="K58" i="26" s="1"/>
  <c r="N57" i="26"/>
  <c r="O57" i="26" s="1"/>
  <c r="J57" i="26"/>
  <c r="H57" i="26"/>
  <c r="F57" i="26"/>
  <c r="K57" i="26" s="1"/>
  <c r="S54" i="26"/>
  <c r="S108" i="26" s="1"/>
  <c r="N56" i="26"/>
  <c r="O56" i="26" s="1"/>
  <c r="J56" i="26"/>
  <c r="H56" i="26"/>
  <c r="F56" i="26"/>
  <c r="K56" i="26" s="1"/>
  <c r="N55" i="26"/>
  <c r="O55" i="26" s="1"/>
  <c r="J55" i="26"/>
  <c r="H55" i="26"/>
  <c r="F55" i="26"/>
  <c r="N54" i="26"/>
  <c r="O54" i="26" s="1"/>
  <c r="J54" i="26"/>
  <c r="H54" i="26"/>
  <c r="F54" i="26"/>
  <c r="K54" i="26" s="1"/>
  <c r="N53" i="26"/>
  <c r="O53" i="26" s="1"/>
  <c r="J53" i="26"/>
  <c r="H53" i="26"/>
  <c r="F53" i="26"/>
  <c r="K53" i="26" s="1"/>
  <c r="N52" i="26"/>
  <c r="O52" i="26" s="1"/>
  <c r="J52" i="26"/>
  <c r="H52" i="26"/>
  <c r="F52" i="26"/>
  <c r="K52" i="26" s="1"/>
  <c r="N51" i="26"/>
  <c r="O51" i="26" s="1"/>
  <c r="J51" i="26"/>
  <c r="H51" i="26"/>
  <c r="F51" i="26"/>
  <c r="N50" i="26"/>
  <c r="O50" i="26" s="1"/>
  <c r="J50" i="26"/>
  <c r="H50" i="26"/>
  <c r="F50" i="26"/>
  <c r="N49" i="26"/>
  <c r="O49" i="26" s="1"/>
  <c r="J49" i="26"/>
  <c r="H49" i="26"/>
  <c r="F49" i="26"/>
  <c r="K49" i="26" s="1"/>
  <c r="N48" i="26"/>
  <c r="O48" i="26" s="1"/>
  <c r="J48" i="26"/>
  <c r="H48" i="26"/>
  <c r="F48" i="26"/>
  <c r="K48" i="26" s="1"/>
  <c r="N47" i="26"/>
  <c r="O47" i="26" s="1"/>
  <c r="J47" i="26"/>
  <c r="H47" i="26"/>
  <c r="F47" i="26"/>
  <c r="K47" i="26" s="1"/>
  <c r="N46" i="26"/>
  <c r="O46" i="26" s="1"/>
  <c r="J46" i="26"/>
  <c r="H46" i="26"/>
  <c r="F46" i="26"/>
  <c r="K46" i="26" s="1"/>
  <c r="N45" i="26"/>
  <c r="O45" i="26" s="1"/>
  <c r="J45" i="26"/>
  <c r="H45" i="26"/>
  <c r="F45" i="26"/>
  <c r="K45" i="26" s="1"/>
  <c r="N44" i="26"/>
  <c r="O44" i="26" s="1"/>
  <c r="J44" i="26"/>
  <c r="H44" i="26"/>
  <c r="F44" i="26"/>
  <c r="K44" i="26" s="1"/>
  <c r="N43" i="26"/>
  <c r="O43" i="26" s="1"/>
  <c r="J43" i="26"/>
  <c r="H43" i="26"/>
  <c r="F43" i="26"/>
  <c r="N42" i="26"/>
  <c r="O42" i="26" s="1"/>
  <c r="J42" i="26"/>
  <c r="H42" i="26"/>
  <c r="F42" i="26"/>
  <c r="K42" i="26" s="1"/>
  <c r="N41" i="26"/>
  <c r="O41" i="26" s="1"/>
  <c r="J41" i="26"/>
  <c r="H41" i="26"/>
  <c r="F41" i="26"/>
  <c r="K41" i="26" s="1"/>
  <c r="N40" i="26"/>
  <c r="O40" i="26" s="1"/>
  <c r="J40" i="26"/>
  <c r="H40" i="26"/>
  <c r="F40" i="26"/>
  <c r="K40" i="26" s="1"/>
  <c r="N39" i="26"/>
  <c r="O39" i="26" s="1"/>
  <c r="J39" i="26"/>
  <c r="H39" i="26"/>
  <c r="F39" i="26"/>
  <c r="K39" i="26" s="1"/>
  <c r="N38" i="26"/>
  <c r="O38" i="26" s="1"/>
  <c r="J38" i="26"/>
  <c r="H38" i="26"/>
  <c r="F38" i="26"/>
  <c r="K38" i="26" s="1"/>
  <c r="N36" i="26"/>
  <c r="O36" i="26" s="1"/>
  <c r="J36" i="26"/>
  <c r="H36" i="26"/>
  <c r="F36" i="26"/>
  <c r="K36" i="26" s="1"/>
  <c r="N35" i="26"/>
  <c r="O35" i="26" s="1"/>
  <c r="J35" i="26"/>
  <c r="H35" i="26"/>
  <c r="F35" i="26"/>
  <c r="K35" i="26" s="1"/>
  <c r="N34" i="26"/>
  <c r="O34" i="26" s="1"/>
  <c r="J34" i="26"/>
  <c r="H34" i="26"/>
  <c r="F34" i="26"/>
  <c r="N33" i="26"/>
  <c r="O33" i="26" s="1"/>
  <c r="J33" i="26"/>
  <c r="H33" i="26"/>
  <c r="F33" i="26"/>
  <c r="N32" i="26"/>
  <c r="O32" i="26" s="1"/>
  <c r="J32" i="26"/>
  <c r="H32" i="26"/>
  <c r="F32" i="26"/>
  <c r="K32" i="26" s="1"/>
  <c r="N30" i="26"/>
  <c r="O30" i="26" s="1"/>
  <c r="J30" i="26"/>
  <c r="H30" i="26"/>
  <c r="F30" i="26"/>
  <c r="K30" i="26" s="1"/>
  <c r="N31" i="26"/>
  <c r="O31" i="26" s="1"/>
  <c r="J31" i="26"/>
  <c r="H31" i="26"/>
  <c r="F31" i="26"/>
  <c r="N29" i="26"/>
  <c r="O29" i="26" s="1"/>
  <c r="J29" i="26"/>
  <c r="H29" i="26"/>
  <c r="F29" i="26"/>
  <c r="K29" i="26" s="1"/>
  <c r="N28" i="26"/>
  <c r="O28" i="26" s="1"/>
  <c r="J28" i="26"/>
  <c r="H28" i="26"/>
  <c r="F28" i="26"/>
  <c r="K28" i="26" s="1"/>
  <c r="N27" i="26"/>
  <c r="O27" i="26" s="1"/>
  <c r="J27" i="26"/>
  <c r="H27" i="26"/>
  <c r="F27" i="26"/>
  <c r="K27" i="26" s="1"/>
  <c r="N26" i="26"/>
  <c r="O26" i="26" s="1"/>
  <c r="J26" i="26"/>
  <c r="H26" i="26"/>
  <c r="F26" i="26"/>
  <c r="K26" i="26" s="1"/>
  <c r="N25" i="26"/>
  <c r="O25" i="26" s="1"/>
  <c r="J25" i="26"/>
  <c r="H25" i="26"/>
  <c r="F25" i="26"/>
  <c r="K25" i="26" s="1"/>
  <c r="N24" i="26"/>
  <c r="O24" i="26" s="1"/>
  <c r="J24" i="26"/>
  <c r="H24" i="26"/>
  <c r="F24" i="26"/>
  <c r="K24" i="26" s="1"/>
  <c r="N23" i="26"/>
  <c r="O23" i="26" s="1"/>
  <c r="J23" i="26"/>
  <c r="H23" i="26"/>
  <c r="F23" i="26"/>
  <c r="N22" i="26"/>
  <c r="O22" i="26" s="1"/>
  <c r="J22" i="26"/>
  <c r="H22" i="26"/>
  <c r="F22" i="26"/>
  <c r="K22" i="26" s="1"/>
  <c r="N21" i="26"/>
  <c r="O21" i="26" s="1"/>
  <c r="J21" i="26"/>
  <c r="H21" i="26"/>
  <c r="F21" i="26"/>
  <c r="K21" i="26" s="1"/>
  <c r="N20" i="26"/>
  <c r="O20" i="26" s="1"/>
  <c r="J20" i="26"/>
  <c r="H20" i="26"/>
  <c r="F20" i="26"/>
  <c r="K20" i="26" s="1"/>
  <c r="N19" i="26"/>
  <c r="O19" i="26" s="1"/>
  <c r="J19" i="26"/>
  <c r="H19" i="26"/>
  <c r="F19" i="26"/>
  <c r="K19" i="26" s="1"/>
  <c r="J18" i="26"/>
  <c r="F18" i="26"/>
  <c r="K18" i="26" s="1"/>
  <c r="N17" i="26"/>
  <c r="O17" i="26" s="1"/>
  <c r="J17" i="26"/>
  <c r="H17" i="26"/>
  <c r="F17" i="26"/>
  <c r="K17" i="26" s="1"/>
  <c r="N16" i="26"/>
  <c r="O16" i="26" s="1"/>
  <c r="J16" i="26"/>
  <c r="H16" i="26"/>
  <c r="F16" i="26"/>
  <c r="N15" i="26"/>
  <c r="O15" i="26" s="1"/>
  <c r="J15" i="26"/>
  <c r="H15" i="26"/>
  <c r="F15" i="26"/>
  <c r="N14" i="26"/>
  <c r="O14" i="26" s="1"/>
  <c r="J14" i="26"/>
  <c r="H14" i="26"/>
  <c r="F14" i="26"/>
  <c r="K14" i="26" s="1"/>
  <c r="N13" i="26"/>
  <c r="O13" i="26" s="1"/>
  <c r="J13" i="26"/>
  <c r="H13" i="26"/>
  <c r="F13" i="26"/>
  <c r="K13" i="26" s="1"/>
  <c r="N12" i="26"/>
  <c r="O12" i="26" s="1"/>
  <c r="J12" i="26"/>
  <c r="H12" i="26"/>
  <c r="F12" i="26"/>
  <c r="J11" i="26"/>
  <c r="H11" i="26"/>
  <c r="F11" i="26"/>
  <c r="N10" i="26"/>
  <c r="O10" i="26" s="1"/>
  <c r="J10" i="26"/>
  <c r="H10" i="26"/>
  <c r="F10" i="26"/>
  <c r="K10" i="26" s="1"/>
  <c r="N9" i="26"/>
  <c r="O9" i="26" s="1"/>
  <c r="J9" i="26"/>
  <c r="H9" i="26"/>
  <c r="F9" i="26"/>
  <c r="K9" i="26" s="1"/>
  <c r="N8" i="26"/>
  <c r="O8" i="26" s="1"/>
  <c r="J8" i="26"/>
  <c r="H8" i="26"/>
  <c r="F8" i="26"/>
  <c r="N7" i="26"/>
  <c r="O7" i="26" s="1"/>
  <c r="J7" i="26"/>
  <c r="H7" i="26"/>
  <c r="F7" i="26"/>
  <c r="K7" i="26" s="1"/>
  <c r="N5" i="26"/>
  <c r="O5" i="26" s="1"/>
  <c r="J5" i="26"/>
  <c r="H5" i="26"/>
  <c r="F5" i="26"/>
  <c r="K5" i="26" s="1"/>
  <c r="N4" i="26"/>
  <c r="O4" i="26" s="1"/>
  <c r="J4" i="26"/>
  <c r="H4" i="26"/>
  <c r="F4" i="26"/>
  <c r="S61" i="5"/>
  <c r="S60" i="5"/>
  <c r="Q61" i="5"/>
  <c r="Q60" i="5"/>
  <c r="Q59" i="5"/>
  <c r="Q58" i="5"/>
  <c r="Q57" i="5"/>
  <c r="Q56" i="5"/>
  <c r="Q55" i="5"/>
  <c r="Q54" i="5"/>
  <c r="Q53" i="5"/>
  <c r="Q52" i="5"/>
  <c r="Q51" i="5"/>
  <c r="Q50" i="5"/>
  <c r="Q49" i="5"/>
  <c r="Q48" i="5"/>
  <c r="Q47" i="5"/>
  <c r="Q46" i="5"/>
  <c r="Q45" i="5"/>
  <c r="Q44" i="5"/>
  <c r="Q43" i="5"/>
  <c r="Q42" i="5"/>
  <c r="Q41" i="5"/>
  <c r="Q40" i="5"/>
  <c r="Q39" i="5"/>
  <c r="Q38" i="5"/>
  <c r="Q37" i="5"/>
  <c r="Q36" i="5"/>
  <c r="Q35" i="5"/>
  <c r="Q34" i="5"/>
  <c r="Q33" i="5"/>
  <c r="Q32" i="5"/>
  <c r="Q31" i="5"/>
  <c r="Q30" i="5"/>
  <c r="Q29" i="5"/>
  <c r="Q28" i="5"/>
  <c r="Q27" i="5"/>
  <c r="Q26" i="5"/>
  <c r="Q25" i="5"/>
  <c r="Q24" i="5"/>
  <c r="Q23" i="5"/>
  <c r="Q22" i="5"/>
  <c r="Q21" i="5"/>
  <c r="Q20" i="5"/>
  <c r="Q19" i="5"/>
  <c r="Q18" i="5"/>
  <c r="Q17" i="5"/>
  <c r="Q16" i="5"/>
  <c r="Q15" i="5"/>
  <c r="Q14" i="5"/>
  <c r="Q13" i="5"/>
  <c r="Q12" i="5"/>
  <c r="Q11" i="5"/>
  <c r="Q10" i="5"/>
  <c r="Q9" i="5"/>
  <c r="Q8" i="5"/>
  <c r="Q7" i="5"/>
  <c r="Q6" i="5"/>
  <c r="Q89" i="19"/>
  <c r="Q88" i="19"/>
  <c r="Q87" i="19"/>
  <c r="Q86" i="19"/>
  <c r="Q85" i="19"/>
  <c r="Q84" i="19"/>
  <c r="Q83" i="19"/>
  <c r="Q82" i="19"/>
  <c r="Q81" i="19"/>
  <c r="Q80" i="19"/>
  <c r="Q79" i="19"/>
  <c r="Q78" i="19"/>
  <c r="Q77" i="19"/>
  <c r="Q76" i="19"/>
  <c r="Q75" i="19"/>
  <c r="Q74" i="19"/>
  <c r="Q73" i="19"/>
  <c r="Q72" i="19"/>
  <c r="Q71" i="19"/>
  <c r="Q70" i="19"/>
  <c r="Q69" i="19"/>
  <c r="Q68" i="19"/>
  <c r="Q67" i="19"/>
  <c r="Q66" i="19"/>
  <c r="Q65" i="19"/>
  <c r="Q64" i="19"/>
  <c r="Q63" i="19"/>
  <c r="Q62" i="19"/>
  <c r="Q61" i="19"/>
  <c r="Q60" i="19"/>
  <c r="Q59" i="19"/>
  <c r="Q58" i="19"/>
  <c r="Q57" i="19"/>
  <c r="Q56" i="19"/>
  <c r="Q55" i="19"/>
  <c r="Q54" i="19"/>
  <c r="Q53" i="19"/>
  <c r="Q52" i="19"/>
  <c r="Q51" i="19"/>
  <c r="Q50" i="19"/>
  <c r="Q49" i="19"/>
  <c r="Q48" i="19"/>
  <c r="Q47" i="19"/>
  <c r="Q46" i="19"/>
  <c r="Q45" i="19"/>
  <c r="Q44" i="19"/>
  <c r="Q43" i="19"/>
  <c r="Q42" i="19"/>
  <c r="Q41" i="19"/>
  <c r="Q40" i="19"/>
  <c r="Q39" i="19"/>
  <c r="Q38" i="19"/>
  <c r="Q37" i="19"/>
  <c r="Q36" i="19"/>
  <c r="Q34" i="7"/>
  <c r="Q33" i="7"/>
  <c r="Q32" i="7"/>
  <c r="Q31" i="7"/>
  <c r="Q30" i="7"/>
  <c r="Q29" i="7"/>
  <c r="Q28" i="7"/>
  <c r="Q27" i="7"/>
  <c r="Q26" i="7"/>
  <c r="Q25" i="7"/>
  <c r="S34" i="7" s="1"/>
  <c r="Q24" i="7"/>
  <c r="Q23" i="7"/>
  <c r="Q22" i="7"/>
  <c r="Q21" i="7"/>
  <c r="Q20" i="7"/>
  <c r="Q19" i="7"/>
  <c r="Q18" i="7"/>
  <c r="Q17" i="7"/>
  <c r="Q16" i="7"/>
  <c r="Q15" i="7"/>
  <c r="Q14" i="7"/>
  <c r="S25" i="7" s="1"/>
  <c r="Q13" i="7"/>
  <c r="Q12" i="7"/>
  <c r="Q11" i="7"/>
  <c r="Q10" i="7"/>
  <c r="Q9" i="7"/>
  <c r="Q8" i="7"/>
  <c r="Q7" i="7"/>
  <c r="Q6" i="7"/>
  <c r="S13" i="7" s="1"/>
  <c r="Q5" i="7"/>
  <c r="Q32" i="19"/>
  <c r="Q31" i="19"/>
  <c r="Q30" i="19"/>
  <c r="Q29" i="19"/>
  <c r="Q28" i="19"/>
  <c r="Q27" i="19"/>
  <c r="Q26" i="19"/>
  <c r="Q25" i="19"/>
  <c r="Q24" i="19"/>
  <c r="Q23" i="19"/>
  <c r="Q22" i="19"/>
  <c r="Q21" i="19"/>
  <c r="Q20" i="19"/>
  <c r="Q19" i="19"/>
  <c r="Q18" i="19"/>
  <c r="Q17" i="19"/>
  <c r="Q16" i="19"/>
  <c r="Q15" i="19"/>
  <c r="Q14" i="19"/>
  <c r="Q13" i="19"/>
  <c r="Q12" i="19"/>
  <c r="Q11" i="19"/>
  <c r="Q10" i="19"/>
  <c r="Q9" i="19"/>
  <c r="Q8" i="19"/>
  <c r="Q7" i="19"/>
  <c r="Q6" i="19"/>
  <c r="Q5" i="19"/>
  <c r="Q4" i="19"/>
  <c r="Q3" i="19"/>
  <c r="R200" i="27" l="1"/>
  <c r="Q90" i="27"/>
  <c r="U92" i="27" s="1"/>
  <c r="R11" i="27"/>
  <c r="R33" i="27" s="1"/>
  <c r="K4" i="26"/>
  <c r="K12" i="26"/>
  <c r="K15" i="26"/>
  <c r="K16" i="26"/>
  <c r="K31" i="26"/>
  <c r="K34" i="26"/>
  <c r="K43" i="26"/>
  <c r="K51" i="26"/>
  <c r="K55" i="26"/>
  <c r="K60" i="26"/>
  <c r="K64" i="26"/>
  <c r="K70" i="26"/>
  <c r="K74" i="26"/>
  <c r="K80" i="26"/>
  <c r="K84" i="26"/>
  <c r="K89" i="26"/>
  <c r="K97" i="26"/>
  <c r="K102" i="26"/>
  <c r="K109" i="26"/>
  <c r="K113" i="26"/>
  <c r="F4" i="17"/>
  <c r="F5" i="17"/>
  <c r="R177" i="19"/>
  <c r="R165" i="19"/>
  <c r="R149" i="19"/>
  <c r="R135" i="19"/>
  <c r="R122" i="19"/>
  <c r="J115" i="26"/>
  <c r="K33" i="26"/>
  <c r="K50" i="26"/>
  <c r="F115" i="26"/>
  <c r="K11" i="26"/>
  <c r="O115" i="26"/>
  <c r="H115" i="26"/>
  <c r="K8" i="26"/>
  <c r="K23" i="26"/>
  <c r="T54" i="26"/>
  <c r="S45" i="5"/>
  <c r="S31" i="5"/>
  <c r="Q35" i="7"/>
  <c r="R201" i="27" l="1"/>
  <c r="W33" i="27"/>
  <c r="Q201" i="27"/>
  <c r="K115" i="26"/>
  <c r="H5" i="17"/>
  <c r="E6" i="17"/>
  <c r="F6" i="17"/>
  <c r="Q69" i="8" l="1"/>
  <c r="Q66" i="8"/>
  <c r="Q96" i="8"/>
  <c r="Q85" i="8"/>
  <c r="Q83" i="8"/>
  <c r="Q10" i="8"/>
  <c r="Q86" i="8"/>
  <c r="Q84" i="8"/>
  <c r="Q68" i="8"/>
  <c r="Q59" i="8"/>
  <c r="Q44" i="8"/>
  <c r="Q81" i="8"/>
  <c r="Q54" i="8"/>
  <c r="Q37" i="8"/>
  <c r="Q80" i="8"/>
  <c r="Q53" i="8"/>
  <c r="Q52" i="8"/>
  <c r="Q95" i="8"/>
  <c r="Q94" i="8"/>
  <c r="Q93" i="8"/>
  <c r="Q92" i="8"/>
  <c r="Q91" i="8"/>
  <c r="Q90" i="8"/>
  <c r="Q89" i="8"/>
  <c r="Q88" i="8"/>
  <c r="Q87" i="8"/>
  <c r="Q82" i="8"/>
  <c r="Q79" i="8"/>
  <c r="Q78" i="8"/>
  <c r="Q77" i="8"/>
  <c r="Q76" i="8"/>
  <c r="Q74" i="8"/>
  <c r="Q73" i="8"/>
  <c r="Q72" i="8"/>
  <c r="Q71" i="8"/>
  <c r="Q70" i="8"/>
  <c r="Q65" i="8"/>
  <c r="Q64" i="8"/>
  <c r="Q63" i="8"/>
  <c r="Q62" i="8"/>
  <c r="Q61" i="8"/>
  <c r="Q60" i="8"/>
  <c r="Q58" i="8"/>
  <c r="Q57" i="8"/>
  <c r="Q56" i="8"/>
  <c r="Q55" i="8"/>
  <c r="Q50" i="8"/>
  <c r="Q49" i="8"/>
  <c r="Q48" i="8"/>
  <c r="Q47" i="8"/>
  <c r="Q46" i="8"/>
  <c r="Q45" i="8"/>
  <c r="Q43" i="8"/>
  <c r="Q42" i="8"/>
  <c r="Q41" i="8"/>
  <c r="Q40" i="8"/>
  <c r="Q39" i="8"/>
  <c r="Q38" i="8"/>
  <c r="Q36" i="8"/>
  <c r="Q34" i="8"/>
  <c r="Q33" i="8"/>
  <c r="Q32" i="8"/>
  <c r="Q31" i="8"/>
  <c r="Q30" i="8"/>
  <c r="Q29" i="8"/>
  <c r="Q28" i="8"/>
  <c r="Q27" i="8"/>
  <c r="Q25" i="8"/>
  <c r="Q24" i="8"/>
  <c r="Q23" i="8"/>
  <c r="Q22" i="8"/>
  <c r="Q21" i="8"/>
  <c r="Q20" i="8"/>
  <c r="Q19" i="8"/>
  <c r="Q18" i="8"/>
  <c r="Q15" i="8"/>
  <c r="Q14" i="8"/>
  <c r="Q13" i="8"/>
  <c r="Q12" i="8"/>
  <c r="Q11" i="8"/>
  <c r="Q17" i="8"/>
  <c r="Q16" i="8"/>
  <c r="Q26" i="8"/>
  <c r="Q75" i="8"/>
  <c r="Q51" i="8"/>
  <c r="Q35" i="8"/>
  <c r="Q9" i="8"/>
  <c r="Q97" i="8" l="1"/>
  <c r="S22" i="8"/>
  <c r="S96" i="8"/>
  <c r="S66" i="8"/>
  <c r="S35" i="7"/>
  <c r="T35" i="7" s="1"/>
  <c r="S51" i="8"/>
  <c r="S78" i="8"/>
  <c r="S31" i="8"/>
  <c r="S18" i="5"/>
  <c r="S97" i="8" l="1"/>
  <c r="T97" i="8" s="1"/>
  <c r="U61" i="5"/>
  <c r="R200" i="19" l="1"/>
  <c r="R111" i="1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<sst xmlns="http://schemas.openxmlformats.org/spreadsheetml/2006/main" count="7829" uniqueCount="851">
  <si>
    <t>ITEM COTIZACION</t>
  </si>
  <si>
    <t>DESCRIPCIÓN</t>
  </si>
  <si>
    <t>UNIDAD DE MEDIDA</t>
  </si>
  <si>
    <t>CANTIDAD</t>
  </si>
  <si>
    <t>IWOKE</t>
  </si>
  <si>
    <t>CORAMBIENTAL</t>
  </si>
  <si>
    <t>PRODESCOLOMBIA</t>
  </si>
  <si>
    <t>BOSQUECHISPAZOS</t>
  </si>
  <si>
    <t>VALOR UNITARIO
INCLUÍDO IVA</t>
  </si>
  <si>
    <t>VALOR UNITARIO CON IPC 2023</t>
  </si>
  <si>
    <t>PROMEDIO</t>
  </si>
  <si>
    <t>VALOR
ANTES DE  IVA</t>
  </si>
  <si>
    <t>VALOR IVA</t>
  </si>
  <si>
    <t>VALOR TOTAL
INCLUIDO IVA</t>
  </si>
  <si>
    <r>
      <rPr>
        <b/>
        <sz val="8"/>
        <rFont val="Calibri"/>
        <family val="2"/>
        <scheme val="minor"/>
      </rPr>
      <t xml:space="preserve">Almuerzos:  </t>
    </r>
    <r>
      <rPr>
        <sz val="8"/>
        <rFont val="Calibri"/>
        <family val="2"/>
        <scheme val="minor"/>
      </rPr>
      <t xml:space="preserve">Suministro  de almuerzos  tipo  ejecutivo  -  especlal  que cuente como mínimo con: Proteína  250  gr  (Carne, pollo,  pescado  o cerdo), Mixto de  fruta  150  gr,  Verduras  2o0  gr  y Carbohidrato  180  gr,  Bebida de fruta 280 ml, incluido menaje  y  transporte.  En  el  marco del enfoque  etnico   se  debera  promover que estos   </t>
    </r>
    <r>
      <rPr>
        <b/>
        <sz val="8"/>
        <rFont val="Calibri"/>
        <family val="2"/>
        <scheme val="minor"/>
      </rPr>
      <t xml:space="preserve">respondan  </t>
    </r>
    <r>
      <rPr>
        <sz val="8"/>
        <rFont val="Calibri"/>
        <family val="2"/>
        <scheme val="minor"/>
      </rPr>
      <t>y atiendan las  caracteristicas del alimento  propio de  los  pueblos  etnicos.</t>
    </r>
  </si>
  <si>
    <t>ALMUERZO ETNICO</t>
  </si>
  <si>
    <t>Almuerzos:  Suministro  de almuerzos  tipo  ejecutivo  - especial que cuente como mínimo  con: Proteína  250  gr  (Carne,  pollo, pescado o  cerdo),  Mixto  de  fruEa  150  gr,  Verduras  200  gr  y Carbohidrato  180  gr,  Bebida  de fruEa 28O ml, incluido  menaje  y  transporte.  En el marco  del enfoque  territorial se  debera promover  que estos   respondan  y  atiendan las  caracteristicas de alimentos  producidos  en la ruralidad.</t>
  </si>
  <si>
    <t xml:space="preserve">ALMUERZO </t>
  </si>
  <si>
    <t xml:space="preserve">Almuerzos:  Suministro  de almuerzos  tipo  ejecutivo  - especial que cuente como mínimo  con: Proteína  250  gr  (Carne,  pollo, pescado o  cerdo),  Mixto  de  fruEa  150  gr,  Verduras  200  gr  y Carbohidrato  180  gr,  Bebida  de fruEa 28O ml, incluido  menaje  y  transporte.  </t>
  </si>
  <si>
    <r>
      <rPr>
        <sz val="8"/>
        <color rgb="FF000000"/>
        <rFont val="Calibri"/>
        <family val="2"/>
      </rPr>
      <t xml:space="preserve">Alquiler  de  Baños  móviles:  Servicio  de alquiler  de baño  movil,  sanitario  y orinal  por separado.  con servicio  de aseo  permanente,  Papel  higienico  </t>
    </r>
    <r>
      <rPr>
        <sz val="8"/>
        <color rgb="FF111111"/>
        <rFont val="Calibri"/>
        <family val="2"/>
      </rPr>
      <t xml:space="preserve">y  </t>
    </r>
    <r>
      <rPr>
        <sz val="8"/>
        <color rgb="FF000000"/>
        <rFont val="Calibri"/>
        <family val="2"/>
      </rPr>
      <t>lavamanos  funcional</t>
    </r>
  </si>
  <si>
    <t>BAÑO</t>
  </si>
  <si>
    <t>Alquiler  Maquina  de Palomitas,  Carrito de palomitas  con capacidad  de  8 onzas  para entregar a  los asistentes  bolsas de papel  o cajas  de  carton,  maiz de manera  ilimitada  durante  la duración del evento.,  Evento  (Tendra  una duración  mínima  de 3 horas)</t>
  </si>
  <si>
    <t>MAQUINA PALOMITAS</t>
  </si>
  <si>
    <t>valor por 3 horas</t>
  </si>
  <si>
    <t>Alquiler  planta  electrica, Planta  electrica  100 KVA  trifasica  y/o monofasica,  a  tierra  y neutro x  10  horas continuas  con operiario, Evento, se  debe disponer  de mínimo  12  puntos  de
corriente para el evento.</t>
  </si>
  <si>
    <t>PLANTA ELÉCTRICA</t>
  </si>
  <si>
    <t>Alquiler Carpa tipo hangar 6 metros de ancho x 12 metros de profundidad  cerrada  con laterales,  requiere  tener certificación  estructural.,  Evento  (Tendra una duración  mínima de 6 horas  aproximadamenteJ</t>
  </si>
  <si>
    <t>CARPA HANGAR</t>
  </si>
  <si>
    <t>Alquiler de Amplificación de sonido para 100 personas con tres micrófonos inalámbricos con su respectiva consola. (Debe incluir operario).</t>
  </si>
  <si>
    <t>SONIDO CINE</t>
  </si>
  <si>
    <t>Alquiler de carpa  de 2X2  m, instaladas  en el sitio  donde se  desarrolla  la actividad  y  con seguridad  y/o  amarres  al suelo para qarantizar  la estabilidad  de la estructura.</t>
  </si>
  <si>
    <t>CARPA  2X2</t>
  </si>
  <si>
    <t>Alquiler de carpa de 4x4 m, con faldones, instaladas en el sitio donde se desarrolla la actividad y con piso para adecuar las condiciones del terreno y garantizar  la seguridad del evento  v la estabilidad de la estructura</t>
  </si>
  <si>
    <t>CARPA  4X4</t>
  </si>
  <si>
    <t>Alquiler de foto cabina, con fotos ilimitadas,  impresión profesionai para generar un recordatorio iunto con los habladores para las, los y les asistentes del evento.</t>
  </si>
  <si>
    <t>FOTO CABINA</t>
  </si>
  <si>
    <t>Alquiler de jornada megáfono con diadema, características mínimas de potencia de salida 25 w. Funciones USB/SD, Micrófono, sirena y Aux. Batería de litio recargable.</t>
  </si>
  <si>
    <t>MEGAFONO</t>
  </si>
  <si>
    <t>valor alquiler por 3 jornadas</t>
  </si>
  <si>
    <t>Alquiler de Mesas, Plastica Blanca  4 puesEos, 72x72x72 CN</t>
  </si>
  <si>
    <t>MESA</t>
  </si>
  <si>
    <r>
      <t xml:space="preserve">Alquiler de Puff en forma de pera, elaborado en fibra textil:  Lona impermeable  Premium Plus, en diferentes  </t>
    </r>
    <r>
      <rPr>
        <b/>
        <sz val="8"/>
        <color rgb="FF000000"/>
        <rFont val="Calibri"/>
        <family val="2"/>
      </rPr>
      <t xml:space="preserve">tamaños,  </t>
    </r>
    <r>
      <rPr>
        <sz val="8"/>
        <color rgb="FF000000"/>
        <rFont val="Calibri"/>
        <family val="2"/>
      </rPr>
      <t>para le uso  de  personas con alturas  diversas.  Relleno  de Poliestireno  de  1ra Calidad. PUFF ligeros y fácïles de manipular.</t>
    </r>
  </si>
  <si>
    <t>PUFF</t>
  </si>
  <si>
    <t>Alquiler de sonido profesional para exteriores mínimo para 120 personas, con mínimo 2 altavoces delanteros y soportes de altavoces (de ser necesario), retorno de sonido, mínimo 3 micrófonos inalámbricos, 1 consola mezcladora, 1 técnico de sonido en el sitio, cable para computadora portátil o iPod, entrega, configuración y recolección de equipos. (Debe incluir operario) Así como los demás requerimientos que puedan ser solicitados por los artistas, posterior aprobación del comité técnico.</t>
  </si>
  <si>
    <t>SONIDO</t>
  </si>
  <si>
    <t>Alquiler de tarima 4 m.  x 6 m.  Altura  de 60  cm a 1 m. con faidón,  escalera  y techo, se deberá  contar con tarima  alterna para mix de sonido de 3  m.  x  3  m.  con su  respectiva carpa</t>
  </si>
  <si>
    <t>TARIMA</t>
  </si>
  <si>
    <t>Alquiler de un  espacio en la localidad para 100 personas por minimo 4 horas el cual debe contar con acceso adecuado  para  personas en condicion de discapacidad sonido luces banos video beaM Conexion a internet computador  portatil y contar con protocolos  aprobados de bioseguridad  las condiciones deben permitir la participacion en modalidad semipresencial</t>
  </si>
  <si>
    <t>AUDITORIOX100</t>
  </si>
  <si>
    <t>Alquiler de un espacio  convencional  o no convencional con capacidad para  50 personas por una duración de 4 horas por jornada de formacion equipado con video beam sonido computador  y con accesibilidad  para personas en condición de discapacidad se debera contar con condiciones de conexion y equipos para modalidad  semipresencial. Ideal que se pudiera  realizar en una librería</t>
  </si>
  <si>
    <t>SALON</t>
  </si>
  <si>
    <t>Alquiler de un espacio convencional  o no convencional con capacidad  para 50 personas con distanciamiento fisico por una duración de 4 horas por jornada de formacion  equipado  con video beam sonido computador  y con accesibilidad para personas en condición de discapacidad  se debera contar con condiciones  de conexion y equipos para modalidad semipresencial</t>
  </si>
  <si>
    <t>AUDITORIOX50</t>
  </si>
  <si>
    <t>Alquiler de un espacio en la localidad  para 10O personas por minimo  4 horas, el cual debe contar con acceso adecuado  para personas en condición de discapacidad, sonido, micrófonos, luces, baños,  video beam, conexión a internet, computador portátil y contar  con protocolos aprobados de bioseguridad.  (las condiciones deben permitir la participación en modalidad  semiocesencial)</t>
  </si>
  <si>
    <t>ESPACIO FÍSICO</t>
  </si>
  <si>
    <r>
      <t xml:space="preserve">Alquìler Pantalla Led,  Pantalla  Led con estructura  pitch 3 de 4 m x  3 m  (Incluye </t>
    </r>
    <r>
      <rPr>
        <b/>
        <sz val="8"/>
        <color rgb="FF000000"/>
        <rFont val="Calibri"/>
        <family val="2"/>
      </rPr>
      <t>computador  con  acceso  a internet). Incluye montaje y transporte de ser necesario</t>
    </r>
  </si>
  <si>
    <t>PANTALLA LED</t>
  </si>
  <si>
    <r>
      <rPr>
        <sz val="8"/>
        <rFont val="Calibri"/>
        <family val="2"/>
        <scheme val="minor"/>
      </rPr>
      <t xml:space="preserve">Apoyo administrativo: un (a) persona </t>
    </r>
    <r>
      <rPr>
        <sz val="8"/>
        <color rgb="FF1A1A1A"/>
        <rFont val="Calibri"/>
        <family val="2"/>
        <scheme val="minor"/>
      </rPr>
      <t xml:space="preserve">de </t>
    </r>
    <r>
      <rPr>
        <sz val="8"/>
        <rFont val="Calibri"/>
        <family val="2"/>
        <scheme val="minor"/>
      </rPr>
      <t xml:space="preserve">apoyo administrativo, con formacinn  tecnica  </t>
    </r>
    <r>
      <rPr>
        <sz val="8"/>
        <color rgb="FF181818"/>
        <rFont val="Calibri"/>
        <family val="2"/>
        <scheme val="minor"/>
      </rPr>
      <t xml:space="preserve">o
</t>
    </r>
    <r>
      <rPr>
        <sz val="8"/>
        <rFont val="Calibri"/>
        <family val="2"/>
        <scheme val="minor"/>
      </rPr>
      <t xml:space="preserve">bachiller con experiencia  minima de dos (2)  años en gestión y apoyo administrativo, de archivo </t>
    </r>
    <r>
      <rPr>
        <sz val="8"/>
        <color rgb="FF212121"/>
        <rFont val="Calibri"/>
        <family val="2"/>
        <scheme val="minor"/>
      </rPr>
      <t xml:space="preserve">v </t>
    </r>
    <r>
      <rPr>
        <sz val="8"/>
        <rFont val="Calibri"/>
        <family val="2"/>
        <scheme val="minor"/>
      </rPr>
      <t>contractual</t>
    </r>
  </si>
  <si>
    <t>MES</t>
  </si>
  <si>
    <t>Bolsa ecológica  elaborada  en dril de Algodón  100%  estampada  a una tinta en una cara con frases  alusivas a  la actIvidad  medidas de 45cm  x  50  cm.  TOTE BAG</t>
  </si>
  <si>
    <t>BOLSA ECO</t>
  </si>
  <si>
    <t>Botellas de agua de 500ml para las asistentes</t>
  </si>
  <si>
    <r>
      <rPr>
        <sz val="8"/>
        <rFont val="Calibri"/>
        <family val="2"/>
        <scheme val="minor"/>
      </rPr>
      <t>BOTELLA  DE
AGUA</t>
    </r>
  </si>
  <si>
    <r>
      <rPr>
        <sz val="8"/>
        <rFont val="Calibri"/>
        <family val="2"/>
        <scheme val="minor"/>
      </rPr>
      <t xml:space="preserve">Buzo cerrado  elaborado  en tela algodon perchado Monaco  nacionai  con -zu» gramaje  —
769’o  polyester  -  24º/» algodó (Hoddie).   Capucha  con forra  ìnterno  del mismo  color del buso,  estilo americano;  cordòn  grueso  en  fibra de algodón,  bolsilło  frontal  estilo canguro; cuellos  esmiredondo.  </t>
    </r>
    <r>
      <rPr>
        <b/>
        <sz val="8"/>
        <rFont val="Calibri"/>
        <family val="2"/>
        <scheme val="minor"/>
      </rPr>
      <t xml:space="preserve">Confección   </t>
    </r>
    <r>
      <rPr>
        <sz val="8"/>
        <rFont val="Calibri"/>
        <family val="2"/>
        <scheme val="minor"/>
      </rPr>
      <t>de alta calidad,  con punto de seguridad  (pespunte)  con acabado fino  y profesional.
Bordado  a  full color con imagen del proyecto  y/o  el mensaje  que se  solicite par parte de la si rnervisiAn  deÎ  rnnŁratn</t>
    </r>
  </si>
  <si>
    <t>HOODIE</t>
  </si>
  <si>
    <t>Calendario tipo planeador que facilice la organizacion de tiempos y agendas para las mujeres participantes, con</t>
  </si>
  <si>
    <t>CALENDARIO</t>
  </si>
  <si>
    <t>Camiseta  esqueleto silueta amplia en tela suave y transpirable  para realizar ejercicio, disponible desde talla S hasta talla  XXL. Colores a solicitud de la supervisión  del contrato.</t>
  </si>
  <si>
    <t>ESQUELETO</t>
  </si>
  <si>
    <t>Camiseta cuello en V 100 algodón, 180 grs disponible en colores tallaje de S a la XXL para estampar</t>
  </si>
  <si>
    <t>CAMISETA</t>
  </si>
  <si>
    <r>
      <rPr>
        <sz val="8"/>
        <rFont val="Calibri"/>
        <family val="2"/>
        <scheme val="minor"/>
      </rPr>
      <t>Chaqueta  según las  referencïas o diseńos  que requiera la entidad  y  sean informados  por la supervisión del contrato y/o el comité técnico de seguimiento. Capucha ajustable con</t>
    </r>
    <r>
      <rPr>
        <vertAlign val="superscript"/>
        <sz val="8"/>
        <rFont val="Calibri"/>
        <family val="2"/>
        <scheme val="minor"/>
      </rPr>
      <t xml:space="preserve"> </t>
    </r>
    <r>
      <rPr>
        <sz val="8"/>
        <rFont val="Calibri"/>
        <family val="2"/>
        <scheme val="minor"/>
      </rPr>
      <t xml:space="preserve">cierre  en velcro  y  bolsillo  con cremallera.  Puños:  Con elástico.  -  Pretina Lisa. Cremalleras: Cremalleras  americanas en nylon  de óptima calidad. Cuello:  Tipo  Alpinista con franja  que cubre el cierre  frontal de la chaqueta con dos broches  superiores  y uno inferior como  en  la imagen de  referencia.  Bolsillos:  Uno a  cada lado  con cremallera  de 20mm  y  protector  de </t>
    </r>
    <r>
      <rPr>
        <b/>
        <sz val="8"/>
        <rFont val="Calibri"/>
        <family val="2"/>
        <scheme val="minor"/>
      </rPr>
      <t xml:space="preserve">bolsillo  </t>
    </r>
    <r>
      <rPr>
        <sz val="8"/>
        <rFont val="Calibri"/>
        <family val="2"/>
        <scheme val="minor"/>
      </rPr>
      <t xml:space="preserve">(tapa en tela). Debe contar con un bolsillo interior  y con cremaIlera  de 20mm.
Tallas:  Las  tallas  serán definidas de acuerdo con la información suministrada  por el supervisor  y/o apoyo a  la supervisión.  (S,  M,  L,  XL,  XXL   y  XXXL)
Color:  La entidad  solicitara  hasta tres tipos  de colores.
Tela composición:  tela ORION CLORO  ANTÏNICROBIAL  Antifluido  resistente  al  agua, Mìcrotec.  100  </t>
    </r>
    <r>
      <rPr>
        <sz val="8"/>
        <color rgb="FF0F0F0F"/>
        <rFont val="Calibri"/>
        <family val="2"/>
        <scheme val="minor"/>
      </rPr>
      <t xml:space="preserve">’/o  </t>
    </r>
    <r>
      <rPr>
        <sz val="8"/>
        <rFont val="Calibri"/>
        <family val="2"/>
        <scheme val="minor"/>
      </rPr>
      <t xml:space="preserve">Poliester.  impermeabilidad 90  °/». Tecnología:  Anticloro  que permlte  mayor protección  del color al  ser expuesto  al cloro, Tecnología que repele el agua y evita el paso  de  salpicaduras  accidentales,  la  cual  permanece  a  través de los lavados,  actuando como un escudo  </t>
    </r>
    <r>
      <rPr>
        <b/>
        <sz val="8"/>
        <rFont val="Calibri"/>
        <family val="2"/>
        <scheme val="minor"/>
      </rPr>
      <t xml:space="preserve">protector  </t>
    </r>
    <r>
      <rPr>
        <sz val="8"/>
        <rFont val="Calibri"/>
        <family val="2"/>
        <scheme val="minor"/>
      </rPr>
      <t xml:space="preserve">de la piel, Tecnología  que inhibe el crecimiento  y reproducción  de   bacterias  </t>
    </r>
    <r>
      <rPr>
        <b/>
        <sz val="8"/>
        <rFont val="Calibri"/>
        <family val="2"/>
        <scheme val="minor"/>
      </rPr>
      <t xml:space="preserve">nacivas,  </t>
    </r>
    <r>
      <rPr>
        <sz val="8"/>
        <rFont val="Calibri"/>
        <family val="2"/>
        <scheme val="minor"/>
      </rPr>
      <t xml:space="preserve">levadura,  moho,  micro-hongos  y algas, Tecnología  que impide el paso del agua y Iíquidos,  manteniendo  así al usuario  </t>
    </r>
    <r>
      <rPr>
        <b/>
        <sz val="8"/>
        <rFont val="Calibri"/>
        <family val="2"/>
        <scheme val="minor"/>
      </rPr>
      <t xml:space="preserve">siempre </t>
    </r>
    <r>
      <rPr>
        <sz val="8"/>
        <rFont val="Calibri"/>
        <family val="2"/>
        <scheme val="minor"/>
      </rPr>
      <t>seco  y  cómodo, Tecnología  que evita el paso de los rayos UV, actuando  como un escudo  protector  de la piel.  Bordados  con imagen institutional  de acuerdo  con Io solicitado  por la supervisión del contrato.</t>
    </r>
  </si>
  <si>
    <t>CHAQUETA</t>
  </si>
  <si>
    <t>Copa menstrual 100º/» con sllicona médico hipoalergénica con certificado FDA, ISO 10993 RoHS con el fin de asegurar las sustancias de su fabricación. Estas deben venir en tallas corta o grande y con esterilizador, adicionalmente deben incluir un empaque reutilzable.</t>
  </si>
  <si>
    <t>COPA MENSTRUAL</t>
  </si>
  <si>
    <t>Diario  de Sanación :  Agenda dimensiones  en cm:  Largo 24, Alto  20. Con 50 hojas en papel reciclable de 58gr a 75gr, cuadriculadas  impresión  a  1 tinta con logos institucianales. Caratula:  en cartón rígido, impresión en policromía;  4 separadores  de 75gr en papel reciclable, impresión  en policromía  por ambas  caras del separador.  Tipo  argollado.</t>
  </si>
  <si>
    <t>D1ARIO DE SANACIÓN</t>
  </si>
  <si>
    <t>45.000</t>
  </si>
  <si>
    <r>
      <t xml:space="preserve">Diseno,  diagramación  e impresión de juega  pedagogico  para  uso  en espacio publico, tamaño  </t>
    </r>
    <r>
      <rPr>
        <b/>
        <sz val="8"/>
        <rFont val="Calibri"/>
        <family val="2"/>
        <scheme val="minor"/>
      </rPr>
      <t xml:space="preserve">gigante tipo:  Twister,  escalera,  </t>
    </r>
    <r>
      <rPr>
        <sz val="8"/>
        <rFont val="Calibri"/>
        <family val="2"/>
        <scheme val="minor"/>
      </rPr>
      <t>adivina quién soy, ajedrez, damas chinas, monopolio,  etc,  Materíales  de alta resistencia  y calidad a  full color,  con estuche/caja  para su almacenamienEo. (la  entrega de los bienes  y servicios se  hará de acuerdo  a  la demanda  de la entidad</t>
    </r>
  </si>
  <si>
    <t>JUEGOS</t>
  </si>
  <si>
    <t>valor por juego en venta</t>
  </si>
  <si>
    <r>
      <t xml:space="preserve">Diseño,  diagramación,  impresión  y distribució  tamaño  carta en propalcote  150  gr.  4  tintas, impreso  a doble cara.  Entregable  que contenga  las  rutas de atención  para  </t>
    </r>
    <r>
      <rPr>
        <b/>
        <sz val="8"/>
        <rFont val="Calibri"/>
        <family val="2"/>
        <scheme val="minor"/>
      </rPr>
      <t xml:space="preserve">VBG,  mapa  </t>
    </r>
    <r>
      <rPr>
        <sz val="8"/>
        <rFont val="Calibri"/>
        <family val="2"/>
        <scheme val="minor"/>
      </rPr>
      <t>de los lugares  para la  atención  a  víctimas  y tips de defensa  personal</t>
    </r>
  </si>
  <si>
    <t>CARTILLA</t>
  </si>
  <si>
    <t>Diseño, diagramación e impresión de certificados en papel texturizado, impresión a tintas 4X0, tamaño carta, imagen de acuerdo a lo establecido por la oficina de prensa de la entidad. MONTO NO OFERTABLE</t>
  </si>
  <si>
    <t>Diseño, diagramación e impresión de dispositivos pedagógicos  con la información pertiente
para la  actividad a desarrollar, tamaño  pliego, elaborados  en materiales resistentes y de
alta calidad (la entrega de los bienes y servicios se hará de acuerdo a la demanda  de la entidad)</t>
  </si>
  <si>
    <t>DISPOSITIVO PEDAGÓGICO</t>
  </si>
  <si>
    <t>Diseño, diagramación, impresión y distribuciòn  de cartilla con información sobre salud menstrual, diagrama mentrual y tips para la garantía de Derechos en la salud menstrual</t>
  </si>
  <si>
    <t>DIAGRAMA</t>
  </si>
  <si>
    <t>31.000</t>
  </si>
  <si>
    <r>
      <t xml:space="preserve">Diseño, diagramación, impresión y </t>
    </r>
    <r>
      <rPr>
        <sz val="8"/>
        <color rgb="FFFFC000"/>
        <rFont val="Calibri"/>
        <family val="2"/>
        <scheme val="minor"/>
      </rPr>
      <t>distribución de album de láminas</t>
    </r>
    <r>
      <rPr>
        <sz val="8"/>
        <rFont val="Calibri"/>
        <family val="2"/>
        <scheme val="minor"/>
      </rPr>
      <t xml:space="preserve"> capa blanda con la historia de mujeres jóvenes en distintos ámbitos de participaclón y protagonismo, con láminas adhesivas o monas con imágenes de las historias de mujeres que fueron plasmadas en el álbum</t>
    </r>
  </si>
  <si>
    <t>ÁLBUM</t>
  </si>
  <si>
    <t>Espacio  de cuidado para los menores y personas sujetas del cuidado, para garantizar la tranquilidad  de las cuidadoras,  actividad dispuesta para al menos  30 personas, incluye.
Salón, transporte, alimentación, orientación, material didáctico.</t>
  </si>
  <si>
    <t>ESPACIO CUIDADO</t>
  </si>
  <si>
    <t>Estación  de Café incluido  transporte  Servicio  que incluya  Greca dos dispensadores  tinto aromática,  insumos,  mezcladores,  vasos 4 onz, azucar común  y dietética aromáticas,  cafe instacream  aprox  100 personas,  200  galletas,  colaciones,  1  mesa, mantel, servilletas, organizador,  bandejas disponible  durante el evento.  El  servicio debe incluir una  persona  de servicio  para la atencion  en la estacion  de cafe durante la  totalidad  del evento</t>
  </si>
  <si>
    <t>CAFÉ</t>
  </si>
  <si>
    <t>Estacion de estampado  para las prendas que sean entrega das durante el evento, include: operaria del dispositivo  de estampada,  dispositivo de estampado  (de preferencia artesanal), materiales  para el estampada,  plancha, entre oEros elementos  requeridos para estampar  las prendas</t>
  </si>
  <si>
    <t>ESTACIÓN  DE ESTAMPADO</t>
  </si>
  <si>
    <t>Experto en técnicas de defensa  personal</t>
  </si>
  <si>
    <r>
      <rPr>
        <sz val="8"/>
        <rFont val="Calibri"/>
        <family val="2"/>
        <scheme val="minor"/>
      </rPr>
      <t>EXPERTO
DEFENSA
PERSONAL</t>
    </r>
  </si>
  <si>
    <t>valor hora</t>
  </si>
  <si>
    <r>
      <rPr>
        <sz val="8"/>
        <rFont val="Calibri"/>
        <family val="2"/>
        <scheme val="minor"/>
      </rPr>
      <t>Fundas para libros elaboradas en tela impermeable, con cremallera  y bolsillo delantero para
guardar los separadores,  resaltadores y notas adhesivas</t>
    </r>
  </si>
  <si>
    <r>
      <rPr>
        <sz val="8"/>
        <rFont val="Calibri"/>
        <family val="2"/>
        <scheme val="minor"/>
      </rPr>
      <t>FUNDA PARA
LIBRO</t>
    </r>
  </si>
  <si>
    <r>
      <rPr>
        <sz val="8"/>
        <rFont val="Calibri"/>
        <family val="2"/>
        <scheme val="minor"/>
      </rPr>
      <t xml:space="preserve">Gorras elaboradas  en tela gabardina,  composición  65°/• poliéster  35°A  algodón, gorra de seis paneles  </t>
    </r>
    <r>
      <rPr>
        <b/>
        <sz val="8"/>
        <rFont val="Calibri"/>
        <family val="2"/>
        <scheme val="minor"/>
      </rPr>
      <t xml:space="preserve">visera </t>
    </r>
    <r>
      <rPr>
        <sz val="8"/>
        <rFont val="Calibri"/>
        <family val="2"/>
        <scheme val="minor"/>
      </rPr>
      <t xml:space="preserve">dobłada. </t>
    </r>
    <r>
      <rPr>
        <b/>
        <sz val="8"/>
        <rFont val="Calibri"/>
        <family val="2"/>
        <scheme val="minor"/>
      </rPr>
      <t xml:space="preserve">Sesgo </t>
    </r>
    <r>
      <rPr>
        <sz val="8"/>
        <rFont val="Calibri"/>
        <family val="2"/>
        <scheme val="minor"/>
      </rPr>
      <t xml:space="preserve">de algodón  que recubren costuras,  tira  inferior interna todo  el ruedo  de la gorra de la misma tella,  ojalillos de hilo, botón metálico  forrado en la parte superior  de la gorra,  parte de atrás,  banda del mismo  material de la  gorra con vincha meEálica  para regular ajuste. Logo institucional  o </t>
    </r>
    <r>
      <rPr>
        <sz val="8"/>
        <color rgb="FF111111"/>
        <rFont val="Calibri"/>
        <family val="2"/>
        <scheme val="minor"/>
      </rPr>
      <t xml:space="preserve">a </t>
    </r>
    <r>
      <rPr>
        <sz val="8"/>
        <rFont val="Calibri"/>
        <family val="2"/>
        <scheme val="minor"/>
      </rPr>
      <t>solicitud de la  supervisión,  at frente bordado.  El  proveedor  estź obligado a mantener la garantía  técnica  de confección de las prendas por el lapso de un (1}  año, según el Artícu|o  76 de la Ley  Orgánica del Sistema Nacional de Contrataciòn  Pública.</t>
    </r>
  </si>
  <si>
    <t>GORRA</t>
  </si>
  <si>
    <r>
      <rPr>
        <sz val="8"/>
        <color rgb="FF000000"/>
        <rFont val="Calibri"/>
        <family val="2"/>
      </rPr>
      <t xml:space="preserve">Grupo  Musical  de 6 integrantes,  dos salidas de 45 minutos  (no requiere ser reconocido  a nivel Nacional) género  </t>
    </r>
    <r>
      <rPr>
        <b/>
        <sz val="8"/>
        <color rgb="FF000000"/>
        <rFont val="Calibri"/>
        <family val="2"/>
      </rPr>
      <t xml:space="preserve">musical  segun </t>
    </r>
    <r>
      <rPr>
        <sz val="8"/>
        <color rgb="FF000000"/>
        <rFont val="Calibri"/>
        <family val="2"/>
      </rPr>
      <t>solicitud.</t>
    </r>
  </si>
  <si>
    <t>GRUPO
MUSICAL</t>
  </si>
  <si>
    <r>
      <rPr>
        <sz val="8"/>
        <rFont val="Calibri"/>
        <family val="2"/>
        <scheme val="minor"/>
      </rPr>
      <t>Habladores  con mensajes  alusivos  a la importancia de redistribuir  las  labores de cuidado no
remuneradas</t>
    </r>
  </si>
  <si>
    <t>HABLADORE5</t>
  </si>
  <si>
    <t>Hora Dinamizador o  dinamizadora  para el acompañamiento del cine  foro y el manejo de la dinámica que garantice la interacción y discusión en torno a la película, que podrán ser bachilleres o estudiantes  universitarios que tengan experiencia en proyectos de oarticioación comunitaria.   Pago por jornada</t>
  </si>
  <si>
    <t>DINAMIZADOR/A</t>
  </si>
  <si>
    <r>
      <rPr>
        <sz val="8"/>
        <rFont val="Calibri"/>
        <family val="2"/>
        <scheme val="minor"/>
      </rPr>
      <t xml:space="preserve">Hora dinamizadora  o dinamizador  para el acompanamiento de la actividad  y  el manejo  </t>
    </r>
    <r>
      <rPr>
        <sz val="8"/>
        <color rgb="FF383838"/>
        <rFont val="Calibri"/>
        <family val="2"/>
        <scheme val="minor"/>
      </rPr>
      <t>de l</t>
    </r>
    <r>
      <rPr>
        <sz val="8"/>
        <color rgb="FF0F0F0F"/>
        <rFont val="Calibri"/>
        <family val="2"/>
        <scheme val="minor"/>
      </rPr>
      <t xml:space="preserve">a </t>
    </r>
    <r>
      <rPr>
        <sz val="8"/>
        <rFont val="Calibri"/>
        <family val="2"/>
        <scheme val="minor"/>
      </rPr>
      <t>dinámlca  que garantice  la interacción y  discusión  en torno a  las historias de resilicencia  de las  mujeres  víctimas,  que podrán  ser bachllleres  o estudiantes  universitarios que tengan expenencia en proyectos de participación comunitaria y formación en enfoque de género.
Pago por jornada</t>
    </r>
  </si>
  <si>
    <t>20.000</t>
  </si>
  <si>
    <r>
      <rPr>
        <sz val="8"/>
        <rFont val="Calibri"/>
        <family val="2"/>
        <scheme val="minor"/>
      </rPr>
      <t>Hora Intérprete  de lengua de sefias jornada  de 3 horas  * Debe  cumplir  los parámetros  de
salud  ocußacional</t>
    </r>
  </si>
  <si>
    <t>INTÉRPRETE</t>
  </si>
  <si>
    <r>
      <rPr>
        <sz val="8"/>
        <color rgb="FF000000"/>
        <rFont val="Calibri"/>
        <family val="2"/>
      </rPr>
      <t xml:space="preserve">Intervencion  para el reconocimiento </t>
    </r>
    <r>
      <rPr>
        <sz val="8"/>
        <color rgb="FF313131"/>
        <rFont val="Calibri"/>
        <family val="2"/>
      </rPr>
      <t xml:space="preserve">de </t>
    </r>
    <r>
      <rPr>
        <sz val="8"/>
        <color rgb="FF000000"/>
        <rFont val="Calibri"/>
        <family val="2"/>
      </rPr>
      <t xml:space="preserve">violencias  basadas  en género  y  la activación pedágogica  de quienes  asisten al evento.  En este apartado  se  pueden  incluir también intervenciones culturales que aporten al </t>
    </r>
    <r>
      <rPr>
        <sz val="8"/>
        <color rgb="FF00B050"/>
        <rFont val="Calibri"/>
        <family val="2"/>
      </rPr>
      <t>proceso de resignlficación</t>
    </r>
    <r>
      <rPr>
        <sz val="8"/>
        <color rgb="FF000000"/>
        <rFont val="Calibri"/>
        <family val="2"/>
      </rPr>
      <t>. Elementos presentados como  un listado  de necesidades por parte de la coordinacion del proyecto   prevla  aprobacion  del comite  técnico  y  o apoyo a  la supervision  del contrato,  teniendo  en cuenta  la bolsa de costos unitarios  techo  establecidos  por la Alcaldia  local de chapinero hasta que el recurso se agote
reriJrsn &lt;e annFe     M</t>
    </r>
  </si>
  <si>
    <r>
      <rPr>
        <sz val="8"/>
        <rFont val="Calibri"/>
        <family val="2"/>
        <scheme val="minor"/>
      </rPr>
      <t>ACTIVACIÓN
PEDÁGOGICA</t>
    </r>
  </si>
  <si>
    <r>
      <rPr>
        <sz val="8"/>
        <color rgb="FF000000"/>
        <rFont val="Calibri"/>
        <family val="2"/>
      </rPr>
      <t xml:space="preserve">Intervención  para la resignificacion del espacio publico  tales como  pinturas,  brochas, rodillos, mezcladores,  tinner, lijas  y  otro elementos  que se  requieran  para la resignificacion </t>
    </r>
    <r>
      <rPr>
        <b/>
        <sz val="8"/>
        <color rgb="FF000000"/>
        <rFont val="Calibri"/>
        <family val="2"/>
      </rPr>
      <t xml:space="preserve">del espacio, desde </t>
    </r>
    <r>
      <rPr>
        <sz val="8"/>
        <color rgb="FF000000"/>
        <rFont val="Calibri"/>
        <family val="2"/>
      </rPr>
      <t xml:space="preserve">la siembra de árboles, poda y  conservación de  vegetación,  </t>
    </r>
    <r>
      <rPr>
        <b/>
        <sz val="8"/>
        <color rgb="FF000000"/>
        <rFont val="Calibri"/>
        <family val="2"/>
      </rPr>
      <t xml:space="preserve">limpieza  </t>
    </r>
    <r>
      <rPr>
        <sz val="8"/>
        <color rgb="FF000000"/>
        <rFont val="Calibri"/>
        <family val="2"/>
      </rPr>
      <t>de espacios  y etc. En  este apartado se deden  incluir también  intervenciones culturales  que aporten al proceso de resignificación.</t>
    </r>
  </si>
  <si>
    <t>INTERVENCIÓN</t>
  </si>
  <si>
    <r>
      <t xml:space="preserve">Invitada con conocimiento en el tema de cuidado no remunerado y </t>
    </r>
    <r>
      <rPr>
        <sz val="8"/>
        <rFont val="Calibri"/>
        <family val="2"/>
        <scheme val="minor"/>
      </rPr>
      <t>prácticas  de cuidado.
Pago  por  jornada</t>
    </r>
  </si>
  <si>
    <t>INVITADAS</t>
  </si>
  <si>
    <r>
      <rPr>
        <sz val="8"/>
        <color rgb="FF000000"/>
        <rFont val="Calibri"/>
        <family val="2"/>
      </rPr>
      <t xml:space="preserve">Invitadas con conocimiento de procesos  de Iiderazgo social y articulación de grupos </t>
    </r>
    <r>
      <rPr>
        <sz val="8"/>
        <color rgb="FF3F3F3F"/>
        <rFont val="Calibri"/>
        <family val="2"/>
      </rPr>
      <t xml:space="preserve">de </t>
    </r>
    <r>
      <rPr>
        <sz val="8"/>
        <color rgb="FF000000"/>
        <rFont val="Calibri"/>
        <family val="2"/>
      </rPr>
      <t>mujeres- Las temáticas  especîficas  y la metodología  serán acordadas  en el comité técnico de seguimiento del proyecto de acuerdo con el tipo de población el panel tendrá una duracìòn aproximadamente  de tres horas para  cada panelista.</t>
    </r>
  </si>
  <si>
    <t>PANELISTA O TALLERISTA</t>
  </si>
  <si>
    <t>Jornada de una gestora o gestor para el acompañamiento en la actividad, la convocatoriapara los mismos  y el manejo de la dinámica  y logística, podrán ser bachilleres a estudiantes universitarios que tengan experiencia  en proyectos de participación  comunitaria. Pago  por
jornada</t>
  </si>
  <si>
    <t>GESTORA</t>
  </si>
  <si>
    <t>Kit   del cuidador:  Se  hará entrega  a  cada cuidador(a),  de un kit conformado  por:  Toalla med/ana  (  Ancho.'  60  centímetros,  Largo:  80 centímetros,  material:  Algodón,  SOD gramos) botilito  para agua (Botilito  metálico  de alta resistencia,  tapa  con rosca hermética  y/o Eapa pequeña  de presión,  Diseño  elegante  ergonómico,  MEDIDAS  Alto 23,2 cms, Diámetro  8  cms,  Capacidad  600  ml, Platerial  en aluminio);   elementos  para aromaterapia  básico.  (  3 aceites esenciales  de 20 ml de diferentes  aromas  ),  uno por cuidador{a);  y  se podrán inc|uir elementos  que se  consideren  necesarios  para apoyar  la labor del cuidador,  siempre  y  cuando  se  ajusten al presupuestO  disponible.  Previa  aprobación  del comité  técnico  y delegad0 de  Supervisión  de la Alcaldía  Local.</t>
  </si>
  <si>
    <t>KIT  CUIDADO</t>
  </si>
  <si>
    <t>Kit  compuesta  por elementos  para la pintura  de una imagen  alusiva  a los derechos  de las mujeres,  debe incluir como  mínimo:  Un lienzo  para pintar tamaño  carta,  2 pinceles suaves, 6 Pinturas en diferentes  colores</t>
  </si>
  <si>
    <t>KIT  PARA PNTURA</t>
  </si>
  <si>
    <t>Kit  de elementos  para la elaboraciön  de una muestra  pequeña  de bisuteria</t>
  </si>
  <si>
    <r>
      <rPr>
        <sz val="8"/>
        <rFont val="Calibri"/>
        <family val="2"/>
        <scheme val="minor"/>
      </rPr>
      <t>KT
BISUTERiA</t>
    </r>
  </si>
  <si>
    <t>Kit  de materiales  convencionales y no convencionales para la realización  de la actividad de sanación  con cada una de las mujeres,  según la solicitud  de la mujer sabedora  a  cargo del proceso y  la concertación  con las  mujeres rurales</t>
  </si>
  <si>
    <r>
      <rPr>
        <sz val="8"/>
        <rFont val="Calibri"/>
        <family val="2"/>
        <scheme val="minor"/>
      </rPr>
      <t>KIT  MUJER
RURAL
AUTÓNOMO</t>
    </r>
    <r>
      <rPr>
        <sz val="8"/>
        <color rgb="FF000000"/>
        <rFont val="Calibri"/>
        <family val="2"/>
        <scheme val="minor"/>
      </rPr>
      <t xml:space="preserve"> SANACION</t>
    </r>
  </si>
  <si>
    <t>Kit  de trabajo  con  resina  compuesto  al  menos  por:  Papel de periódico,  guantes, resina epoxica,  molde o superficie  donde aplicar la resina,  vaso de plástico, palitos  de madera, entre otros</t>
  </si>
  <si>
    <t>KIT  RESINA</t>
  </si>
  <si>
    <t>Kit  para  la elaboración  de un producto  artesanal  de acuerdo  con la solicitud  de los pueblos étnicos.  Su  conformación  debe  ser de acuerdo  con la solicitud  de las  sabedoras  de los
pueblos  etnicos  para  sus  requerimientos de trabaio  y  Juntanza.</t>
  </si>
  <si>
    <r>
      <rPr>
        <sz val="8"/>
        <rFont val="Calibri"/>
        <family val="2"/>
        <scheme val="minor"/>
      </rPr>
      <t>KIT  DE
TRABAJO
AUTÓNOMO</t>
    </r>
  </si>
  <si>
    <r>
      <rPr>
        <sz val="8"/>
        <rFont val="Calibri"/>
        <family val="2"/>
        <scheme val="minor"/>
      </rPr>
      <t>Kit de 4 resaltadores  para ser  entregados  a las  mujeres que participen  de la actividad,  3  se
paradores  de libros con imágenes alusivas  al  proyecto  y/o  derechos  de las mujeres  y un Da¢tuete  de banderas  adhesivas  nara marcar ideas DrinciDales</t>
    </r>
  </si>
  <si>
    <r>
      <rPr>
        <sz val="8"/>
        <rFont val="Calibri"/>
        <family val="2"/>
        <scheme val="minor"/>
      </rPr>
      <t>KITDE
LECTURA</t>
    </r>
  </si>
  <si>
    <t>Kit de cine que include:  Gafas  de cartón moradas tipo  cine con la marca  del proyecto "Chapinero  te cuida",  capa para la lluvia  con marca del proyecto  "Chapinero  te cuida", carpeta  con marca  del proyecto, lapicero  de color negro  con resaltador  con marca institucional  a  1  tinta  , bolsa ecológica elaborada  en dril de  Algodõn  100"/» estampada  a una tinta en una cara con marca del proyecto, medidas  de 40cm  x  35 cm.</t>
  </si>
  <si>
    <t>KIT   CINE</t>
  </si>
  <si>
    <t>Kit de insumos para la preparaciòn de una muestra gastronòmica por cada uno de los pueblos indìgenas, dicho kit debe ser concertado con las comunidades y debe proveer como mínimo 15 muestras-porciones del plato que se quiera socializar, los elementos del kit deben respetar el enfoque diferencial</t>
  </si>
  <si>
    <t>Kit de maquillaje con los siguientes elementos:  kit brochas de maquillaje, polvos traslucidos, brillo labial, balaca para maquillaje, sombras tonos surtidos y rubor, pestañina  y se podrán incluir elementos que se consideren necesarios para apoyar la jornada siempre y cuando se ajusten al presupuesto disponible. Previa aprobación del comité técnico y delegado de Supervisión de la Alcaldía Local. MONTO NO OFERTABLE</t>
  </si>
  <si>
    <t>Kit de materiales  convencionales y no convencionales para  la ejecución de la armonización : su  conformación  debe ser de acuerdo  con la  solicitud  de los sabedores  de los pueblos étnicos  para sus  requerimientos  de ritual y armonización</t>
  </si>
  <si>
    <t>KIT  DE
ARMONiZACIÓN</t>
  </si>
  <si>
    <r>
      <rPr>
        <sz val="8"/>
        <rFont val="Calibri"/>
        <family val="2"/>
        <scheme val="minor"/>
      </rPr>
      <t xml:space="preserve">Kit que contiene  short de </t>
    </r>
    <r>
      <rPr>
        <vertAlign val="superscript"/>
        <sz val="8"/>
        <rFont val="Calibri"/>
        <family val="2"/>
        <scheme val="minor"/>
      </rPr>
      <t xml:space="preserve">cinCura  alta tipo  caqueLero  y top elaborados  en tela usada para </t>
    </r>
    <r>
      <rPr>
        <sz val="8"/>
        <rFont val="Calibri"/>
        <family val="2"/>
        <scheme val="minor"/>
      </rPr>
      <t>Yoga.  tela  suaves y  liqeras.</t>
    </r>
  </si>
  <si>
    <t>TRAJE  BAILE</t>
  </si>
  <si>
    <t>Kits para la conmemoración  8   N  compuesto  de:  Una vela aromatizada  para hacer masajes. Jabón  artesanal  exfoliante  1 15  grs.  Aceite para masajes  50 ml. Humectante  Labial.  Bolsa decoratíva para el emDaque</t>
  </si>
  <si>
    <t>KIT  DE CUIDADO</t>
  </si>
  <si>
    <t>Libros  en diferentes  títulos de  autoras  feministas  o  con enfoque de género  que tengan como  temática  centrar los derechos de las  mujeres,  la selección  de los mismos  deberá realizarse con el Comité  Técnico  de  Seguimeinto  y/o la  supervisión  del contrato</t>
  </si>
  <si>
    <t>LIBROS ORIGINALES</t>
  </si>
  <si>
    <r>
      <rPr>
        <sz val="8"/>
        <rFont val="Calibri"/>
        <family val="2"/>
        <scheme val="minor"/>
      </rPr>
      <t>Licenciada  en literatura con experiencia  de al  menos  3 años de  trabajo  con literatura
enfocada en mujeres   Paqo por yornadaa</t>
    </r>
  </si>
  <si>
    <r>
      <rPr>
        <sz val="8"/>
        <rFont val="Calibri"/>
        <family val="2"/>
        <scheme val="minor"/>
      </rPr>
      <t>TALLERISTA
LECTURA</t>
    </r>
  </si>
  <si>
    <r>
      <rPr>
        <sz val="8"/>
        <rFont val="Calibri"/>
        <family val="2"/>
        <scheme val="minor"/>
      </rPr>
      <t>Llaveros  alusivos  a la defensa  personal  con enfoque  de genero,  para ser  entregados  como
suvenir.  Requiere  de aprobación  de una muestra  del llavero  para  verificar materiales  y
diseño.</t>
    </r>
  </si>
  <si>
    <t>LLAVERO</t>
  </si>
  <si>
    <t>Masajista  para realizar masaje de cuello y manos  a las mu eres que as‹stan  al evento
incluye  implementos  tales como aceites guantes  y lo que se requiera para un grupo de 10
Dersonas</t>
  </si>
  <si>
    <t>MASAJISTA</t>
  </si>
  <si>
    <t>valor por masajista para 10 px por 6 veces x 2 horas cada jornada</t>
  </si>
  <si>
    <r>
      <rPr>
        <sz val="8"/>
        <rFont val="Calibri"/>
        <family val="2"/>
        <scheme val="minor"/>
      </rPr>
      <t>Pantalón Harem Mujer tipo Aladino  para Yoga y Danza 10Q°/a algodon, 180 grs, disponible
en colores,  tallaje  de la  S  a la  XXL.</t>
    </r>
  </si>
  <si>
    <t>PANTALóN</t>
  </si>
  <si>
    <t>Pañoleta: medida 55 x 40 (triángulo) Color Morado y letra en blanco: 25N En Chapinero todas contamos. Simbolo puño cerrado. MONTO NO OFERTABLE</t>
  </si>
  <si>
    <t>Paquete de  toallas  higiénicas  desechables  por 40 unidades.</t>
  </si>
  <si>
    <t>TOALLAS DESECHABLES</t>
  </si>
  <si>
    <t>Planta tipo suculenta para la entrega a las mujeres que asisten a la localidad, debe contar con matera propia y se debe entregar un kit para el manteniemitno de la misma que incluya abono, riego entre otras condiciones descritas por la tallerista de la actividad. MONTO NO OFERTABLE</t>
  </si>
  <si>
    <r>
      <rPr>
        <sz val="8"/>
        <rFont val="Calibri"/>
        <family val="2"/>
        <scheme val="minor"/>
      </rPr>
      <t xml:space="preserve">Plegable:  Diseno, diagramacion,  impresion y distribucion  de plegaDles elaborados en
propalcote mate 150gms,  carta abierto, a res cuerpos,  tintas 4X4. Donde se  indiquen  los </t>
    </r>
    <r>
      <rPr>
        <b/>
        <sz val="8"/>
        <rFont val="Calibri"/>
        <family val="2"/>
        <scheme val="minor"/>
      </rPr>
      <t xml:space="preserve">objetivos  </t>
    </r>
    <r>
      <rPr>
        <sz val="8"/>
        <rFont val="Calibri"/>
        <family val="2"/>
        <scheme val="minor"/>
      </rPr>
      <t xml:space="preserve">y  caracterÎsticas de Ila acEividad  (entregables  </t>
    </r>
    <r>
      <rPr>
        <b/>
        <sz val="8"/>
        <rFont val="Calibri"/>
        <family val="2"/>
        <scheme val="minor"/>
      </rPr>
      <t xml:space="preserve">en modal1dad  </t>
    </r>
    <r>
      <rPr>
        <sz val="8"/>
        <rFont val="Calibri"/>
        <family val="2"/>
        <scheme val="minor"/>
      </rPr>
      <t xml:space="preserve">física  y digital) Impresión  previa aprobación  del comité  técnico  y el área </t>
    </r>
    <r>
      <rPr>
        <b/>
        <sz val="8"/>
        <rFont val="Calibri"/>
        <family val="2"/>
        <scheme val="minor"/>
      </rPr>
      <t xml:space="preserve">de prensa de la Alcaldîa </t>
    </r>
    <r>
      <rPr>
        <sz val="8"/>
        <rFont val="Calibri"/>
        <family val="2"/>
        <scheme val="minor"/>
      </rPr>
      <t>Local de
ChaDinero</t>
    </r>
  </si>
  <si>
    <t>PLEGABLE</t>
  </si>
  <si>
    <r>
      <rPr>
        <sz val="8"/>
        <rFont val="Calibri"/>
        <family val="2"/>
        <scheme val="minor"/>
      </rPr>
      <t xml:space="preserve">Presentadora  y animadora  principal que Ileve el evento y motive  a las  personas
participantes  a realizar las actividades  </t>
    </r>
    <r>
      <rPr>
        <b/>
        <sz val="8"/>
        <rFont val="Calibri"/>
        <family val="2"/>
        <scheme val="minor"/>
      </rPr>
      <t xml:space="preserve">propuestas  </t>
    </r>
    <r>
      <rPr>
        <sz val="8"/>
        <rFont val="Calibri"/>
        <family val="2"/>
        <scheme val="minor"/>
      </rPr>
      <t>para el encuentro,  de preferencia  que haaa parte de la comunidad</t>
    </r>
  </si>
  <si>
    <t>PRESENTADOR A</t>
  </si>
  <si>
    <r>
      <rPr>
        <b/>
        <sz val="8"/>
        <rFont val="Calibri"/>
        <family val="2"/>
        <scheme val="minor"/>
      </rPr>
      <t xml:space="preserve">Profesional  </t>
    </r>
    <r>
      <rPr>
        <sz val="8"/>
        <rFont val="Calibri"/>
        <family val="2"/>
        <scheme val="minor"/>
      </rPr>
      <t xml:space="preserve">de </t>
    </r>
    <r>
      <rPr>
        <b/>
        <sz val="8"/>
        <rFont val="Calibri"/>
        <family val="2"/>
        <scheme val="minor"/>
      </rPr>
      <t xml:space="preserve">ciencias  sociales  con experiencia  en la formación  </t>
    </r>
    <r>
      <rPr>
        <sz val="8"/>
        <rFont val="Calibri"/>
        <family val="2"/>
        <scheme val="minor"/>
      </rPr>
      <t xml:space="preserve">y  </t>
    </r>
    <r>
      <rPr>
        <b/>
        <sz val="8"/>
        <rFont val="Calibri"/>
        <family val="2"/>
        <scheme val="minor"/>
      </rPr>
      <t xml:space="preserve">liderazgo  </t>
    </r>
    <r>
      <rPr>
        <sz val="8"/>
        <rFont val="Calibri"/>
        <family val="2"/>
        <scheme val="minor"/>
      </rPr>
      <t xml:space="preserve">de </t>
    </r>
    <r>
      <rPr>
        <b/>
        <sz val="8"/>
        <rFont val="Calibri"/>
        <family val="2"/>
        <scheme val="minor"/>
      </rPr>
      <t xml:space="preserve">procesos organizativos  de mujeres </t>
    </r>
    <r>
      <rPr>
        <sz val="8"/>
        <rFont val="Calibri"/>
        <family val="2"/>
        <scheme val="minor"/>
      </rPr>
      <t xml:space="preserve">que </t>
    </r>
    <r>
      <rPr>
        <b/>
        <sz val="8"/>
        <rFont val="Calibri"/>
        <family val="2"/>
        <scheme val="minor"/>
      </rPr>
      <t xml:space="preserve">acompañe  el ejericlo  </t>
    </r>
    <r>
      <rPr>
        <sz val="8"/>
        <rFont val="Calibri"/>
        <family val="2"/>
        <scheme val="minor"/>
      </rPr>
      <t xml:space="preserve">y  dirija pedagogicamente la vislta </t>
    </r>
    <r>
      <rPr>
        <b/>
        <sz val="8"/>
        <rFont val="Calibri"/>
        <family val="2"/>
        <scheme val="minor"/>
      </rPr>
      <t xml:space="preserve">al sitio </t>
    </r>
    <r>
      <rPr>
        <sz val="8"/>
        <rFont val="Calibri"/>
        <family val="2"/>
        <scheme val="minor"/>
      </rPr>
      <t>en el que se realizarź el lntercambio  de  experienclas.  Pago por jornada</t>
    </r>
  </si>
  <si>
    <t>TALLERISTA</t>
  </si>
  <si>
    <t>Profesional  social pedagógico  dedïcación de 50º/»: profesional de áreas relacionadas con ciencias saciales o humanas con énfasis en pedagogía, con dos o más años de experiencia especifica en metodologías  y herramientas de trabajo  para pedagogía comunitaria en Łemas con enfoque de género, diferencial  y poblacional.</t>
  </si>
  <si>
    <t>Profesional  social pedagógico  dedicación de tiempo completo:  profesional de áreas relacionadas  con ciencias sociales a humanas con énfasis en pedagogía, con dos o más años de experiencia  especifica en metodologías  y herramientas  de trabajo para pedagogía camunitaria  en temas con enfoque de género,  diferencial  y poblacional.</t>
  </si>
  <si>
    <r>
      <rPr>
        <sz val="8"/>
        <rFont val="Calibri"/>
        <family val="2"/>
        <scheme val="minor"/>
      </rPr>
      <t>Profesional de psicologia con conocimiento del enfoque de género y experiencia en la atenciòn a mujeres víctimas de VBG y antención clíniCa, salud mental e intervención en crisis de por Io menos 2 años después de grado. Pago por jornada</t>
    </r>
  </si>
  <si>
    <r>
      <rPr>
        <sz val="8"/>
        <rFont val="Calibri"/>
        <family val="2"/>
        <scheme val="minor"/>
      </rPr>
      <t>PROFESIONAL CONTENCIÓN ENOCIONAL</t>
    </r>
  </si>
  <si>
    <t>Profesora  de baile  y coreógrafa  con experiencia  en dictar clases  en biodanza como  terapia fisica emocional</t>
  </si>
  <si>
    <r>
      <rPr>
        <sz val="8"/>
        <rFont val="Calibri"/>
        <family val="2"/>
        <scheme val="minor"/>
      </rPr>
      <t>TALLERISTA
BIODANZA</t>
    </r>
  </si>
  <si>
    <t>Profesora  de baile  y coreógrafa con experiencia en dictar clases  de danza urbana (reggaeton,  dance hall y twerk)</t>
  </si>
  <si>
    <r>
      <rPr>
        <sz val="8"/>
        <rFont val="Calibri"/>
        <family val="2"/>
        <scheme val="minor"/>
      </rPr>
      <t>TALLERISTA
TWERK/DANC
EHALL</t>
    </r>
  </si>
  <si>
    <t>Reconocimiento por la muestra cultural propia de cada pueblo que participa en la actividad, dicha muestra debe incluir al menos 5 participantes y se desarrollará con el evento gastronómico. Incluye vestuario y otros elementos.</t>
  </si>
  <si>
    <r>
      <rPr>
        <sz val="8"/>
        <color rgb="FF000000"/>
        <rFont val="Calibri"/>
        <family val="2"/>
      </rPr>
      <t xml:space="preserve">Refrigerio Tipo  1,  Sólida protéico  de 18o gr,  bebida empacada de  200 ml, fruta de cosecha, empacados  </t>
    </r>
    <r>
      <rPr>
        <sz val="8"/>
        <color rgb="FF262626"/>
        <rFont val="Calibri"/>
        <family val="2"/>
      </rPr>
      <t xml:space="preserve">en </t>
    </r>
    <r>
      <rPr>
        <sz val="8"/>
        <color rgb="FF000000"/>
        <rFont val="Calibri"/>
        <family val="2"/>
      </rPr>
      <t xml:space="preserve">material no contaminante  </t>
    </r>
    <r>
      <rPr>
        <sz val="8"/>
        <color rgb="FF111111"/>
        <rFont val="Calibri"/>
        <family val="2"/>
      </rPr>
      <t xml:space="preserve">tipo </t>
    </r>
    <r>
      <rPr>
        <sz val="8"/>
        <color rgb="FF000000"/>
        <rFont val="Calibri"/>
        <family val="2"/>
      </rPr>
      <t xml:space="preserve">caja </t>
    </r>
    <r>
      <rPr>
        <sz val="8"/>
        <color rgb="FF1C1C1C"/>
        <rFont val="Calibri"/>
        <family val="2"/>
      </rPr>
      <t xml:space="preserve">de </t>
    </r>
    <r>
      <rPr>
        <sz val="8"/>
        <color rgb="FF000000"/>
        <rFont val="Calibri"/>
        <family val="2"/>
      </rPr>
      <t>cartón.</t>
    </r>
  </si>
  <si>
    <t>REFRIGERIO</t>
  </si>
  <si>
    <t>Refrigerio Tipo 1. (en el marco del enfoque étnico, se deberá promover  que estos, respondan y atiendan las características del alimento propio de los pueblos étnicos).</t>
  </si>
  <si>
    <t>REFRIGERIO ETNICO</t>
  </si>
  <si>
    <t>Rodillera,  efecto  transpirable de  fuerte  absorción,  alta fuerza  elastíca, material:  Nylon, tejido,  esponja usado  para  deportes:  voleibol,  baile, fútbol, twerking,  baloncesto,  ciclismo.
Tallas v colores baJo solicitud de la supervisión del contrato.</t>
  </si>
  <si>
    <t>RODILLERAS</t>
  </si>
  <si>
    <t>Sabedora   Mujeres étnicas con más de 5 años de experiencia  y conocimiento en procesos  de acompañamiento y sanación, intervención  comunitaria, manejo de grupos, y conocimiento  de VBG.   Pago por jornada.</t>
  </si>
  <si>
    <t>SABEDORA</t>
  </si>
  <si>
    <t>Sabedora : Mujeres con más de 5 años de experiencia  y conocimiento  en en procesos de sanaciön</t>
  </si>
  <si>
    <t>SANADORA</t>
  </si>
  <si>
    <r>
      <rPr>
        <sz val="8"/>
        <rFont val="Calibri"/>
        <family val="2"/>
        <scheme val="minor"/>
      </rPr>
      <t>'Salida pedagógica  de intercambio  de conocimientos para  las mujeres que integran la reü,
en donde se puedan fortalecer las cometencias  para el trabajo interno y el intercambio con otras redes de mujeres  de la ciudad y/o municipios  aledafios.  Propuesta  de servicios presentada  como un listado de necesidades por parte de la coordinacion  del proyecto previa aprobacion  del comite técnico y o apoyo a la supervision  del contrato, teniendo en
cuenta la bolsa de costos unitarios techo establecidos  por la Alcaldia  local de chapinero hasta niJe el reriIron se nonte</t>
    </r>
  </si>
  <si>
    <t>SALIDA PEDAGÓGICA</t>
  </si>
  <si>
    <t>SEGURO INDIVIDUAL DE VIAJE:  El operador suministrara  una poliza de aseguramiento
individual  de viaje con cobertura contra  accidentes  RCE  para cada uno de los asistentes con cubrimïento  del tiemDo de  duración  de la actividad.</t>
  </si>
  <si>
    <t>POLIZA</t>
  </si>
  <si>
    <r>
      <rPr>
        <sz val="8"/>
        <rFont val="Calibri"/>
        <family val="2"/>
        <scheme val="minor"/>
      </rPr>
      <t>Set  de toallas  reutilizables  conformadas  por  5  capas sin  quimicos, perfumes ni derivados
del  petróleo.  Un Nodelo  de toalla.  Debe incluir un empaque  reutilizable  para  su
almacenamiento</t>
    </r>
  </si>
  <si>
    <t>TOALLAS
REUTîLIZABLES</t>
  </si>
  <si>
    <r>
      <rPr>
        <sz val="8"/>
        <rFont val="Calibri"/>
        <family val="2"/>
        <scheme val="minor"/>
      </rPr>
      <t>Silbato con sonido agudo y alto volumen, que en casos de emergencia permite la
supervivencia, medidas de Ancho:  2.5 CM y Largo:  5 CM para hacer un Ilamado a la acción
en caso de ser víctimas de violencías.</t>
    </r>
  </si>
  <si>
    <t>SILBATO</t>
  </si>
  <si>
    <t>Sillas plástica con espaldar, sin brazos, blancas con medidas 59 cm x 55.5 cm x 74.5 cm</t>
  </si>
  <si>
    <t>SILLAS</t>
  </si>
  <si>
    <r>
      <rPr>
        <sz val="8"/>
        <color rgb="FF000000"/>
        <rFont val="Calibri"/>
        <family val="2"/>
      </rPr>
      <t xml:space="preserve">Stickers  Łamano  5x5  (1000  Unidades )  alusivos  a las  temaDcas  abordadas  en la  jornada,  (la entrega de los bienes y  servicios  se harź de acuerdo  con la demanda de la entidad  y  del
corresoondiente aooyo </t>
    </r>
    <r>
      <rPr>
        <sz val="8"/>
        <color rgb="FF111111"/>
        <rFont val="Calibri"/>
        <family val="2"/>
      </rPr>
      <t xml:space="preserve">a </t>
    </r>
    <r>
      <rPr>
        <sz val="8"/>
        <color rgb="FF000000"/>
        <rFont val="Calibri"/>
        <family val="2"/>
      </rPr>
      <t>la  supervisión.</t>
    </r>
  </si>
  <si>
    <t>STICKERS</t>
  </si>
  <si>
    <t>Tallerista  con  conocimiento  y  más  de tres años de experiencia  demostrable  como  tutor tallerista  de dibujo  y pintura.  Paqo  por jornada.</t>
  </si>
  <si>
    <t>ARTISTA - TALLERISTA</t>
  </si>
  <si>
    <t>Tallerista  con conocimiento  y más  de tres años de experiencia  demostrable  en temas de derechos de las  mujeres,  prácticas  de cuidado,  economía  del cuidado  y en el Sistema de Cuidado.   Pago por Jornada</t>
  </si>
  <si>
    <t>Tallerista  con conocimiento  y más  de tres años de experiencia  demostrable  en temas de maquillaje y con experiencia en cursos teórico prácticos en esta misma área de embellecimiento y bienestar. MONTO NO OFERTABLE</t>
  </si>
  <si>
    <t>Tallerista  con conocimiento  y mas  de tres años de experiencia demostrable  como  tutor o tallerista de bisuterîa</t>
  </si>
  <si>
    <r>
      <rPr>
        <sz val="8"/>
        <rFont val="Calibri"/>
        <family val="2"/>
        <scheme val="minor"/>
      </rPr>
      <t>TALLERISTA
BfSUTERIA</t>
    </r>
  </si>
  <si>
    <t>Tallerista  de salud menstrual con minima  3 años de experiencia,  con abordaje  integral  y que reconozca  patologías  uterinas  como endometriosis, adenomiosis  y  SOP.</t>
  </si>
  <si>
    <t>TALLERISTA NESTRUAL</t>
  </si>
  <si>
    <t xml:space="preserve">Tallerista con conocimiento  experiencia  demostrable como  tutor o tallerista de resina epoxica, para elaboración de piezas que se elaboran sean de poco volumen dado el tipo de resina a manejar:  píezas de joyería (dijes, anillos, aretes), figuras para Ilaveros,  portavasos, cofres, entre otras. Se busca que trabaje la resina en moldes de silicona, bases metălicas y engastes huecos; a dar color con pigmentos Iíquidos  y en polvo, rintas de alcohol, a incorporar escarcha, hojilla, flores e imágenes. Igualmente  que tenga conocimiento  sobre los diferentes acabados que puede darle a sus piezas y los herrajes necesarios para terminarlas
</t>
  </si>
  <si>
    <t>TALLERISTA RESINA</t>
  </si>
  <si>
    <t>Tallerista con conocimiento  y  mas  de tres  años de  experiencia  demostrable  en ternas de derechos de las mujeres,  prevención  de violencias  de  género o violencias  contra las mujeres, con manejo y  formación  en temas de participación  y  representación palítica de mujeres,  sensibilizaciòn, prevención  y acompanamiento de violencias  contra las mujeres.
Pago por jornada</t>
  </si>
  <si>
    <t>Tallerista con conocimiento y más de tres años de experiencia demostrable en temas relacionados con la siembra y mantenimiento de plantas.</t>
  </si>
  <si>
    <r>
      <rPr>
        <sz val="8"/>
        <rFont val="Calibri"/>
        <family val="2"/>
        <scheme val="minor"/>
      </rPr>
      <t xml:space="preserve">Transporte  para 30  pasajeros  bus con capacidad  para  transportar  a 30 personas  en trayecto  de ida  y regreso y  con cobertura  am  y  pm dentro  de la Localidad  de Chapinero  o a destinos  urbanos  y  rurales segun requerimiento  los servicios deberan ser  prestados  en vehiculos  de modelos  2010 en adelante  y estos deben contar  con  todos  los documentos legales  al dia como son  SOAT  Revisiones Técnico  mecánica  extractos  de contrato  polizas </t>
    </r>
    <r>
      <rPr>
        <sz val="8"/>
        <color rgb="FFFF0000"/>
        <rFont val="Calibri"/>
        <family val="2"/>
        <scheme val="minor"/>
      </rPr>
      <t xml:space="preserve"> </t>
    </r>
    <r>
      <rPr>
        <sz val="8"/>
        <rFont val="Calibri"/>
        <family val="2"/>
        <scheme val="minor"/>
      </rPr>
      <t>RC</t>
    </r>
    <r>
      <rPr>
        <sz val="8"/>
        <color rgb="FFFF0000"/>
        <rFont val="Calibri"/>
        <family val="2"/>
        <scheme val="minor"/>
      </rPr>
      <t xml:space="preserve"> </t>
    </r>
    <r>
      <rPr>
        <sz val="8"/>
        <rFont val="Calibri"/>
        <family val="2"/>
        <scheme val="minor"/>
      </rPr>
      <t xml:space="preserve"> y  RCE  documentos  que  seran revisados  antes  de iniciar la prestacion  de cualquier servicio</t>
    </r>
  </si>
  <si>
    <t>BUS</t>
  </si>
  <si>
    <t>Transporte  para 30  pasajeros  bus con capacidad  para transportar  a 30 personas,  en
trayecto de ida  y  regreso  y  con cobertura  am  y  pm  dentro  de  la Localidad  de Chapínero  o  a destinos  urbanos  y rurales según requerimíento. los  servicios  deberán ser prestados  en vehículos  de modelos  2010 en adelanLe  y éstos  deben  contar con todos los documentos legates  al dia, como son SOAT, Revisiones  técnico-mecánícas, extractos  de contrato,  pólizas RC  y  RCE, documentos  que serán  revisados  entes de iniciar la prestación  de cualquier</t>
  </si>
  <si>
    <t>TRANSPORTE</t>
  </si>
  <si>
    <t>Un   performance  que mezcle  todos  us  elementos  teatrales  y  circenses  -  como  maiabares,
acrobacias,  títeres, mimos,  teatros,  que incluya  músíca danza y  vestuario  y que construyen un mensaje a  partir de las realidades  cotidíanas a partir de una  propuesta  ambiental fantástícas  y mźgica.
Para estas presentaciones se  debe  escoger  una  agrupación  circenses  de reconocida
idoneidad en la localidad  de Chapinero  que esté integrada  por mínimo 8  integrantes  cuya nresøntarión.fenoa iioa rlHrarińn  minima rle 8ß minuLos</t>
  </si>
  <si>
    <t xml:space="preserve">PERFORMANCE
</t>
  </si>
  <si>
    <t>valor por presentaciónde rupo performence con elementos teatrales y circences por 90 minutos cada función</t>
  </si>
  <si>
    <t>Un diseñador con dedicación de 50% - Editor, profesional en diseño grafico con experiencia en diseño,  diagramación,  edición de impresos y digitales, con habilidades en fotografía  y edición de video,   quien hará el diseño de todas las piezas comunicativas producto del proyecto, tanto de invitación  y/o convocatoria  como de video e impresos — Cartillas, Agendas, Memorias, con experiencia  en elaboración de piezas con perspectiva  de qénero  y lenguaje inclusivo</t>
  </si>
  <si>
    <r>
      <rPr>
        <sz val="8"/>
        <rFont val="Calibri"/>
        <family val="2"/>
        <scheme val="minor"/>
      </rPr>
      <t>Una coordinadora:  profesional  (preferiblemente mujer) de carreras asociadas  a las  ciencias
sociales, ciencias humanas o económicas,  con experiencia relacionada  y específica  en de par lo menos cinco (S) anos en coordinación de proyectos  sociales  con enfoques de género,
diferenciaí  ooblacional   ambiental  v territorial</t>
    </r>
  </si>
  <si>
    <r>
      <rPr>
        <sz val="8"/>
        <rFont val="Calibri"/>
        <family val="2"/>
        <scheme val="minor"/>
      </rPr>
      <t>Una jornada  de relajación  en un establecimiento tipo SPA, que incluya (masaje, musicoterapia, aromaterapia,  entre otras y una actividad de ejercicio terapéutica  alternativo (yoga, shikun, tai-chi, masoterapia,  pilates,  entre otras que no se encuentren incluidas en   el PBS).
Técnicas como mindfulness, yoga, entre otras, orientadas  a promover la capacidad  de concentración, pensamiento creativo, incremento en la capacidad  de aprendizaje, conciencia de sí mismo, equilibrio  emocional, control de impulsos, empatía, manejo del estrés, exploración de habilidad para afrontar conflictos y situaciones adversas, y fortalecimiento de redes de buen trato. Medios alternativos para  Salud y el bienestar".
También debe incluir el kit de bioseguridad que se solicite en el establecimiento</t>
    </r>
  </si>
  <si>
    <t>SPA</t>
  </si>
  <si>
    <r>
      <rPr>
        <sz val="8"/>
        <rFont val="Calibri"/>
        <family val="2"/>
        <scheme val="minor"/>
      </rPr>
      <t>USB que contenga  una grabacion del paso a paso para  la proEeccion y defensa personal
según los tips de la experta o experto, dicha USB servira como herramienta  para recordar, pracEicar  y difundir  las acciones y movìmientos que pueden ser usados cuando las mujeres
se  sientan en riesoo</t>
    </r>
  </si>
  <si>
    <t>USB</t>
  </si>
  <si>
    <r>
      <rPr>
        <sz val="8"/>
        <rFont val="Calibri"/>
        <family val="2"/>
        <scheme val="minor"/>
      </rPr>
      <t>Video conmemorativo: Preproducción, prodrucción  y postproducciòn de un video de 3 minutos que de cuenta del process de la actividad. El provœdor debe disponer del personal técnico y los equípos (cámaras, micrófonos, consolas de sonido, etc) necesarios para el cubrimiento de la grabaciôn. Uno para cada una de las metas
Las pîezas entregadas deben ser originates y/o con licencia de uso sin restricciòn para la entidad.</t>
    </r>
  </si>
  <si>
    <t>VIDEO</t>
  </si>
  <si>
    <r>
      <rPr>
        <sz val="8"/>
        <color rgb="FF000000"/>
        <rFont val="Calibri"/>
        <family val="2"/>
      </rPr>
      <t xml:space="preserve">Volantes:  Oiseno,  diagramac on, lmpresión  y  dlsLribucion para informar a la comunldad  las act1vidades  </t>
    </r>
    <r>
      <rPr>
        <b/>
        <sz val="8"/>
        <color rgb="FF000000"/>
        <rFont val="Calibri"/>
        <family val="2"/>
      </rPr>
      <t xml:space="preserve">de Cine-Foros,  </t>
    </r>
    <r>
      <rPr>
        <sz val="8"/>
        <color rgb="FF000000"/>
        <rFont val="Calibri"/>
        <family val="2"/>
      </rPr>
      <t xml:space="preserve">lncluyendo  nombre,  </t>
    </r>
    <r>
      <rPr>
        <b/>
        <sz val="8"/>
        <color rgb="FF000000"/>
        <rFont val="Calibri"/>
        <family val="2"/>
      </rPr>
      <t xml:space="preserve">objerivo,  </t>
    </r>
    <r>
      <rPr>
        <sz val="8"/>
        <color rgb="FF000000"/>
        <rFont val="Calibri"/>
        <family val="2"/>
      </rPr>
      <t>descripción  general  y requisitos  de participación, grupos objetivo  y cupos media  carta (21.5 x  14 cm)  en propalcote  150  gr.  4 Tintas</t>
    </r>
  </si>
  <si>
    <t>VOLANTE</t>
  </si>
  <si>
    <t xml:space="preserve">Meta 1. </t>
  </si>
  <si>
    <r>
      <rPr>
        <sz val="8"/>
        <color rgb="FF000000"/>
        <rFont val="Tahoma"/>
        <family val="2"/>
      </rPr>
      <t xml:space="preserve">Vincular a </t>
    </r>
    <r>
      <rPr>
        <sz val="8"/>
        <color rgb="FFFF0000"/>
        <rFont val="Tahoma"/>
        <family val="2"/>
      </rPr>
      <t>336</t>
    </r>
    <r>
      <rPr>
        <sz val="8"/>
        <color rgb="FFFFC000"/>
        <rFont val="Tahoma"/>
        <family val="2"/>
      </rPr>
      <t xml:space="preserve"> </t>
    </r>
    <r>
      <rPr>
        <sz val="8"/>
        <color rgb="FF000000"/>
        <rFont val="Tahoma"/>
        <family val="2"/>
      </rPr>
      <t xml:space="preserve"> mujeres cuidadoras a estrategias de cuidado.  </t>
    </r>
  </si>
  <si>
    <t>7.1</t>
  </si>
  <si>
    <t>EN EL VERJÓN ME CUIDO, PARA CUIDAR MEJOR.</t>
  </si>
  <si>
    <t>PROMOTORA</t>
  </si>
  <si>
    <t>Martha Gonzalez</t>
  </si>
  <si>
    <t>OBJETIVO</t>
  </si>
  <si>
    <t>Desarrollo de actividades dirigidas a reconocer, redistribuir y reducir las labores de cuidado que desarrollan las mujeres en la localidad.</t>
  </si>
  <si>
    <t>Valor</t>
  </si>
  <si>
    <t>7.2</t>
  </si>
  <si>
    <t>EL EMBELLECIMIENTO DE CUIDARNOS</t>
  </si>
  <si>
    <t>Leidy Johana Cifuentes Chavez</t>
  </si>
  <si>
    <t>7.3</t>
  </si>
  <si>
    <t>SPARACUIDARTE</t>
  </si>
  <si>
    <t>Luisa Cifuentes</t>
  </si>
  <si>
    <t xml:space="preserve">Nro. </t>
  </si>
  <si>
    <t xml:space="preserve">ESTRATEGÍA </t>
  </si>
  <si>
    <t>COMPONENTES </t>
  </si>
  <si>
    <t>No. ACTIVIDAD</t>
  </si>
  <si>
    <t>No. RECURSO</t>
  </si>
  <si>
    <t>ACTIVIDADES </t>
  </si>
  <si>
    <t>DESCRIPCIÓN </t>
  </si>
  <si>
    <t>MUJERES VINCULADAS </t>
  </si>
  <si>
    <t>DESCRIPCIÓN TÉCNICA</t>
  </si>
  <si>
    <t>Ingresa Almacén</t>
  </si>
  <si>
    <t>Aprueba Comunicaciones</t>
  </si>
  <si>
    <t>Monto no Ofertable</t>
  </si>
  <si>
    <t>COTIZA</t>
  </si>
  <si>
    <t xml:space="preserve"> VALOR UNI. INCLUIDO IVA </t>
  </si>
  <si>
    <t>VALOR TOTAL INCLUIDO IVA</t>
  </si>
  <si>
    <t>DESCRIPCIÓN EN SUS PALABRAS DE LA ACTIVIDAD (Esto servirá como base para el Anexo técnico)</t>
  </si>
  <si>
    <t>Cuidado Cuidadoras - CU</t>
  </si>
  <si>
    <t>RECONOCER </t>
  </si>
  <si>
    <t>7.1.1</t>
  </si>
  <si>
    <t>En el Verjón me cuido,  para cuidar mejor.</t>
  </si>
  <si>
    <t>SPA: Jornada de autocuidado para las mujeres de El Verjón</t>
  </si>
  <si>
    <t>118  Mujeres</t>
  </si>
  <si>
    <t xml:space="preserve">Jornada de una gestora o gestor para el acompañamiento en la actividad, la convocatoria para los mismos y el manejo de la dinámica y logística, podrán ser bachilleres o estudiantes universitarios que tengan experiencia en proyectos de participación comunitaria. Pago por jornada. Valor neto a pagar por reconocimiento a la gestora por su intervención será de $215.805 el valor restante de $41.003 corresponde a impuestos y retenciones relacionados a IVA, retefuente y demás que son grabados en el contrato. </t>
  </si>
  <si>
    <t>NO</t>
  </si>
  <si>
    <t>SI</t>
  </si>
  <si>
    <t xml:space="preserve">Un espacio de respiro a través de una jornada de SPA en relación con el autocuidado para las mujeres cuidadoras de El Verjón Bajo </t>
  </si>
  <si>
    <t>7.1.2</t>
  </si>
  <si>
    <t>Kit   del cuidador:  Se  hará entrega  a  cada cuidador(a),  de un kit conformado  por:  Toalla mediana  (  Ancho.  60  centímetros,  Largo:  80 centímetros,  material:  Algodón,  SOD gramos) botilito  para agua (Botilito  metálico  de alta resistencia,  tapa  con rosca hermética  y/o tapa pequeña  de presión,  Diseño  elegante  ergonómico,  MEDIDAS  Alto 23,2 cms, Diámetro  8  cms,  Capacidad  600  ml, material  en aluminio);   elementos  para aromaterapia  básico.  (  3 aceites esenciales  de 20 ml de diferentes  aromas  ),  uno por cuidador(a);  y  se podrán incluir elementos  que se  consideren  necesarios  para apoyar  la labor del cuidador,  siempre  y  cuando  se  ajusten al presupuesto  disponible.  Previa  aprobación  del comité  técnico  y delegado de  Supervisión  de la Alcaldía  Local.</t>
  </si>
  <si>
    <t>KIT SPA DEL  CUIDADOR</t>
  </si>
  <si>
    <t>7.1.3</t>
  </si>
  <si>
    <t>Refrigerio Tipo 1, Sólido proteico de 180 gr, bebida empacada de 200 ml, fruta de cosecha, empacados en material no contaminante tipo caja de cartón.</t>
  </si>
  <si>
    <t>7.1.4</t>
  </si>
  <si>
    <t xml:space="preserve">Almuerzos: Suministro de almuerzos tipo ejecutivo - especial que cuente como mínimo con: Proteína 250 gr (Carne, pollo, pescado o cerdo), Mixto de fruta 150 gr, Verduras 200 gr y Carbohidrato 180 gr, Bebida de fruta 280 ml, incluido menaje y transporte. Previamente se consultará con los asistentes si hay algún requerimiento dietario especial o vegetariano. </t>
  </si>
  <si>
    <t>ALMUERZO</t>
  </si>
  <si>
    <t>7.1.5</t>
  </si>
  <si>
    <t xml:space="preserve">Transporte para 30 pasajeros bus con capacidad para transportar a 30 personas, en trayecto de ida y regreso y con cobertura am y pm dentro de la Localidad de Chapinero o a destinos urbanos y rurales según requerimiento. los servicios deberán ser prestados en vehículos de modelos 2010 en adelante y éstos deben contar con todos los documentos legales al día, como son SOAT, Revisiones técnico-mecánicas, extractos de contrato, pólizas RC y RCE, documentos que serán revisados antes de iniciar la prestación de cualquier servicio. </t>
  </si>
  <si>
    <t>7.1.6</t>
  </si>
  <si>
    <t>Espacio de cuidado para los menores y personas sujetas del cuidado, para garantizar la tranquilidad de las cuidadoras, incluye: * Salón de juegos, * Transporte. * Alimentación (refrigerio u/o almuerzo dependiendo de la intensidad de la jornada), * Orientadora (personal acorde a la cantidad de sujetxs de cuidado),   *Kit didáctico básico según edad</t>
  </si>
  <si>
    <t>7.1.7</t>
  </si>
  <si>
    <t>Una jornada de relajación en un establecimiento tipo SPA, que incluya (masaje, musicoterapia, aromaterapia, entre otras y una actividad de ejercicio terapéutico alternativo (yoga, shikun, tai-chi, masoterapia, pilates, entre otras que no se encuentren incluidas en el PBS). 
Técnicas como mindfulness, yoga, entre otras, orientadas a promover la capacidad de concentración, pensamiento creativo, incremento en la capacidad de aprendizaje, conciencia de sí mismo, equilibrio emocional, control de impulsos, empatía, manejo del estrés, exploración de habilidad para afrontar conflictos y situaciones adversas, y fortalecimiento de redes de buen trato. Medios alternativos para Salud y el bienestar".  También debe incluir el kit de bioseguridad que se solicite en el establecimiento</t>
  </si>
  <si>
    <t>7.1.8</t>
  </si>
  <si>
    <t>7.1.9</t>
  </si>
  <si>
    <t>Seguro Individual de Viaje: El operador suministrará una póliza de aseguramiento individual de viaje con cobertura contra accidentes RCE para cada uno de los asistentes con cubrimiento del tiempo de duración de la actividad.</t>
  </si>
  <si>
    <t>REDISTRIBUIR </t>
  </si>
  <si>
    <t>7.2.1</t>
  </si>
  <si>
    <t>El embellecimiento de cuidarnos</t>
  </si>
  <si>
    <t xml:space="preserve">Jornada de maquillaje </t>
  </si>
  <si>
    <t>118 mujeres </t>
  </si>
  <si>
    <t xml:space="preserve">Un espacio de respiro a las mujeres cuidadoras en torno a una sesión de autocuidado con técnicas de cosmetología (jornada de maquillaje)  </t>
  </si>
  <si>
    <t>7.2.2</t>
  </si>
  <si>
    <t>118 Mujeres </t>
  </si>
  <si>
    <t>COSMETÓLOGA</t>
  </si>
  <si>
    <t>7.2.3</t>
  </si>
  <si>
    <t>KIT MAQUILLAJE</t>
  </si>
  <si>
    <t>7.2.4</t>
  </si>
  <si>
    <t>Bolsa ecológica elaborada en dril de Algodón 100% estampada a en policromía en una cara con frases alusivas a la actividad. medidas de 45cm x 50 cm. (TOTE BAG)</t>
  </si>
  <si>
    <t>7.2.5</t>
  </si>
  <si>
    <t>CERTIFICADOS</t>
  </si>
  <si>
    <t>7.2.6</t>
  </si>
  <si>
    <t>7.2.7</t>
  </si>
  <si>
    <t>7.2.8</t>
  </si>
  <si>
    <t xml:space="preserve">Alquiler de un espacio en la localidad para 100 personas por mínimo 4 horas, el cual debe contar con acceso adecuado para personas en condición de discapacidad, sonido, micrófonos, luces, baños, video beam, conexión a internet, computador portátil y contar con protocolos aprobados de bioseguridad. (las condiciones deben permitir la participación en modalidad semipresencial). (Con acceso a baños ) </t>
  </si>
  <si>
    <t>AUDITORIO POR 100</t>
  </si>
  <si>
    <t>7.2.9</t>
  </si>
  <si>
    <t>MEGAFONO/DIADEMA</t>
  </si>
  <si>
    <t>7.2.10</t>
  </si>
  <si>
    <t>7.2.11</t>
  </si>
  <si>
    <t>7.2.12</t>
  </si>
  <si>
    <t>REDUCIR </t>
  </si>
  <si>
    <t>7.3.1</t>
  </si>
  <si>
    <t>Sparacuidarte</t>
  </si>
  <si>
    <t>Jornada de relajación en un establecimiento tipo SPA</t>
  </si>
  <si>
    <t>100  Mujeres</t>
  </si>
  <si>
    <t>Actividad de respiro para personas cuidadoras por medio de respiro y relajación</t>
  </si>
  <si>
    <t>7.3.2</t>
  </si>
  <si>
    <t>100 Mujeres  </t>
  </si>
  <si>
    <t>YOGA</t>
  </si>
  <si>
    <t>7.3.3</t>
  </si>
  <si>
    <t>7.3.4</t>
  </si>
  <si>
    <t>7.3.5</t>
  </si>
  <si>
    <t>7.3.6</t>
  </si>
  <si>
    <t>7.3.7</t>
  </si>
  <si>
    <t>7.3.8</t>
  </si>
  <si>
    <t>Tapete  ejercicios 10mm de grosor, en diferentes gamas de color morado, marcada a full color con el nombre del programa. MONTO NO OFERTABLE</t>
  </si>
  <si>
    <t>TAPETE</t>
  </si>
  <si>
    <t>7.3.9</t>
  </si>
  <si>
    <t>META 3</t>
  </si>
  <si>
    <t>Vincular 587 personas en acciones para la prevención del feminicidio y la violencia contra la mujer.</t>
  </si>
  <si>
    <t>5.1</t>
  </si>
  <si>
    <t>25N  “Día Internacional de la Eliminación de la violencia contra la Mujer”. </t>
  </si>
  <si>
    <t>Reducir factores de riesgo mediante el seguimiento permanente al sistema de atención de alertas tempranas SAAT. </t>
  </si>
  <si>
    <t>5.2</t>
  </si>
  <si>
    <t>Nuestro cuerpo primer territorio libre de violencias</t>
  </si>
  <si>
    <t>5.3</t>
  </si>
  <si>
    <t>Resignificación</t>
  </si>
  <si>
    <t>5.4</t>
  </si>
  <si>
    <t>Herramientas para la defensa frente a las violencias</t>
  </si>
  <si>
    <t>5.5</t>
  </si>
  <si>
    <t>Festival de colores para la prevencion de violencias</t>
  </si>
  <si>
    <t>5.6</t>
  </si>
  <si>
    <t>Ni una rosa mas</t>
  </si>
  <si>
    <t>5.7</t>
  </si>
  <si>
    <t>Más violeta, menos violencia</t>
  </si>
  <si>
    <r>
      <t>COMPONENTES</t>
    </r>
    <r>
      <rPr>
        <sz val="8"/>
        <color theme="0"/>
        <rFont val="Tahoma"/>
        <family val="2"/>
      </rPr>
      <t> </t>
    </r>
  </si>
  <si>
    <t>N° ACTIVIDAD</t>
  </si>
  <si>
    <t>N° RECURSO</t>
  </si>
  <si>
    <r>
      <t>ACTIVIDADES</t>
    </r>
    <r>
      <rPr>
        <sz val="8"/>
        <color theme="0"/>
        <rFont val="Tahoma"/>
        <family val="2"/>
      </rPr>
      <t> </t>
    </r>
  </si>
  <si>
    <r>
      <t>DESCRIPCIÓN</t>
    </r>
    <r>
      <rPr>
        <sz val="8"/>
        <color theme="0"/>
        <rFont val="Tahoma"/>
        <family val="2"/>
      </rPr>
      <t> </t>
    </r>
  </si>
  <si>
    <r>
      <t>MUJERES VINCULADAS</t>
    </r>
    <r>
      <rPr>
        <sz val="8"/>
        <color theme="0"/>
        <rFont val="Tahoma"/>
        <family val="2"/>
      </rPr>
      <t> </t>
    </r>
  </si>
  <si>
    <t>FEMENICIDIO-FE</t>
  </si>
  <si>
    <t>CONMEMORACIONES</t>
  </si>
  <si>
    <t>5.1.1</t>
  </si>
  <si>
    <t>Eliminación de la violencia contra la Mujer.</t>
  </si>
  <si>
    <t>Jornada conmemorativa  Eliminación de la violencia contra la Mujer”. </t>
  </si>
  <si>
    <t>100 Mujeres</t>
  </si>
  <si>
    <t>Jornada de una gestora o gestor para el acompañamiento en la actividad, la convocatoria para los mismos y el manejo de la dinámica y logística, podrán ser bachilleres o estudiantes universitarios que tengan experiencia en proyectos de participación comunitaria. Pago por jornada. Valor neto a pagar por reconocimiento a la gestora por su intervención será de $127.000 el valor restante de $54,915 corresponde a impuestos y retenciones relacionados a IVA, retefuente y demás que son grabados en el contrato. MONTO NO OFERTABLE.</t>
  </si>
  <si>
    <t>Conmemoracion: Eliminación de la violencia contra la mujer</t>
  </si>
  <si>
    <t xml:space="preserve">Tallerista con conocimiento y más de tres años de experiencia demostrable en temas de derechos de las mujeres, prevención de violencias de género o violencias contra las mujeres, con manejo y formación en temas de participación y representación política de mujeres, sensibilización, prevención y acompañamiento de violencias contra las mujeres. Pago por jornada. </t>
  </si>
  <si>
    <t>5.1.4</t>
  </si>
  <si>
    <t>Alquiler de tarima 4 m. x 6 m. Altura de 60 cm a 1 m. con faldón negro, escalera de embarque y desembarque, cinta anti deslizante y techo, se debera contar con tarima alterna para mix de sonido de 3 m. x 3 m. con su respectiva carpa. Incluye transporte al lugar del evento, instalación y desinstalación.</t>
  </si>
  <si>
    <t>5.1.5</t>
  </si>
  <si>
    <t>Alquiler de sonido profesional para exteriores mínimo para 150 personas, con mínimo 2 altavoces delanteros y soportes de altavoces (de ser necesario), retorno de sonido, mínimo 3 micrófonos inalámbricos, 1 consola mezcladora, 1 técnico de sonido en el sitio, cable para computadora portátil o iPod, entrega, configuración y recolección de equipos. (Debe incluir operario) Así como los demás requerimientos que puedan ser solicitados por los artistas, posterior aprobación del comité técnico.</t>
  </si>
  <si>
    <t>5.1.6</t>
  </si>
  <si>
    <t>Planta eléctrica insonora 100 kva parcial de corriente de 10 metros, trifásica tierra y un neutro por 10 horas continuas con operario incluído para operar en instalaciones del evento por el tiempo de servicio (10 horas).</t>
  </si>
  <si>
    <t>5.1.7</t>
  </si>
  <si>
    <t>Alquiler baño móvil y/o portatil con insumos que suplan 12 horas de labor , debe incluir operario que se encargue de su manejo y aseo por 12 horas.</t>
  </si>
  <si>
    <t>5.1.8</t>
  </si>
  <si>
    <t>Acinpro.  Averiguar permiso lo hace el operador</t>
  </si>
  <si>
    <t>ACINPRO</t>
  </si>
  <si>
    <t>5.1.2</t>
  </si>
  <si>
    <r>
      <t>Refrigerio: Sólido proteico de 180 gr, bebida empacada de 200 ml, fruta de cosecha, empacados en material no contaminante tipo caja de cartón.  (Incluido transporte en perímetro urbano y rural de la localidad de Chapinero)* No está permitido el uso de plástico para empaques, los desechables deben ser aptos por acciones amigables con el medio ambiente.</t>
    </r>
    <r>
      <rPr>
        <sz val="8"/>
        <color rgb="FFFF0000"/>
        <rFont val="Tahoma"/>
        <family val="2"/>
      </rPr>
      <t xml:space="preserve"> dos tipos de refrigerio: uno vegetriano</t>
    </r>
  </si>
  <si>
    <t xml:space="preserve">REFRIGERIO </t>
  </si>
  <si>
    <t>5.1.3</t>
  </si>
  <si>
    <t>Grupo Musical de 4 a 6 integrantes, salida de una hora (no requiere ser reconocido a nivel Nacional) genero musical según solicitud. Debe incluir backline - instrumentos músicales.</t>
  </si>
  <si>
    <t>GRUPO MUSICAL</t>
  </si>
  <si>
    <t>5.1.9</t>
  </si>
  <si>
    <t>Volantes: Diseño, diagramación, impresión y distribución para informar a la comunidad la actividad o incluyendo información pertinente sobre la misma. Tamaño media carta (21.5 x 14 cm) en propalcote 150 gr. 4 Tintas. Doble cara: Una Cara Violentometro y la otra cara: tipos de violencia y rutas de atención y feminicido</t>
  </si>
  <si>
    <t>5.1.10</t>
  </si>
  <si>
    <t>Pañoleta: medida 55 x 40 (triángulo) Color Morado y letra en blanco: 25N En Chapinero todas contamos. Simbolo puño cerrado</t>
  </si>
  <si>
    <t>PAÑOLETAS</t>
  </si>
  <si>
    <t>5.1.11</t>
  </si>
  <si>
    <t>Estación de estampado para las prendas que sean entregadas durante el evento, incluye: operaria del dispositivo de estampado, dispositivo de estampado (de preferencia artesanal), materiales para el estampado, plancha, entre otros elementos requeridos para estampar las prendas</t>
  </si>
  <si>
    <t>ESTACIÓN DE ESTAMPADO</t>
  </si>
  <si>
    <t>5.1.12</t>
  </si>
  <si>
    <t>Alquiler de foto cabina, con fotos ilimitadas, impresión profesional para generar un recordatorio junto con los habladores para las, los y les asistentes del evento.</t>
  </si>
  <si>
    <t>5.1.13</t>
  </si>
  <si>
    <t xml:space="preserve">Habladores con mensajes alusivos a la importancia de redistribuir las labores de cuidado no remuneradas </t>
  </si>
  <si>
    <t>HABLADORES</t>
  </si>
  <si>
    <t>5.2.1</t>
  </si>
  <si>
    <t xml:space="preserve">Nuestro cuerpo primer territorio libre de violencias" </t>
  </si>
  <si>
    <t>Jornada conmemorativa por el Día Distrital contra el Feminicidio. </t>
  </si>
  <si>
    <t xml:space="preserve">Alquiler de un espacio en la localidad para 100 personas por mínimo 4 horas, el cual debe contar con acceso adecuado para personas en condición de discapacidad, sonido, micrófonos, luces, baños, video beam, conexión a internet, computador portátil y contar con protocolos aprobados de bioseguridad. (las condiciones deben permitir la participación en modalidad semipresencial). </t>
  </si>
  <si>
    <t>Conmemoración: Nuestro cuerpo primer territorio libre de violencia</t>
  </si>
  <si>
    <t>5.2.2</t>
  </si>
  <si>
    <t>5.2.3</t>
  </si>
  <si>
    <t>Refrigerio: Sólido proteico de 180 gr, bebida empacada de 200 ml, fruta de cosecha, empacados en material no contaminante tipo caja de cartón.  (Incluido transporte en perímetro urbano y rural de la localidad de Chapinero)* No está permitido el uso de plástico para empaques, los desechables deben ser aptos por acciones amigables con el medio ambiente.</t>
  </si>
  <si>
    <t>5.2.4</t>
  </si>
  <si>
    <t>Almuerzo o cena para eventos itinerantes: 1 jugo empacado, 150grs de proteina (pollo, carne o pescado), 100grs de papa, 100grs arroz, 40grs de grano, 1 porcion de fruta (papaya, banano, fresas partidas en dos) o ensalada, postre (chocolatina de 6 grs o brownie), empaque (debe ser ecológico, no se permite icopor o plástico), servilletas, cubiertos desechables biodegradables. Los almuerzos deben ser entregados calientes y debe incluir el transporte en perímetro de la localidad.</t>
  </si>
  <si>
    <t>5.2.5</t>
  </si>
  <si>
    <t>5.2.6</t>
  </si>
  <si>
    <t>Camisas, Camiseta cuello en V 100 algodón, 180 grs disponible en colores tallaje de S a la XXL</t>
  </si>
  <si>
    <t>5.2.7</t>
  </si>
  <si>
    <t>Tallerista con conocimiento experiencia demostrable como tutor o tallerista de cerámica. Se busca que trabaje la cerámica en producción y pintura. Igualmente que tenga conocimiento sobre los diferentes acabados que puede darle a sus piezas.</t>
  </si>
  <si>
    <t>TALLERISTA PINTURA</t>
  </si>
  <si>
    <t>5.2.8</t>
  </si>
  <si>
    <t xml:space="preserve">Bolsa ecologica elaborada en dril de Algodon 100gr  estampada a full color en una cara con marca del proyecto u otra imagen.  medidas de 40cm x 35 cm </t>
  </si>
  <si>
    <t>5.2.9</t>
  </si>
  <si>
    <t>Invitadas con conocimiento de procesos de liderazgo social y articulación de grupos de mujeres- Las temáticas específicas y la metodología serán acordadas en el comité técnico de seguimiento del proyecto de acuerdo con el tipo de población el panel tendrá una duración aproximada de tres horas para cada panelista.</t>
  </si>
  <si>
    <t>INTERVENCIONES EN EL ESPACIO PÚBLICO</t>
  </si>
  <si>
    <t>5.3.1</t>
  </si>
  <si>
    <t>RESIGNIFICACIÓN</t>
  </si>
  <si>
    <t>Dos (2) Intervenciones para la resignificación del espacio público tales como pinturas, brochas, rodillos, mezcladores, tinner, lijas y otro elementos que se requieran para la resignificacion del espacio, desde la siembra de árboles, poda y conservación de vegetación, limpieza de espacios y etc. En este apartado se pueden incluir también intervenciones culturales que aporten al proceso de resignificación</t>
  </si>
  <si>
    <t>Dos (2) Intervenciónes para la resignificación del espacio público tales como pinturas, brochas, rodillos, mezcladores, tinner, lijas y otro elementos que se requieran para la resignificacion del espacio, desde la siembra de árboles, poda y conservación de vegetación, limpieza de espacios y etc. En este apartado se pueden incluir también intervenciones culturales que aporten al proceso de resignificación</t>
  </si>
  <si>
    <t>5.3.2</t>
  </si>
  <si>
    <t>5.3.3</t>
  </si>
  <si>
    <t>5.3.4</t>
  </si>
  <si>
    <t>5.3.5</t>
  </si>
  <si>
    <t>5.3.6</t>
  </si>
  <si>
    <t>5.3.7</t>
  </si>
  <si>
    <t>Alquiler de carpa de 4x4 m, con faldones, instaladas en el sitio donde se desarrolla la actividad y con piso para adecuar las condiciones del terreno y garantizar la seguridad del evento y la estabilidad de la estructura</t>
  </si>
  <si>
    <t>CARPA 4X4</t>
  </si>
  <si>
    <t>5.3.8</t>
  </si>
  <si>
    <t>Diario de Sanación : Agenda dimensiones en cm: Largo 24, Alto 20. Con 50 hojas en papel reciclable de 58gr a 75gr, cuadriculadas impresión a 1 tinta con logos institucianales. Caratula: en cartón rígido, impresión en policromía; 4 separadores de 75gr en papel reciclable, impresión en policromía por ambas caras del separador. Tipo argollado.</t>
  </si>
  <si>
    <t>RECORDATORIO</t>
  </si>
  <si>
    <t>5.3.9</t>
  </si>
  <si>
    <t>Estacion de Cafe incluido transporte Servicio que incluya Greca Dos Dispensadores Tinto Aromatica Insumos mezcladores vasos 4 onz azucar comun y dietetica aromaticas cafe instacream aprox 100 personas 200 galletas colaciones 1 mesa Mantel servilletas organizador bandejas Disponible durante el evento El servicio debe incluir una persona de servicio para la atencion en la estacion de cafe durante la totalidad del evento. * No está permitido el uso de plástico para empaques, los desechables deben ser aptos por acciones amigables con el medio ambiente.</t>
  </si>
  <si>
    <t>5.4.1</t>
  </si>
  <si>
    <t>HERRAMIENTAS PARA LA DEFENSA FRENTE A LAS VIOLENCIAS</t>
  </si>
  <si>
    <t>Dos (2 )jornadas de sensibilización en el espacio público para la prevención de las violencias basadas en género y violencias contra las mujeres.</t>
  </si>
  <si>
    <t>70 Mujeres</t>
  </si>
  <si>
    <t>Alquiler de carpa de 2X2 m, instaladas en el sitio donde se desarrolla la actividad y con seguridad y/o amarres al suelo para garantizar la estabilidad de la estructura.</t>
  </si>
  <si>
    <t>CARPA 2X2</t>
  </si>
  <si>
    <t>5.4.2</t>
  </si>
  <si>
    <t>Alquiler de Mesas, Plastica Blanca 4 puestos, 72x72x72 CM</t>
  </si>
  <si>
    <t>5.4.3</t>
  </si>
  <si>
    <t>Diseño, diagramación e impresión de dispositivos pedagógicos con la información pertinente para la actividad a desarrollar, tamaño pliego, elaborados en materiales resistentes y de alta calidad (la entrega de los bienes y servicios se hará de acuerdo a la demanda de la entidad)</t>
  </si>
  <si>
    <t>5.4.4</t>
  </si>
  <si>
    <t>5.4.5</t>
  </si>
  <si>
    <t>5.4.6</t>
  </si>
  <si>
    <t>Experta o experto en técnicas de defensa personal, que será la persona encargarda de dictar el taller, pago por jornada</t>
  </si>
  <si>
    <t>EXPERTO DEFENSA PERSONAL</t>
  </si>
  <si>
    <t>5.4.9</t>
  </si>
  <si>
    <t>5.4.10</t>
  </si>
  <si>
    <t>Silbato con sonido agudo y alto volumen, que en casos de emergencia permite la supervivencia, medidas de Ancho: 2.5 CM y Largo: 5 CM para hacer un llamado a la acción en caso de ser víctimas de violencias.</t>
  </si>
  <si>
    <t>5.4.11</t>
  </si>
  <si>
    <t>Llaveros alusivos a la defensa personal con enfoque de género, para ser entregados como suvenir. Requiere de aprobación de una muestra del llavero para verificar materiales y diseño.</t>
  </si>
  <si>
    <t>5.4.12</t>
  </si>
  <si>
    <t>5.4.13</t>
  </si>
  <si>
    <t>5.5.1</t>
  </si>
  <si>
    <t>FESTIVAL DE COLORES PARA LA PREVENCION DE VIOLENCIAS</t>
  </si>
  <si>
    <t>Actividad tipo picnic en el que las participantes realizarán un proceso de sanación </t>
  </si>
  <si>
    <t>77 Mujeres</t>
  </si>
  <si>
    <t>Festival cultural para la disminución de indices de violencia dririgido a mujeres de la zona rural y urbana</t>
  </si>
  <si>
    <t>5.5.2</t>
  </si>
  <si>
    <t>5.5.3</t>
  </si>
  <si>
    <t>5.5.4</t>
  </si>
  <si>
    <t>Alquiler de carpa de 3X3 m, instaladas en el sitio donde se desarrolla la actividad y con seguridad y/o amarres al suelo para garantizar la estabilidad de la estructura.</t>
  </si>
  <si>
    <t>CARPA 3X3</t>
  </si>
  <si>
    <t>5.5.5</t>
  </si>
  <si>
    <t>Cuadernillo y/o inforgrafía: Diseño, diagramación, impresión y distribución de cuadernillos elaborados en propalcote mate 150gms, entre 4 y 8 páginas tamaño media carta, tintas 4X4. Donde se comparta un glosario sobre las violencias contra las mujeres y por la identidad de género, se haga una diferenciación sobre la identidad de género, orientación sexual, entre otros y  (entregables en modalidad física y digital) Impresión previa aprobación del comité técnico y el área de prensa de la Alcaldía Local de Chapinero</t>
  </si>
  <si>
    <t>GLOSARIO</t>
  </si>
  <si>
    <t>5.5.6</t>
  </si>
  <si>
    <t>5.5.7</t>
  </si>
  <si>
    <t>Diseño, diagramación e impresión de juego pedagógico para uso en espacio público, tamaño gigante tipo: Twister, escalera, adivina quién soy, ajedrez, damas chinas, monopolio, etc, Materiales de alta resistencia y calidad a full color, con estuche/caja para su almacenamiento. (la entrega de los bienes y servicios se hará de acuerdo a la demanda de la entidad)</t>
  </si>
  <si>
    <t>5.5.8</t>
  </si>
  <si>
    <t>5.5.9</t>
  </si>
  <si>
    <t>Reconocimiento económico para presentaciones artísticas de bajo formato para el  festival que incluye cualquiera de las siguientes opciones u otras aprobadas por el Comitè Tècnico o el apoyo a la supervisión del contrato:
- Artistas mediana trayectoria modalidad Música (más de 4 integrantes)
- Artistas modalidad Cultura Festiva (batucada, comparsa, circo, clawn - 6 o más participantes)
- Artistas modalidad Danza (más de 4 integrantes) 
- Obra de teatro ( 6 participantes)
- Zanqueros por 3 horas diurnas con sus respectivos zancos, vestuario y maquillaje.
- Presentaciòn Drag Queen u otras modalidades de la escena del transformismo. Pareja</t>
  </si>
  <si>
    <t>ARTISTA</t>
  </si>
  <si>
    <t>5.5.10</t>
  </si>
  <si>
    <t>Hora Intérprete de lengua de señas jornada de 3 horas * Debe cumplir los parámetros de seguridad y salud en el trabajo</t>
  </si>
  <si>
    <t>5.5.11</t>
  </si>
  <si>
    <t>5.5.12</t>
  </si>
  <si>
    <t>5.5.13</t>
  </si>
  <si>
    <t>Set de cepillo o peine y espejo en bambú u otro material que facilite la marcación del mismo con un mensaje que facilite el reconocimiento de las mujeres como sujetas del derecho a una vida libre de violencias. Empacado en bolsa ecológica marcada con logos y/o frases del proyecto.
Medidas Bolsa: 19 cm x 11.5 cm. Marca: 4 cm / Láser en el espejo – 7 cm / Screen en la bolsa</t>
  </si>
  <si>
    <t>ESPEJO</t>
  </si>
  <si>
    <t>5.5.14</t>
  </si>
  <si>
    <t>Acinpro con una base de 500 asistentes.  Averiguar permiso lo hace el operador</t>
  </si>
  <si>
    <t>TRANSFORMACIÓN CULTURAL</t>
  </si>
  <si>
    <t>5.6.1</t>
  </si>
  <si>
    <t>PODCAST</t>
  </si>
  <si>
    <t>Episodios Podcast: Preproducción (incluido el libreto que debe ser aprobado por el apoyo a la supervisiòn y la oficina de comunicaciones), producción y postproducción de 5 capítulos con una duración mínima de 45 minutos cada uno, con temáticas y/o invitados relacionados con la prevención de violencias basadas en género. El proveedor debe disponer del personal técnico y los equipos (micrófono de grabación o estudio, auriculares, ordenador, interfaz de audio, software de grabación y edición, derechos de música y efectos, etc) necesarios para el cubrimiento de la grabación.
Las piezas entregadas deben ser originales y/o con licencia de uso sin restricción para la entidad.  MONTO NO OFERTABLE</t>
  </si>
  <si>
    <t>EPISODIOS</t>
  </si>
  <si>
    <t>Promoción de estrategias comunicativas que enseñen y prevengan sobre violencias basadas en género</t>
  </si>
  <si>
    <t xml:space="preserve">MONTO NO OFERTABLE A MONTO AGOTABLE </t>
  </si>
  <si>
    <t>5.6.2</t>
  </si>
  <si>
    <t>Taller para al menos 10 mujeres en donde se imparta una capacitación básica sobre creación de libretos, podcast, manejo de voz, entre otras habilidades requeridas. Incluye la o el tallerista y el espacio fìsico en el que se realizará.</t>
  </si>
  <si>
    <t>TALLER PODCAST</t>
  </si>
  <si>
    <t>5.6.3</t>
  </si>
  <si>
    <t>Publicidad para la difusión del podcast  MONTO NO OFERTABLE A MONTO AGOTABLE</t>
  </si>
  <si>
    <t>Publicidad</t>
  </si>
  <si>
    <t>5.6.4</t>
  </si>
  <si>
    <t>Invitadas con conocimiento de procesos de liderazgo social y articulación de grupos de mujeres- Las temáticas específicas y la metodología serán acordadas en el comité técnico de seguimiento del proyecto de acuerdo con el tipo de población. Disponibilidad de al menos 4 horas para la grabación del episodio</t>
  </si>
  <si>
    <t>5.6.5</t>
  </si>
  <si>
    <t xml:space="preserve">Alquiler de un espacio en la localidad para 50 personas por mínimo 4 horas, el cual debe contar con acceso adecuado para personas en condición de discapacidad, sonido, micrófonos, luces, baños, video beam, conexión a internet, computador portátil y contar con protocolos aprobados de bioseguridad. (las condiciones deben permitir la participación en modalidad semipresencial). </t>
  </si>
  <si>
    <t>AUDITORIO</t>
  </si>
  <si>
    <t>5.6.6</t>
  </si>
  <si>
    <t>5.6.7</t>
  </si>
  <si>
    <t>5.6.8</t>
  </si>
  <si>
    <t>Agenda dimensiones en cm: Largo 24, Alto 20. Con 50 hojas en papel reciclable de 58gr a 75gr, cuadriculadas impresión a 1 tinta con logos institucionales. Caratula: en cartón rígido, impresión en policromía con plastificado mate; 4 separadores de 75gr en papel reciclable, impresión en policromía por ambas caras del separador. Tipo argollado. MONTO NO OFERTABLE</t>
  </si>
  <si>
    <t>AGENDA</t>
  </si>
  <si>
    <t>5.6.9</t>
  </si>
  <si>
    <t>5.6.10</t>
  </si>
  <si>
    <t xml:space="preserve">Transporte para 30 pasajeros  en trayecto de ida y regreso y con cobertura am y pm dentro de la Localidad de Chapinero o a destinos urbanos y rurales segun requerimiento los servicios deberan ser prestados en vehiculos de modelos 2010 en adelante y estos deben contar con todos los documentos legales al dia como son SOAT Revisiones tecnico mecanicas extractos de contrato polizas RC y RCE documentos que seran revisados entes de iniciar la prestacion de cualquier servicio </t>
  </si>
  <si>
    <t>5.6.11</t>
  </si>
  <si>
    <t>Presentadora y animadora principal que lleve el evento y motive a las personas participantes a realizar las actividades propuestas para el encuentro, de preferencia que haga parte de la comunidad.</t>
  </si>
  <si>
    <t>PRESENTADORA</t>
  </si>
  <si>
    <t>5.6.12</t>
  </si>
  <si>
    <t>TOTE BAG</t>
  </si>
  <si>
    <t>5.7.1</t>
  </si>
  <si>
    <t>MAS VIOLENTA, MENOS VIOLENCIA</t>
  </si>
  <si>
    <t>Festival  con tres ejes de participación</t>
  </si>
  <si>
    <t>Taller para al menos 20 asistentes que aborde el concepto de “artes vivas” que designa manifestaciones de artes escénicas reuniendo algunas de las siguientes características: contacto directo artista-público, multidisciplinariedad, destinatario social, valor de la experiencia antes que la observación contemplativa, problematización del concepto de arte multisensorial  innovación, investigación, espacios no convencionales, exploración de los límites del teatro, la música, la danza, la pintura, el mimo, la poesía y el canto; es importante que este ejercicio aborde el reconocimeinto del cuerpo de las mujeres como un territorio libre de violencia. Incluye las personas a cargo de impartir el taller y los elementos que se requieran para el desarrollo del mismo.</t>
  </si>
  <si>
    <t>TALLER ARTES VIVAS</t>
  </si>
  <si>
    <t>Sensibilización a partir de actividades enmarcadas en el festival</t>
  </si>
  <si>
    <t>5.7.2</t>
  </si>
  <si>
    <t>5.7.3</t>
  </si>
  <si>
    <t>5.7.4</t>
  </si>
  <si>
    <t>5.7.5</t>
  </si>
  <si>
    <t>Kit compuesto por elementos para la pintura de un cartel alusivo al derecho a una vida libre de violencias para las mujeres, debe incluir como mínimo: Dos cartulinas blancas  tamaño cuarto de oficio, 2 pinceles suaves, 2 pinceles gruesos, 8 pinturas en diferentes colores, escarcha de colores, cintas de colores y lazos para decorar, papel de seda y papel crepé para añadir como textura, barras de sicilicona y barra de pegamento, un spray transparente para el acabado, papel de cocina para limpiar, entre otros elementos que sean requeridos.
Cartulinas y papel de colores, tijeras, colbón, cinta doble cara, marcadores, lápices, borradores, reglas, pinturas y pinceles, escarcha de colores, cintas de colores y lazos para decorar, papel de seda y papel crepé para añadir como textura, pistola de pegamento y barras de pegamento, trapos o papel de cocina para limpiar.</t>
  </si>
  <si>
    <t>KIT PARA CARTELES</t>
  </si>
  <si>
    <t>5.7.6</t>
  </si>
  <si>
    <t>Tallerista con conocimiento y más de tres años de experiencia demostrable en temas relacionados con el cartelismo, diseño, grafiti u otras artes gràficas, visuales y de diseño.</t>
  </si>
  <si>
    <t>TALLERISTA CARTELISMO</t>
  </si>
  <si>
    <t>5.7.7</t>
  </si>
  <si>
    <t>Compra materiales para intervención en espacio público tipo stencil al piso:
Moldes, stencil o similares para la estampación en piso.
Pintura en aerosol con valvula para todo proposito 20 latas
Rodillos de espuma para la aplicación de pinturas y masillas de grano de 3 pulgadas 4 unidades
Cinta de enmascarar 40mts 36 mm 3 unidades
Brocha 1 pulgada 2 unidades
Brocha 2 pulgadas 2 unidades</t>
  </si>
  <si>
    <t>STENCIL EN PISO</t>
  </si>
  <si>
    <t>5.7.8</t>
  </si>
  <si>
    <t>Tallerista con conocimiento y más de tres años de experiencia demostrable en temas relacionados con el diseño visual, grafiti u otras artes gràficas, visuales y de diseño, que serà el encargado de dirigir la práctica del stencil en piso y elaborar los moldes/diseños para el desarrollo de la actividad, contemplando imgagenes y mensajes alusivos a la prevención de violencias.</t>
  </si>
  <si>
    <t>TALLERISTA STENCIL</t>
  </si>
  <si>
    <t>5.7.9</t>
  </si>
  <si>
    <t>Hoja tamaño carta de papel  bond adhesivo para la elaboración de stickers personalizados</t>
  </si>
  <si>
    <t>5.7.10</t>
  </si>
  <si>
    <t>Alquiler de computador portátil con mouse y persona que lo opere, para el diseño de los stickers que hagan alusión a la prevención de violencia contra las mujeres</t>
  </si>
  <si>
    <t>PC</t>
  </si>
  <si>
    <t>Revisar</t>
  </si>
  <si>
    <t>5.7.11</t>
  </si>
  <si>
    <t>Alquiler de impresora láser a color para la impresión de las 80 páginas de sticker a full color, según el diseño de cada participante de la actividad</t>
  </si>
  <si>
    <t>IMPRESORA</t>
  </si>
  <si>
    <t>5.7.12</t>
  </si>
  <si>
    <t>Inversión musical de mujeres cuya interpretación y puesta en escena esté dirigida a la reivindicación de derechos de las mujeres, preferiblemente en géneros urbanos. La escogencia de las presentaciones será a probada por el comitè técnico o el apoyo a la supervisión.</t>
  </si>
  <si>
    <t>INTERVENCIÓN MUSICAL</t>
  </si>
  <si>
    <t>5.7.13</t>
  </si>
  <si>
    <t>Profesora de baile y coreógrafa con experiencia en dictar clases de danza urbana (reggaeton, dance hall y twerk)</t>
  </si>
  <si>
    <t>TALLERISTA TWERK/DANCEHALL</t>
  </si>
  <si>
    <t>5.7.14</t>
  </si>
  <si>
    <t>BOTELLA DE AGUA</t>
  </si>
  <si>
    <t>5.7.15</t>
  </si>
  <si>
    <t>Rodillera, efecto transpirable de fuerte absorción, alta fuerza elástica, material: Nylon, tejido, esponja usado para deportes: voleibol, baile, fútbol, twerking, baloncesto, ciclismo. Tallas y colores bajo solicitud de la supervisión del contrato.</t>
  </si>
  <si>
    <t>5.7.16</t>
  </si>
  <si>
    <t>Botilito  metálico  de alta resistencia,  tapa  con rosca hermética  y/o Eapa pequeña  de presión,  Diseño  elegante  ergonómico,  MEDIDAS  Alto 23,2 cms, Diámetro  8  cms,  Capacidad  600  ml, material  en aluminio,marcados con los logos del proyecto impresa a full color. MONTO NO OFERTABLE</t>
  </si>
  <si>
    <t>BOTILITO</t>
  </si>
  <si>
    <t>META 2</t>
  </si>
  <si>
    <r>
      <rPr>
        <sz val="8"/>
        <color rgb="FF000000"/>
        <rFont val="Tahoma"/>
        <family val="2"/>
      </rPr>
      <t xml:space="preserve">Capacitar </t>
    </r>
    <r>
      <rPr>
        <sz val="8"/>
        <color rgb="FFFF0000"/>
        <rFont val="Tahoma"/>
        <family val="2"/>
      </rPr>
      <t>324</t>
    </r>
    <r>
      <rPr>
        <sz val="8"/>
        <color rgb="FF000000"/>
        <rFont val="Tahoma"/>
        <family val="2"/>
      </rPr>
      <t xml:space="preserve"> personas para la construcción de ciudadanía y desarrollo de capacidades para el ejercicio de derechos de las mujeres.  </t>
    </r>
  </si>
  <si>
    <t>6.1</t>
  </si>
  <si>
    <t>Bingo por los derechos de la mujer</t>
  </si>
  <si>
    <t xml:space="preserve">Maria Ines Galindo </t>
  </si>
  <si>
    <t>Disminuir la violencia contra las mujeres en los ámbitos públicos y privados a través de acciones tendientes a transformar culturalmente las creencias en torno al género; para la cualificación de la participación ciudadana de las mujeres</t>
  </si>
  <si>
    <t>6.2</t>
  </si>
  <si>
    <t>Cine foro</t>
  </si>
  <si>
    <t>Keisha Gomez</t>
  </si>
  <si>
    <t>6.3</t>
  </si>
  <si>
    <t>Las mujeres indígenas participan en torno al alimento</t>
  </si>
  <si>
    <t xml:space="preserve">Laura Meza </t>
  </si>
  <si>
    <t>6.4</t>
  </si>
  <si>
    <t>Las mujeres del campo reciben a las mujeres de la ciudad</t>
  </si>
  <si>
    <t>Nro</t>
  </si>
  <si>
    <t>Construcción Ciudadana - CC</t>
  </si>
  <si>
    <t xml:space="preserve">CONMEMORAACIONES </t>
  </si>
  <si>
    <t>6.1.1</t>
  </si>
  <si>
    <t>Bingo por los derechos de las mujeres</t>
  </si>
  <si>
    <t>Conmemoracion 8M</t>
  </si>
  <si>
    <t>120 Mujeres</t>
  </si>
  <si>
    <t>Desarrollar un espacio de conmemoración y encuentro en el marco 8m "dia de la Mujer"</t>
  </si>
  <si>
    <t>6.1.2</t>
  </si>
  <si>
    <t>Tallerista con conocimiento y más de tres años de experiencia demostrable en temas de derechos de las mujeres, prácticas de cuidado, economía del cuidado y en el Sistema de Cuidado. Pago por Jornada</t>
  </si>
  <si>
    <t>6.1.3</t>
  </si>
  <si>
    <t>Presentadora y animadora principal que lleve el evento y motive a las personas participantes a realizar las actividades propuestas para el encuentro, de preferencia que haga parte de la comunidad con enfoque en derechos de la mujer</t>
  </si>
  <si>
    <t>6.1.4</t>
  </si>
  <si>
    <t>AUDITORIO X100</t>
  </si>
  <si>
    <t>6.1.5</t>
  </si>
  <si>
    <t xml:space="preserve">Alquiler de implementos para el desarrollo del bingo, incluye: Balotera Manual Acrílica, Set de 75 Balotas, Tablero Guía Principal Manual ajustado a las imágenes de mujeres importantes y fechas relevantes para los derechos de las mujeres, Tablero Auxiliar para Control Balotas, cartones para bingo (120) en dónde se imprimen mujeres representativas y/o fechas emblématicas en lugar de las letras del bingo, cartones elaborados en material resistente, impresos a full color, tamaño media carta, aprobación de la oficina de comunicaciones. </t>
  </si>
  <si>
    <t>BINGO</t>
  </si>
  <si>
    <t>6.1.6</t>
  </si>
  <si>
    <t>6.1.7</t>
  </si>
  <si>
    <t>Calendario tipo planeador que facilice la organizacion de tiempos y agendas para las mujeres participantes</t>
  </si>
  <si>
    <t>6.1.8</t>
  </si>
  <si>
    <t>Bono por 300,000 intercambiable por elementos en almacén de grandes superficie por el reconocimiento a aquellas mujeres que ganen el bingo según las condiciones descritas en el momento del juego.(Monto no ofertable)</t>
  </si>
  <si>
    <t>BONO</t>
  </si>
  <si>
    <t>6.1.9</t>
  </si>
  <si>
    <t>Estacion de Cafe incluido transporte Servicio que incluya Greca Dos Dispensadores Tinto Aromatica Insumos mezcladores vasos 4 onz azucar comun y dietetica aromaticas cafe instacream aprox 100 personas 200 galletas colaciones 1 mesa Mantel servilletas organizador bandejas Disponible durante el evento El servicio debe incluir una persona de servicio para la atencion en la estacion de cafe durante la totalidad del evento</t>
  </si>
  <si>
    <t>6.1.10</t>
  </si>
  <si>
    <t>Refrigerio Tipo 1, Sólida protéico de 18o gr, bebida empacada de 200 ml, fruta de cosecha, empacados en material no contaminante tipo caja de cartón.</t>
  </si>
  <si>
    <t xml:space="preserve">REFRIGERIO
</t>
  </si>
  <si>
    <t>6.1.11</t>
  </si>
  <si>
    <t>6.1.12</t>
  </si>
  <si>
    <t>Kits para la conmemoración 8 N compuesto de: Una vela aromatizada para hacer masajes. Jabón artesanal exfoliante 1 15 grs. Aceite para masajes 50 ml. Humectante Labial. Y tarjetas informativas con los derechos de las mujeres, indicados en la PPMYEG,  Bolsa decoratíva para el empaque</t>
  </si>
  <si>
    <t>KIT 8M</t>
  </si>
  <si>
    <t>6.1.13</t>
  </si>
  <si>
    <t>ESPACIOS DE ENCUENTRO Y SANACION</t>
  </si>
  <si>
    <t>6.2.1</t>
  </si>
  <si>
    <t>Escuela de participación para mujeres ORIKA BIOHO (Cine Foro)</t>
  </si>
  <si>
    <t xml:space="preserve">1 Cine foro en torno a los derechos de las mujeres con énfasis en la discriminación con enfoque interseccional de género. </t>
  </si>
  <si>
    <t>55 Mujeres</t>
  </si>
  <si>
    <t>OK</t>
  </si>
  <si>
    <t>6.2.2</t>
  </si>
  <si>
    <t>Sabedora: Mujeres étnicas con más de 5 años de experiencia y conocimiento en en procesos de acompañamiento y sanación, intervención comunitaria y manejo de grupos.</t>
  </si>
  <si>
    <t>6.2.3</t>
  </si>
  <si>
    <t xml:space="preserve">Alquiler de un espacio convencional o no convencional con capacidad para 60 personas con distanciamiento fisico por una duración de 6 horas por jornada de formacion equipado con video beam sonido computador y con accesibilidad para personas en condición de discapacidad se debera contar con condiciones de conexion y equipos para modalidad semipresencial,   (Con acceso a baños) </t>
  </si>
  <si>
    <t>SALONX 60</t>
  </si>
  <si>
    <t>6.2.4</t>
  </si>
  <si>
    <t>Alquiler de Mesas, Plastica Blanca  4 puestos, 72x72x72 CN</t>
  </si>
  <si>
    <t>MESAS PLÁSTICAS</t>
  </si>
  <si>
    <t>6.2.5</t>
  </si>
  <si>
    <t>SILLAS PLÁSTICAS</t>
  </si>
  <si>
    <t>6.2.6</t>
  </si>
  <si>
    <t>Refrigerio Tipo 1. (en el marco del enfoque étnico, se deberá promover que estos, respondan y atiendan las características del alimento propio de los pueblos étnicos).</t>
  </si>
  <si>
    <t>6.2.7</t>
  </si>
  <si>
    <t xml:space="preserve">Almuerzos: Suministro de almuerzos tipo ejecutivo - especial que cuente como mínimo con: Proteína 250 gr (Carne, pollo, pescado o cerdo), Mixto de fruta 150 gr, Verduras 200 gr y Carbohidrato 180 gr, Bebida de fruta 280 ml, incluido menaje y transporte. En el marco del enfoque etnico  se debera promover que estos  respondan y atiendan las caracteristicas del alimento propio de los pueblos etnicos. </t>
  </si>
  <si>
    <t>ALMUERZO 
ETNICO</t>
  </si>
  <si>
    <t>6.2.8</t>
  </si>
  <si>
    <t xml:space="preserve">Kit de materiales convencionales y no convencionales para la ejecución de la armonización: su conformación debe ser de acuerdo con la solicitud de los sabedores de los pueblos étnicos para sus requerimientos de ritual y armonización. </t>
  </si>
  <si>
    <t>KIT DE ARMONIZACIÓN</t>
  </si>
  <si>
    <t>MAQUINA DE PALOMITAS</t>
  </si>
  <si>
    <t>Alquìler Pantalla Led,  Pantalla  Led con estructura  pitch 3 de 4 m x  3 m  (Incluye computador  con  acceso  a internet). Incluye montaje y transporte de ser necesario</t>
  </si>
  <si>
    <t>6.2.9</t>
  </si>
  <si>
    <t>Gorras elaboradas  en tela gabardina,  composición  65°/• poliéster  35°A  algodón, gorra de seis paneles  visera dobłada. Sesgo de algodón  que recubren costuras,  tira  inferior interna todo  el ruedo  de la gorra de la misma tella,  ojalillos de hilo, botón metálico  forrado en la parte superior  de la gorra,  parte de atrás,  banda del mismo  material de la  gorra con vincha meEálica  para regular ajuste. Logo institucional  o a solicitud de la  supervisión,  at frente bordado.  El  proveedor  estź obligado a mantener la garantía  técnica  de confección de las prendas por el lapso de un (1}  año, según el Artícu|o  76 de la Ley  Orgánica del Sistema Nacional de Contrataciòn  Pública.</t>
  </si>
  <si>
    <t>6.2.10</t>
  </si>
  <si>
    <t>Chaqueta  según las  referencïas o diseńos  que requiera la entidad  y  sean informados  por la supervisión del contrato y/o el comité técnico de seguimiento. Capucha ajustable con cierre  en velcro  y  bolsillo  con cremallera.  Puños:  Con elástico.  -  Pretina Lisa. Cremalleras: Cremalleras  americanas en nylon  de óptima calidad. Cuello:  Tipo  Alpinista con franja  que cubre el cierre  frontal de la chaqueta con dos broches  superiores  y uno inferior como  en  la imagen de  referencia.  Bolsillos:  Uno a  cada lado  con cremallera  de 20mm  y  protector  de bolsillo  (tapa en tela). Debe contar con un bolsillo interior  y con cremaIlera  de 20mm.</t>
  </si>
  <si>
    <t>6.2.11</t>
  </si>
  <si>
    <t>Tallas:  Las  tallas  serán definidas de acuerdo con la información suministrada  por el supervisor  y/o apoyo a  la supervisión.  (S,  M,  L,  XL,  XXL   y  XXXL)</t>
  </si>
  <si>
    <t>KIT DE TRABAJO AUTÓNOMO</t>
  </si>
  <si>
    <t>FORTALECIMIENTO DE CAPACIDADES</t>
  </si>
  <si>
    <t>6.3.1</t>
  </si>
  <si>
    <t>Las mujeres Indígenas participan en torno al alimento</t>
  </si>
  <si>
    <t>Evento Etnico Gastronómico y cultural - Parque de Lourdes</t>
  </si>
  <si>
    <t>Color:  La entidad  solicitara  hasta tres tipos  de colores.</t>
  </si>
  <si>
    <t>Realizar un reconocimiento a las mujeres indígenes en la ancestralidad gastronómica</t>
  </si>
  <si>
    <t>6.3.2</t>
  </si>
  <si>
    <t>Tela composición:  tela ORION CLORO  ANTÏNICROBIAL  Antifluido  resistente  al  agua, Mìcrotec.  100  ’/o  Poliester.  impermeabilidad 90  °/». Tecnología:  Anticloro  que permlte  mayor protección  del color al  ser expuesto  al cloro, Tecnología que repele el agua y evita el paso  de  salpicaduras  accidentales,  la  cual  permanece  a  través de los lavados,  actuando como un escudo  protector  de la piel, Tecnología  que inhibe el crecimiento  y reproducción  de   bacterias  nacivas,  levadura,  moho,  micro-hongos  y algas, Tecnología  que impide el paso del agua y Iíquidos,  manteniendo  así al usuario  siempre seco  y  cómodo, Tecnología  que evita el paso de los rayos UV, actuando  como un escudo  protector  de la piel.  Bordados  con imagen institutional  de acuerdo  con Io solicitado  por la supervisión del contrato.</t>
  </si>
  <si>
    <t>6.3.3</t>
  </si>
  <si>
    <t>6.3.4</t>
  </si>
  <si>
    <t>Incremento anual incluido</t>
  </si>
  <si>
    <t>6.3.5</t>
  </si>
  <si>
    <t xml:space="preserve">
Alquiler  planta  electrica 100 KVA, insonora , trifasica  y/o monofasica,  a  tierra  y neutro x  10  horas continuas  con operiario, Evento, se  debe disponer  de mínimo  12  puntos  de corriente para el evento.</t>
  </si>
  <si>
    <t>6.3.6</t>
  </si>
  <si>
    <t>6.3.7</t>
  </si>
  <si>
    <t>6.3.8</t>
  </si>
  <si>
    <t>6.3.9</t>
  </si>
  <si>
    <t>Kit de insumos para la preparaciòn de una muestra gastronòmica por cada uno de los pueblos indìgenas, dicho kit debe ser concertado con las comunidades y debe proveer como mínimo 15 muestras-porciones del plato que se quiera socializar, los elementos del kit deben respetar el enfoque diferencial. MONTO NO OFERTABLE</t>
  </si>
  <si>
    <t>KIT MUESTRA ALIMENTOS</t>
  </si>
  <si>
    <t>6.3.10</t>
  </si>
  <si>
    <t>6.3.11</t>
  </si>
  <si>
    <t>6.3.12</t>
  </si>
  <si>
    <t>BAÑO MOVIL</t>
  </si>
  <si>
    <t>6.3.13</t>
  </si>
  <si>
    <t>6.3.14</t>
  </si>
  <si>
    <t>Reconocimiento por la muestra cultural propia de cada pueblo que participa en la actividad, dicha muestra debe incluir al menos 5 participantes y se desarrollará con el evento gastronómico. Incluye vestuario y otros elementos. MONTO NO OFERTABLE</t>
  </si>
  <si>
    <t>PRESENTACIÓN CULTURAL</t>
  </si>
  <si>
    <t>6.4.1</t>
  </si>
  <si>
    <t>Jornada de formación:Mantenimiento de plantas</t>
  </si>
  <si>
    <t>94 Mujeres</t>
  </si>
  <si>
    <t>Intercambio de saberes y costumbres entre mujeres urbanas y mujeres rurales</t>
  </si>
  <si>
    <t>6.4.2</t>
  </si>
  <si>
    <t>TALLERISTA SIEMBRA</t>
  </si>
  <si>
    <t>6.4.3</t>
  </si>
  <si>
    <t>6.4.4</t>
  </si>
  <si>
    <t>6.4.5</t>
  </si>
  <si>
    <t>6.4.6</t>
  </si>
  <si>
    <t>6.4.7</t>
  </si>
  <si>
    <t>6.4.8</t>
  </si>
  <si>
    <t>6.4.9</t>
  </si>
  <si>
    <t>Jornada de formación: Mantenimiento de plantas</t>
  </si>
  <si>
    <t>6.4.10</t>
  </si>
  <si>
    <t xml:space="preserve">Almuerzo o cena para eventos itinerantes: 1 jugo empacado, 150grs de proteina (pollo, carne o pescado), 100grs de papa, 100grs arroz, 40grs de grano, 1 porcion de fruta (papaya, banano, fresas partidas en dos) o ensalada, postre (chocolatina de 6 grs o brownie), empaque (debe ser ecológico, no se permite icopor o plástico), servilletas, cubiertos desechables biodegradables. Los almuerzos deben ser entregados calientes y debe incluir el transporte en perímetro de la localidad. </t>
  </si>
  <si>
    <t>ALMUERZO RURALIDAD</t>
  </si>
  <si>
    <t>6.4.11</t>
  </si>
  <si>
    <t>6.4.12</t>
  </si>
  <si>
    <t>6.4.13</t>
  </si>
  <si>
    <t>6.4.14</t>
  </si>
  <si>
    <t>KIT SUCULENTAS</t>
  </si>
  <si>
    <t>META 1. Vincular a 336  mujeres cuidadoras a estrategias de cuidado.  </t>
  </si>
  <si>
    <t>SUBTOTAL</t>
  </si>
  <si>
    <t>132,881,375</t>
  </si>
  <si>
    <t>META 2. Capacitar 324 personas para la construcción de ciudadanía y desarrollo de capacidades para el ejercicio de derechos de las mujeres.  </t>
  </si>
  <si>
    <t>META3. Vincular 587 personas en acciones para la prevención del feminicidio y la violencia contra la mujer.</t>
  </si>
  <si>
    <t>Dile No a la violencia contra la Mujer.</t>
  </si>
  <si>
    <t>Conmemoraciones</t>
  </si>
  <si>
    <t>Refrigerio: Sólido proteico de 180 gr, bebida empacada de 200 ml, fruta de cosecha, empacados en material no contaminante tipo caja de cartón.  (Incluido transporte en perímetro urbano y rural de la localidad de Chapinero)* No está permitido el uso de plástico para empaques, los desechables deben ser aptos por acciones amigables con el medio ambiente. dos tipos de refrigerio: uno vegetriano</t>
  </si>
  <si>
    <t>Alquiler Planta eléctrica insonora 100 kva parcial de corriente de 10 metros, trifásica tierra y un neutro por 10 horas continuas con operario incluído para operar en instalaciones del evento por el tiempo de servicio (10 horas).</t>
  </si>
  <si>
    <t>Portependon tipo araña de 160cm X 60 cm. Diseño y diaramación del violentometro</t>
  </si>
  <si>
    <t>VIOLENTOMETRO</t>
  </si>
  <si>
    <t>PRENDA PARA ESTAMPAR</t>
  </si>
  <si>
    <t>5.1.14</t>
  </si>
  <si>
    <t>Alquiler de computador portátil con mouse y persona que lo opere, para la impresión de las fotos que hagan alusión a la prevención de violencia contra las mujeres MONTO NO OFERTABLE</t>
  </si>
  <si>
    <t>5.1.15</t>
  </si>
  <si>
    <t>Alquiler de impresora láser a color para la impresión de las 80 páginas de sticker a full color, según el diseño de cada participante de la actividad. MONTO NO OFERTABLE</t>
  </si>
  <si>
    <t>5.1.16</t>
  </si>
  <si>
    <t>PROFESIONAL DE DISEÑO GRAFICO</t>
  </si>
  <si>
    <t>5.1.17</t>
  </si>
  <si>
    <t>5.1.18</t>
  </si>
  <si>
    <t>TALLERISTA EN BISUTERIA</t>
  </si>
  <si>
    <t>KIT BISUTERIA</t>
  </si>
  <si>
    <t>KIT DE PINTURA</t>
  </si>
  <si>
    <t>Intervenciones en el Espacio Público</t>
  </si>
  <si>
    <t>5.3.10</t>
  </si>
  <si>
    <t>5.3.11</t>
  </si>
  <si>
    <t>Alquiler de Puff en forma de pera, elaborado en fibra textil:  Lona impermeable  Premium Plus, en diferentes  tamaños,  para le uso  de  personas con alturas  diversas.  Relleno  de Poliestireno  de  1ra Calidad. PUFF ligeros y fácïles de manipular.</t>
  </si>
  <si>
    <t>5.3.12</t>
  </si>
  <si>
    <t>KIT SANACIÓN</t>
  </si>
  <si>
    <t>5.4.8</t>
  </si>
  <si>
    <t>SILLAS PLASTICAS</t>
  </si>
  <si>
    <t>5.4.14</t>
  </si>
  <si>
    <t>Festival de colores para la prevención de violencias</t>
  </si>
  <si>
    <t>Cuadernillo y/o inforgrafía: Diseño, diagramación, impresión y distribución de cuadernillos elaborados en propalcote mate 150gms, entre 4 y 8 páginas tamaño media carta, tintas 4X4. Donde se comparta un glosario sobre las violencias contra las mujeres y por la identidad de género, se haga una diferenciación sobre la identidad de género, orientación sexual, entre otros y  (entregables en modalidad física y digital) Impresión previa aprobación del comité técnico y el área de prensa de la Alcaldía Local de Chapinero. MONTO NO OFERTABLE</t>
  </si>
  <si>
    <t>Diseño, diagramación e impresión de dispositivos pedagógicos con la información pertinente para la actividad a desarrollar, tamaño pliego, elaborados en materiales resistentes y de alta calidad (la entrega de los bienes y servicios se hará de acuerdo a la demanda de la entidad) PENDONES</t>
  </si>
  <si>
    <t>Reconocimiento económico para presentaciones artísticas de bajo formato para el  festival que incluye cualquiera de las siguientes opciones u otras aprobadas por el Comitè Tècnico o el apoyo a la supervisión del contrato:
- Artistas mediana trayectoria modalidad Música (más de 4 integrantes)
- Artistas modalidad Cultura Festiva (batucada, comparsa, circo, clawn - 6 o más participantes)
- Artistas modalidad Danza (más de 4 integrantes) 
- Obra de teatro ( 6 participantes)
- Zanqueros por 3 horas diurnas con sus respectivos zancos, vestuario y maquillaje.
- Presentaciòn Drag Queen u otras modalidades de la escena del transformismo. Pareja MONTO NO OFERTABLE</t>
  </si>
  <si>
    <t>5.5.15</t>
  </si>
  <si>
    <t>5.5.16</t>
  </si>
  <si>
    <t>INTERPRETE SEÑAS</t>
  </si>
  <si>
    <t>5.5.17</t>
  </si>
  <si>
    <t xml:space="preserve">Transformación Cultural </t>
  </si>
  <si>
    <t xml:space="preserve">Alquiler de un espacio en la localidad para 50 personas por mínimo 4 horas, el cual debe contar con acceso adecuado para personas en condición de discapacidad, sonido, micrófonos, luces, baños, video beam, conexión a internet, computador portátil y contar con protocolos aprobados de bioseguridad. (las condiciones deben permitir la participación en modalidad semipresencial). (Con acceso a baños ) </t>
  </si>
  <si>
    <t>SALONX 50</t>
  </si>
  <si>
    <t>Transporte para 30 pasajeros bus con capacidad para transportar a 30 personas, en trayecto de ida y regreso y con cobertura am y pm dentro de la Localidad de Chapinero o a destinos urbanos y rurales según requerimiento. los servicios deberán ser prestados en vehículos de modelos 2010 en adelante y éstos deben contar con todos los documentos legales al día, como son SOAT, Revisiones técnico-mecánicas, extractos de contrato, pólizas RC y RCE, documentos que serán revisados antes de iniciar la prestación de cualquier servicio.</t>
  </si>
  <si>
    <t>Mas violeta, menos violencia</t>
  </si>
  <si>
    <t>Kit compuesto por elementos para la pintura de un cartel alusivo al derecho a una vida libre de violencias para las mujeres, debe incluir como mínimo: Dos cartulinas blancas  tamaño cuarto de oficio, 2 pinceles suaves, 2 pinceles gruesos, 8 pinturas en diferentes colores, escarcha de colores, cintas de colores y lazos para decorar, papel de seda y papel crepé para añadir como textura, barras de sicilicona y barra de pegamento, un spray transparente para el acabado, papel de cocina para limpiar, entre otros elementos que sean requeridos. 
Cartulinas y papel de colores, tijeras, colbón, cinta doble cara, marcadores, lápices, borradores, reglas, pinturas y pinceles, escarcha de colores, cintas de colores y lazos para decorar, papel de seda y papel crepé para añadir como textura, pistola de pegamento y barras de pegamento, trapos o papel de cocina para limpiar.</t>
  </si>
  <si>
    <t>Compra materiales para intervención en espacio público tipo stencil al piso:
Moldes, stencil o similares para la estampación en piso.
Pintura en aerosol con valvula para todo proposito 20 latas
Rodillos de espuma para la aplicación de pinturas y masillas de grano de 3 pulgadas 4 unidades
Cinta de enmascarar 40mts 36 mm 3 unidades
Brocha 1 pulgada 2 unidades
Brocha 2 pulgadas 2 unidades. MONTO NO OFERTABLE</t>
  </si>
  <si>
    <t>Alquiler de computador portátil con mouse y persona que lo opere, para el diseño de los stickers que hagan alusión a la prevención de violencia contra las mujeres MONTO NO OFERTABLE</t>
  </si>
  <si>
    <t>Inversión musical de mujeres cuya interpretación y puesta en escena esté dirigida a la reivindicación de derechos de las mujeres, preferiblemente en géneros urbanos. La escogencia de las presentaciones será a probada por el comitè técnico o el apoyo a la supervisión.MONTO NO OFERTABLE</t>
  </si>
  <si>
    <t>5.7.17</t>
  </si>
  <si>
    <t>5.7.18</t>
  </si>
  <si>
    <t>5.7.19</t>
  </si>
  <si>
    <t>5.7.20</t>
  </si>
  <si>
    <t>5.7.21</t>
  </si>
  <si>
    <t>5.7.22</t>
  </si>
  <si>
    <t>Tecnólogo en proyectos con experiencia de dos años en actividades comunitarias (1tecnólogo x 8meses)</t>
  </si>
  <si>
    <t>COORDINADOR DE PROYECTO</t>
  </si>
  <si>
    <t>TOTAL</t>
  </si>
  <si>
    <t xml:space="preserve">RESUMEN  DE COSTOS  </t>
  </si>
  <si>
    <t xml:space="preserve">CÓDIGO </t>
  </si>
  <si>
    <t>ESTRATEGIA</t>
  </si>
  <si>
    <t>Nro. Meta</t>
  </si>
  <si>
    <t xml:space="preserve">META  </t>
  </si>
  <si>
    <t xml:space="preserve">DISPONIBLE  POR PROYECTO  </t>
  </si>
  <si>
    <t xml:space="preserve">TOTAL PRESUPUESTO A CONTRATAR  </t>
  </si>
  <si>
    <t xml:space="preserve">Cuidado Cuidadoras </t>
  </si>
  <si>
    <t>Vincular a 336  mujeres cuidadoras a estrategias de cuidado.  </t>
  </si>
  <si>
    <t>Construcción de Ciudadania</t>
  </si>
  <si>
    <t xml:space="preserve">Capacitar 324 personas para la construcción de ciudadanía y desarrollo de capacidades para el ejercicio de derechos de las mujeres. </t>
  </si>
  <si>
    <t>Prevención Feminicidio</t>
  </si>
  <si>
    <t>Item</t>
  </si>
  <si>
    <t>EN EL VERJÓN ME CUIDO, PARA CUIDAR MEJOR</t>
  </si>
  <si>
    <t>5.2.10</t>
  </si>
  <si>
    <t>5.2.11</t>
  </si>
  <si>
    <t>5.2.12</t>
  </si>
  <si>
    <t>BINGO POR LOS DERECHOS DE LAS MUJERES</t>
  </si>
  <si>
    <t>ESCUELA DE PARTICIPACIÓN PARA MUJERES ORIKA BIOHO</t>
  </si>
  <si>
    <t>LAS MUEJRES DEL CAMPO RECIBEN A LAS MUJERES DE LA CIUDAD</t>
  </si>
  <si>
    <t>6.3.15</t>
  </si>
  <si>
    <t xml:space="preserve"> LAS MUJERES INDÍGENAS PARTICIPAN EN TORNO AL ALIMENTO </t>
  </si>
  <si>
    <t>DILE NO A LA VIOLENCIA CONTRA LA MUJER</t>
  </si>
  <si>
    <t>7.1.10</t>
  </si>
  <si>
    <t>7.1.11</t>
  </si>
  <si>
    <t>7.1.12</t>
  </si>
  <si>
    <t>7.1.13</t>
  </si>
  <si>
    <t>7.1.14</t>
  </si>
  <si>
    <t>7.1.15</t>
  </si>
  <si>
    <t>7.1.16</t>
  </si>
  <si>
    <t>7.1.17</t>
  </si>
  <si>
    <t>7.1.18</t>
  </si>
  <si>
    <t>7.1.19</t>
  </si>
  <si>
    <t>NUESTRO CUERPO PRIMER TERRITORIO LIBRE DE VIOLENCIAS</t>
  </si>
  <si>
    <t>7.3.10</t>
  </si>
  <si>
    <t>7.3.11</t>
  </si>
  <si>
    <t>7.3.12</t>
  </si>
  <si>
    <t>7.3.13</t>
  </si>
  <si>
    <t>7.4</t>
  </si>
  <si>
    <t>7.4.1</t>
  </si>
  <si>
    <t>7.4.2</t>
  </si>
  <si>
    <t>7.4.3</t>
  </si>
  <si>
    <t>7.4.4</t>
  </si>
  <si>
    <t>7.4.5</t>
  </si>
  <si>
    <t>7.4.6</t>
  </si>
  <si>
    <t>7.4.7</t>
  </si>
  <si>
    <t>7.4.8</t>
  </si>
  <si>
    <t>7.4.9</t>
  </si>
  <si>
    <t>7.4.10</t>
  </si>
  <si>
    <t>7.4.11</t>
  </si>
  <si>
    <t>7.4.12</t>
  </si>
  <si>
    <t>7.4.13</t>
  </si>
  <si>
    <t>7.4.14</t>
  </si>
  <si>
    <t>7.5</t>
  </si>
  <si>
    <t>7.5.1</t>
  </si>
  <si>
    <t xml:space="preserve">FESTIVAL DE COLORES PARA LA PREVENCIÓN DE VIOLENCIAS </t>
  </si>
  <si>
    <t>7.5.2</t>
  </si>
  <si>
    <t>7.5.3</t>
  </si>
  <si>
    <t>7.5.4</t>
  </si>
  <si>
    <t>7.5.5</t>
  </si>
  <si>
    <t>7.5.6</t>
  </si>
  <si>
    <t>7.5.7</t>
  </si>
  <si>
    <t>7.5.8</t>
  </si>
  <si>
    <t>7.5.9</t>
  </si>
  <si>
    <t>7.5.10</t>
  </si>
  <si>
    <t>7.5.11</t>
  </si>
  <si>
    <t>7.5.12</t>
  </si>
  <si>
    <t>7.5.13</t>
  </si>
  <si>
    <t>7.5.14</t>
  </si>
  <si>
    <t>7.5.15</t>
  </si>
  <si>
    <t>7.5.16</t>
  </si>
  <si>
    <t>7.6</t>
  </si>
  <si>
    <t>7.6.1</t>
  </si>
  <si>
    <t>NI UNA ROSA MÁS</t>
  </si>
  <si>
    <t>7.6.2</t>
  </si>
  <si>
    <t>7.6.3</t>
  </si>
  <si>
    <t>7.6.4</t>
  </si>
  <si>
    <t>7.6.5</t>
  </si>
  <si>
    <t>7.6.6</t>
  </si>
  <si>
    <t>7.6.7</t>
  </si>
  <si>
    <t>7.6.8</t>
  </si>
  <si>
    <t>7.6.9</t>
  </si>
  <si>
    <t>7.6.10</t>
  </si>
  <si>
    <t>7.6.11</t>
  </si>
  <si>
    <t>7.6.12</t>
  </si>
  <si>
    <t>7.7</t>
  </si>
  <si>
    <t>7.7.1</t>
  </si>
  <si>
    <t>MÁS VIOLENTA, MENOS VIOLENCIA</t>
  </si>
  <si>
    <t>7.7.2</t>
  </si>
  <si>
    <t>7.7.3</t>
  </si>
  <si>
    <t>7.7.4</t>
  </si>
  <si>
    <t>7.7.5</t>
  </si>
  <si>
    <t>7.7.6</t>
  </si>
  <si>
    <t>7.7.7</t>
  </si>
  <si>
    <t>7.7.8</t>
  </si>
  <si>
    <t>7.7.9</t>
  </si>
  <si>
    <t>7.7.10</t>
  </si>
  <si>
    <t>7.7.11</t>
  </si>
  <si>
    <t>7.7.12</t>
  </si>
  <si>
    <t>7.7.13</t>
  </si>
  <si>
    <t>7.7.14</t>
  </si>
  <si>
    <t>7.7.15</t>
  </si>
  <si>
    <t>7.7.16</t>
  </si>
  <si>
    <t>7.7.17</t>
  </si>
  <si>
    <t>7.7.18</t>
  </si>
  <si>
    <t>7.7.19</t>
  </si>
  <si>
    <t>7.7.20</t>
  </si>
  <si>
    <t>7.7.21</t>
  </si>
  <si>
    <t>7.7.22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</si>
</sst>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2" formatCode="_-&quot;$&quot;\ * #,##0_-;\-&quot;$&quot;\ * #,##0_-;_-&quot;$&quot;\ * &quot;-&quot;_-;_-@_-"/>
    <numFmt numFmtId="44" formatCode="_-&quot;$&quot;\ * #,##0.00_-;\-&quot;$&quot;\ * #,##0.00_-;_-&quot;$&quot;\ * &quot;-&quot;??_-;_-@_-"/>
    <numFmt numFmtId="164" formatCode="_-&quot;$&quot;* #,##0_-;\-&quot;$&quot;* #,##0_-;_-&quot;$&quot;* &quot;-&quot;_-;_-@"/>
    <numFmt numFmtId="165" formatCode="&quot;$&quot;\ #,##0"/>
    <numFmt numFmtId="166" formatCode="[$$-240A]\ #,##0"/>
    <numFmt numFmtId="167" formatCode="_-[$$-240A]\ * #,##0.00_-;\-[$$-240A]\ * #,##0.00_-;_-[$$-240A]\ * &quot;-&quot;??_-;_-@_-"/>
    <numFmt numFmtId="168" formatCode="[$$-240A]\ #,##0.00"/>
    <numFmt numFmtId="169" formatCode="_-[$$-240A]\ * #,##0_-;\-[$$-240A]\ * #,##0_-;_-[$$-240A]\ * &quot;-&quot;??_-;_-@_-"/>
    <numFmt numFmtId="170" formatCode="_-&quot;$&quot;\ * #,##0_-;\-&quot;$&quot;\ * #,##0_-;_-&quot;$&quot;\ * &quot;-&quot;??_-;_-@_-"/>
    <numFmt numFmtId="171" formatCode="_-[$$-240A]\ * #,##0_-;\-[$$-240A]\ * #,##0_-;_-[$$-240A]\ * &quot;-&quot;_-;_-@_-"/>
  </numFmts>
  <fonts count="7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sz val="8"/>
      <color rgb="FF000000"/>
      <name val="Calibri"/>
      <family val="2"/>
    </font>
    <font>
      <sz val="8"/>
      <color theme="1"/>
      <name val="Calibri"/>
      <family val="2"/>
    </font>
    <font>
      <sz val="8"/>
      <color rgb="FF242424"/>
      <name val="Aptos Narrow"/>
      <family val="2"/>
    </font>
    <font>
      <sz val="8"/>
      <color rgb="FFFF0000"/>
      <name val="Calibri"/>
      <family val="2"/>
    </font>
    <font>
      <sz val="8"/>
      <color theme="1"/>
      <name val="Calibri"/>
      <family val="2"/>
      <scheme val="minor"/>
    </font>
    <font>
      <sz val="11"/>
      <color theme="1"/>
      <name val="Calibri"/>
      <family val="2"/>
      <scheme val="minor"/>
    </font>
    <font>
      <sz val="8"/>
      <color rgb="FFFF0000"/>
      <name val="Calibri"/>
      <family val="2"/>
      <scheme val="minor"/>
    </font>
    <font>
      <sz val="8"/>
      <color rgb="FF242424"/>
      <name val="Calibri"/>
      <family val="2"/>
      <scheme val="minor"/>
    </font>
    <font>
      <b/>
      <sz val="8"/>
      <color rgb="FF000000"/>
      <name val="Calibri"/>
      <family val="2"/>
      <scheme val="minor"/>
    </font>
    <font>
      <sz val="8"/>
      <color rgb="FF000000"/>
      <name val="Calibri"/>
      <family val="2"/>
      <scheme val="minor"/>
    </font>
    <font>
      <sz val="8"/>
      <name val="Calibri"/>
      <family val="2"/>
    </font>
    <font>
      <b/>
      <sz val="8"/>
      <name val="Calibri"/>
      <family val="2"/>
      <scheme val="minor"/>
    </font>
    <font>
      <sz val="8"/>
      <color rgb="FF181818"/>
      <name val="Calibri"/>
      <family val="2"/>
      <scheme val="minor"/>
    </font>
    <font>
      <vertAlign val="superscript"/>
      <sz val="8"/>
      <name val="Calibri"/>
      <family val="2"/>
      <scheme val="minor"/>
    </font>
    <font>
      <sz val="10"/>
      <color rgb="FF000000"/>
      <name val="Times New Roman"/>
      <family val="1"/>
    </font>
    <font>
      <b/>
      <sz val="12"/>
      <name val="Cambria"/>
      <family val="1"/>
    </font>
    <font>
      <sz val="8"/>
      <color rgb="FF111111"/>
      <name val="Calibri"/>
      <family val="2"/>
      <scheme val="minor"/>
    </font>
    <font>
      <sz val="8"/>
      <color rgb="FF0F0F0F"/>
      <name val="Calibri"/>
      <family val="2"/>
      <scheme val="minor"/>
    </font>
    <font>
      <sz val="8"/>
      <color rgb="FF383838"/>
      <name val="Calibri"/>
      <family val="2"/>
      <scheme val="minor"/>
    </font>
    <font>
      <sz val="8"/>
      <color rgb="FF1A1A1A"/>
      <name val="Calibri"/>
      <family val="2"/>
      <scheme val="minor"/>
    </font>
    <font>
      <sz val="8"/>
      <color rgb="FF212121"/>
      <name val="Calibri"/>
      <family val="2"/>
      <scheme val="minor"/>
    </font>
    <font>
      <sz val="8"/>
      <color rgb="FFFFC000"/>
      <name val="Calibri"/>
      <family val="2"/>
      <scheme val="minor"/>
    </font>
    <font>
      <sz val="10"/>
      <name val="Calibri"/>
      <family val="2"/>
    </font>
    <font>
      <b/>
      <sz val="11"/>
      <color theme="1"/>
      <name val="Calibri"/>
      <family val="2"/>
      <scheme val="minor"/>
    </font>
    <font>
      <b/>
      <sz val="8"/>
      <name val="Calibri"/>
      <family val="2"/>
    </font>
    <font>
      <sz val="8"/>
      <color rgb="FF242424"/>
      <name val="Calibri"/>
      <family val="2"/>
    </font>
    <font>
      <sz val="10"/>
      <color rgb="FF000000"/>
      <name val="Calibri"/>
      <family val="2"/>
    </font>
    <font>
      <b/>
      <sz val="10"/>
      <color rgb="FF000000"/>
      <name val="Calibri"/>
      <family val="2"/>
    </font>
    <font>
      <sz val="8"/>
      <color rgb="FF111111"/>
      <name val="Calibri"/>
      <family val="2"/>
    </font>
    <font>
      <b/>
      <sz val="8"/>
      <color rgb="FF000000"/>
      <name val="Calibri"/>
      <family val="2"/>
    </font>
    <font>
      <sz val="8"/>
      <color rgb="FF262626"/>
      <name val="Calibri"/>
      <family val="2"/>
    </font>
    <font>
      <sz val="8"/>
      <color rgb="FF1C1C1C"/>
      <name val="Calibri"/>
      <family val="2"/>
    </font>
    <font>
      <i/>
      <sz val="8"/>
      <color rgb="FF000000"/>
      <name val="Calibri"/>
      <family val="2"/>
    </font>
    <font>
      <sz val="8"/>
      <color rgb="FF3F3F3F"/>
      <name val="Calibri"/>
      <family val="2"/>
    </font>
    <font>
      <sz val="8"/>
      <color theme="1"/>
      <name val="Tahoma"/>
      <family val="2"/>
    </font>
    <font>
      <sz val="8"/>
      <color rgb="FF000000"/>
      <name val="Tahoma"/>
      <family val="2"/>
    </font>
    <font>
      <b/>
      <i/>
      <sz val="8"/>
      <color rgb="FF000000"/>
      <name val="Tahoma"/>
      <family val="2"/>
    </font>
    <font>
      <sz val="8"/>
      <color rgb="FF242424"/>
      <name val="Tahoma"/>
      <family val="2"/>
    </font>
    <font>
      <b/>
      <sz val="8"/>
      <color rgb="FF000000"/>
      <name val="Tahoma"/>
      <family val="2"/>
    </font>
    <font>
      <sz val="8"/>
      <color rgb="FFFFFFFF"/>
      <name val="Tahoma"/>
      <family val="2"/>
    </font>
    <font>
      <sz val="8"/>
      <color theme="0"/>
      <name val="Tahoma"/>
      <family val="2"/>
    </font>
    <font>
      <b/>
      <sz val="8"/>
      <color theme="0"/>
      <name val="Tahoma"/>
      <family val="2"/>
    </font>
    <font>
      <b/>
      <sz val="8"/>
      <color theme="1"/>
      <name val="Tahoma"/>
      <family val="2"/>
    </font>
    <font>
      <sz val="8"/>
      <color rgb="FFFF0000"/>
      <name val="Tahoma"/>
      <family val="2"/>
    </font>
    <font>
      <sz val="8"/>
      <color rgb="FFFFC000"/>
      <name val="Tahoma"/>
      <family val="2"/>
    </font>
    <font>
      <sz val="8"/>
      <color rgb="FF313131"/>
      <name val="Calibri"/>
      <family val="2"/>
    </font>
    <font>
      <sz val="8"/>
      <color rgb="FF00B050"/>
      <name val="Calibri"/>
      <family val="2"/>
    </font>
    <font>
      <sz val="8"/>
      <color theme="0"/>
      <name val="Calibri"/>
      <family val="2"/>
      <scheme val="minor"/>
    </font>
    <font>
      <sz val="11"/>
      <color theme="1"/>
      <name val="Calibri"/>
      <family val="2"/>
      <scheme val="minor"/>
    </font>
    <font>
      <b/>
      <sz val="9"/>
      <color theme="0"/>
      <name val="Tahoma"/>
      <family val="2"/>
    </font>
    <font>
      <b/>
      <i/>
      <sz val="8"/>
      <color theme="1"/>
      <name val="Tahoma"/>
      <family val="2"/>
    </font>
    <font>
      <sz val="8"/>
      <name val="Tahoma"/>
      <family val="2"/>
    </font>
    <font>
      <b/>
      <sz val="8"/>
      <name val="Tahoma"/>
      <family val="2"/>
    </font>
    <font>
      <b/>
      <sz val="18"/>
      <color theme="1"/>
      <name val="Tahoma"/>
      <family val="2"/>
    </font>
    <font>
      <b/>
      <sz val="16"/>
      <color theme="0"/>
      <name val="Tahoma"/>
      <family val="2"/>
    </font>
    <font>
      <b/>
      <sz val="10"/>
      <name val="Tahoma"/>
      <family val="2"/>
    </font>
    <font>
      <sz val="9"/>
      <color theme="1"/>
      <name val="Tahoma"/>
    </font>
    <font>
      <b/>
      <sz val="9"/>
      <color theme="0"/>
      <name val="Tahoma"/>
    </font>
    <font>
      <sz val="9"/>
      <name val="Tahoma"/>
    </font>
    <font>
      <b/>
      <sz val="9"/>
      <name val="Tahoma"/>
    </font>
    <font>
      <sz val="9"/>
      <color rgb="FF000000"/>
      <name val="Tahoma"/>
    </font>
    <font>
      <b/>
      <sz val="9"/>
      <color rgb="FF000000"/>
      <name val="Tahoma"/>
    </font>
    <font>
      <b/>
      <i/>
      <sz val="8"/>
      <color theme="4" tint="-0.249977111117893"/>
      <name val="Calibri"/>
      <family val="2"/>
    </font>
    <font>
      <i/>
      <sz val="8"/>
      <name val="Tahoma"/>
      <family val="2"/>
    </font>
    <font>
      <b/>
      <i/>
      <sz val="8"/>
      <name val="Tahoma"/>
      <family val="2"/>
    </font>
    <font>
      <i/>
      <sz val="8"/>
      <color rgb="FF000000"/>
      <name val="Calibri"/>
      <family val="2"/>
      <scheme val="minor"/>
    </font>
    <font>
      <b/>
      <i/>
      <sz val="8"/>
      <color theme="4" tint="-0.249977111117893"/>
      <name val="Calibri"/>
      <family val="2"/>
      <scheme val="minor"/>
    </font>
    <font>
      <b/>
      <sz val="8"/>
      <color theme="4" tint="-0.249977111117893"/>
      <name val="Calibri"/>
      <family val="2"/>
      <scheme val="minor"/>
    </font>
    <font>
      <sz val="11"/>
      <color theme="1"/>
      <name val="Calibri"/>
      <scheme val="minor"/>
    </font>
  </fonts>
  <fills count="29">
    <fill>
      <patternFill patternType="none"/>
    </fill>
    <fill>
      <patternFill patternType="gray125"/>
    </fill>
    <fill>
      <patternFill patternType="solid">
        <fgColor rgb="FFD8D8D8"/>
        <bgColor rgb="FFD8D8D8"/>
      </patternFill>
    </fill>
    <fill>
      <patternFill patternType="solid">
        <fgColor rgb="FF7030A0"/>
        <bgColor rgb="FF7030A0"/>
      </patternFill>
    </fill>
    <fill>
      <patternFill patternType="solid">
        <fgColor rgb="FF757070"/>
        <bgColor rgb="FF757070"/>
      </patternFill>
    </fill>
    <fill>
      <patternFill patternType="solid">
        <fgColor theme="9" tint="0.79998168889431442"/>
        <bgColor indexed="64"/>
      </patternFill>
    </fill>
    <fill>
      <patternFill patternType="solid">
        <fgColor rgb="FFFFFF00"/>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tint="-0.14999847407452621"/>
        <bgColor indexed="64"/>
      </patternFill>
    </fill>
    <fill>
      <patternFill patternType="solid">
        <fgColor rgb="FFE5D3EB"/>
        <bgColor indexed="64"/>
      </patternFill>
    </fill>
    <fill>
      <patternFill patternType="solid">
        <fgColor rgb="FFC00000"/>
        <bgColor indexed="64"/>
      </patternFill>
    </fill>
    <fill>
      <patternFill patternType="solid">
        <fgColor theme="4" tint="0.79998168889431442"/>
        <bgColor indexed="64"/>
      </patternFill>
    </fill>
    <fill>
      <patternFill patternType="solid">
        <fgColor rgb="FFFFC000"/>
        <bgColor indexed="64"/>
      </patternFill>
    </fill>
    <fill>
      <patternFill patternType="solid">
        <fgColor rgb="FF3F0C66"/>
        <bgColor indexed="64"/>
      </patternFill>
    </fill>
    <fill>
      <patternFill patternType="solid">
        <fgColor rgb="FFDCE6F1"/>
        <bgColor rgb="FF000000"/>
      </patternFill>
    </fill>
    <fill>
      <patternFill patternType="solid">
        <fgColor theme="5" tint="0.39997558519241921"/>
        <bgColor indexed="64"/>
      </patternFill>
    </fill>
    <fill>
      <patternFill patternType="solid">
        <fgColor rgb="FFD4ABF5"/>
        <bgColor indexed="64"/>
      </patternFill>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3F0C66"/>
        <bgColor rgb="FFD8D8D8"/>
      </patternFill>
    </fill>
    <fill>
      <patternFill patternType="solid">
        <fgColor rgb="FF3F0C66"/>
        <bgColor rgb="FF7030A0"/>
      </patternFill>
    </fill>
    <fill>
      <patternFill patternType="solid">
        <fgColor rgb="FF3F0C66"/>
        <bgColor rgb="FF757070"/>
      </patternFill>
    </fill>
    <fill>
      <patternFill patternType="solid">
        <fgColor theme="8" tint="0.79998168889431442"/>
        <bgColor indexed="64"/>
      </patternFill>
    </fill>
    <fill>
      <patternFill patternType="solid">
        <fgColor rgb="FF3F0C66"/>
        <bgColor rgb="FF000000"/>
      </patternFill>
    </fill>
    <fill>
      <patternFill patternType="solid">
        <fgColor theme="7"/>
        <bgColor indexed="64"/>
      </patternFill>
    </fill>
  </fills>
  <borders count="71">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383838"/>
      </left>
      <right style="thin">
        <color rgb="FF383838"/>
      </right>
      <top/>
      <bottom style="thin">
        <color rgb="FF383838"/>
      </bottom>
      <diagonal/>
    </border>
    <border>
      <left style="thin">
        <color rgb="FF383838"/>
      </left>
      <right/>
      <top/>
      <bottom style="thin">
        <color rgb="FF383838"/>
      </bottom>
      <diagonal/>
    </border>
    <border>
      <left style="thin">
        <color rgb="FF232323"/>
      </left>
      <right style="thin">
        <color rgb="FF232323"/>
      </right>
      <top style="thin">
        <color rgb="FF232323"/>
      </top>
      <bottom/>
      <diagonal/>
    </border>
    <border>
      <left style="thin">
        <color rgb="FF232323"/>
      </left>
      <right style="thin">
        <color rgb="FF232323"/>
      </right>
      <top/>
      <bottom style="thin">
        <color rgb="FF232323"/>
      </bottom>
      <diagonal/>
    </border>
    <border>
      <left/>
      <right style="thin">
        <color rgb="FF232323"/>
      </right>
      <top/>
      <bottom style="thin">
        <color rgb="FF232323"/>
      </bottom>
      <diagonal/>
    </border>
    <border>
      <left style="thin">
        <color rgb="FF2F2F2F"/>
      </left>
      <right style="thin">
        <color rgb="FF2F2F2F"/>
      </right>
      <top style="thin">
        <color rgb="FF2F2F2F"/>
      </top>
      <bottom style="thin">
        <color rgb="FF2F2F2F"/>
      </bottom>
      <diagonal/>
    </border>
    <border>
      <left style="thin">
        <color rgb="FF2F2F2F"/>
      </left>
      <right/>
      <top style="thin">
        <color rgb="FF2F2F2F"/>
      </top>
      <bottom style="thin">
        <color rgb="FF2F2F2F"/>
      </bottom>
      <diagonal/>
    </border>
    <border>
      <left/>
      <right style="thin">
        <color rgb="FF2F2F2F"/>
      </right>
      <top style="thin">
        <color rgb="FF2F2F2F"/>
      </top>
      <bottom style="thin">
        <color rgb="FF2F2F2F"/>
      </bottom>
      <diagonal/>
    </border>
    <border>
      <left style="thin">
        <color rgb="FF1F1F1F"/>
      </left>
      <right style="thin">
        <color rgb="FF1F1F1F"/>
      </right>
      <top style="thin">
        <color rgb="FF1F1F1F"/>
      </top>
      <bottom style="thin">
        <color rgb="FF1F1F1F"/>
      </bottom>
      <diagonal/>
    </border>
    <border>
      <left style="thin">
        <color rgb="FF1F1F1F"/>
      </left>
      <right/>
      <top style="thin">
        <color rgb="FF1F1F1F"/>
      </top>
      <bottom style="thin">
        <color rgb="FF1F1F1F"/>
      </bottom>
      <diagonal/>
    </border>
    <border>
      <left/>
      <right style="thin">
        <color rgb="FF1F1F1F"/>
      </right>
      <top style="thin">
        <color rgb="FF1F1F1F"/>
      </top>
      <bottom style="thin">
        <color rgb="FF1F1F1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thin">
        <color rgb="FF383838"/>
      </left>
      <right style="thin">
        <color rgb="FF383838"/>
      </right>
      <top style="thin">
        <color rgb="FF383838"/>
      </top>
      <bottom style="thin">
        <color rgb="FF383838"/>
      </bottom>
      <diagonal/>
    </border>
    <border>
      <left style="thin">
        <color rgb="FF383838"/>
      </left>
      <right/>
      <top style="thin">
        <color rgb="FF383838"/>
      </top>
      <bottom style="thin">
        <color rgb="FF383838"/>
      </bottom>
      <diagonal/>
    </border>
    <border>
      <left style="thin">
        <color rgb="FF282828"/>
      </left>
      <right/>
      <top style="thin">
        <color rgb="FF282828"/>
      </top>
      <bottom style="thin">
        <color rgb="FF282828"/>
      </bottom>
      <diagonal/>
    </border>
    <border>
      <left style="thin">
        <color rgb="FF282828"/>
      </left>
      <right style="thin">
        <color rgb="FF282828"/>
      </right>
      <top style="thin">
        <color rgb="FF282828"/>
      </top>
      <bottom style="thin">
        <color rgb="FF282828"/>
      </bottom>
      <diagonal/>
    </border>
    <border>
      <left/>
      <right style="thin">
        <color rgb="FF282828"/>
      </right>
      <top style="thin">
        <color rgb="FF282828"/>
      </top>
      <bottom style="thin">
        <color rgb="FF282828"/>
      </bottom>
      <diagonal/>
    </border>
    <border>
      <left/>
      <right style="thin">
        <color rgb="FF383838"/>
      </right>
      <top style="thin">
        <color rgb="FF383838"/>
      </top>
      <bottom style="thin">
        <color rgb="FF383838"/>
      </bottom>
      <diagonal/>
    </border>
    <border>
      <left style="thin">
        <color rgb="FF232323"/>
      </left>
      <right style="thin">
        <color rgb="FF232323"/>
      </right>
      <top style="thin">
        <color rgb="FF232323"/>
      </top>
      <bottom style="thin">
        <color rgb="FF232323"/>
      </bottom>
      <diagonal/>
    </border>
    <border>
      <left style="thin">
        <color rgb="FF232323"/>
      </left>
      <right/>
      <top style="thin">
        <color rgb="FF232323"/>
      </top>
      <bottom style="thin">
        <color rgb="FF232323"/>
      </bottom>
      <diagonal/>
    </border>
    <border>
      <left/>
      <right style="thin">
        <color rgb="FF232323"/>
      </right>
      <top style="thin">
        <color rgb="FF232323"/>
      </top>
      <bottom style="thin">
        <color rgb="FF232323"/>
      </bottom>
      <diagonal/>
    </border>
    <border>
      <left style="thin">
        <color rgb="FF2B2B2B"/>
      </left>
      <right style="thin">
        <color rgb="FF2B2B2B"/>
      </right>
      <top style="thin">
        <color rgb="FF2B2B2B"/>
      </top>
      <bottom style="thin">
        <color rgb="FF2B2B2B"/>
      </bottom>
      <diagonal/>
    </border>
    <border>
      <left/>
      <right style="thin">
        <color rgb="FF2B2B2B"/>
      </right>
      <top style="thin">
        <color rgb="FF2B2B2B"/>
      </top>
      <bottom style="thin">
        <color rgb="FF2B2B2B"/>
      </bottom>
      <diagonal/>
    </border>
    <border>
      <left style="thin">
        <color rgb="FF2B2B2B"/>
      </left>
      <right/>
      <top style="thin">
        <color rgb="FF2B2B2B"/>
      </top>
      <bottom style="thin">
        <color rgb="FF2B2B2B"/>
      </bottom>
      <diagonal/>
    </border>
    <border>
      <left style="thin">
        <color rgb="FF484848"/>
      </left>
      <right style="thin">
        <color rgb="FF484848"/>
      </right>
      <top style="thin">
        <color rgb="FF484848"/>
      </top>
      <bottom style="thin">
        <color rgb="FF484848"/>
      </bottom>
      <diagonal/>
    </border>
    <border>
      <left style="thin">
        <color rgb="FF383838"/>
      </left>
      <right/>
      <top/>
      <bottom/>
      <diagonal/>
    </border>
    <border>
      <left/>
      <right/>
      <top/>
      <bottom style="thin">
        <color rgb="FF383838"/>
      </bottom>
      <diagonal/>
    </border>
    <border>
      <left/>
      <right/>
      <top style="thin">
        <color rgb="FF282828"/>
      </top>
      <bottom style="thin">
        <color rgb="FF282828"/>
      </bottom>
      <diagonal/>
    </border>
    <border>
      <left/>
      <right/>
      <top/>
      <bottom style="thin">
        <color rgb="FF282828"/>
      </bottom>
      <diagonal/>
    </border>
    <border>
      <left/>
      <right/>
      <top style="thin">
        <color rgb="FF383838"/>
      </top>
      <bottom style="thin">
        <color rgb="FF383838"/>
      </bottom>
      <diagonal/>
    </border>
    <border>
      <left/>
      <right/>
      <top style="thin">
        <color rgb="FF232323"/>
      </top>
      <bottom style="thin">
        <color rgb="FF232323"/>
      </bottom>
      <diagonal/>
    </border>
    <border>
      <left/>
      <right/>
      <top/>
      <bottom style="thin">
        <color rgb="FF232323"/>
      </bottom>
      <diagonal/>
    </border>
    <border>
      <left/>
      <right/>
      <top/>
      <bottom style="thin">
        <color rgb="FF2B2B2B"/>
      </bottom>
      <diagonal/>
    </border>
    <border>
      <left/>
      <right/>
      <top/>
      <bottom style="thin">
        <color rgb="FF2F2F2F"/>
      </bottom>
      <diagonal/>
    </border>
    <border>
      <left/>
      <right/>
      <top/>
      <bottom style="thin">
        <color rgb="FF1F1F1F"/>
      </bottom>
      <diagonal/>
    </border>
    <border>
      <left style="thin">
        <color rgb="FF383838"/>
      </left>
      <right style="thin">
        <color rgb="FF383838"/>
      </right>
      <top style="thin">
        <color rgb="FF383838"/>
      </top>
      <bottom/>
      <diagonal/>
    </border>
    <border>
      <left/>
      <right/>
      <top style="thin">
        <color rgb="FF2B2B2B"/>
      </top>
      <bottom style="thin">
        <color rgb="FF2B2B2B"/>
      </bottom>
      <diagonal/>
    </border>
    <border>
      <left/>
      <right/>
      <top style="thin">
        <color rgb="FF2F2F2F"/>
      </top>
      <bottom style="thin">
        <color rgb="FF2F2F2F"/>
      </bottom>
      <diagonal/>
    </border>
    <border>
      <left/>
      <right/>
      <top style="thin">
        <color rgb="FF1F1F1F"/>
      </top>
      <bottom style="thin">
        <color rgb="FF1F1F1F"/>
      </bottom>
      <diagonal/>
    </border>
    <border>
      <left/>
      <right/>
      <top style="thin">
        <color rgb="FF484848"/>
      </top>
      <bottom style="thin">
        <color rgb="FF484848"/>
      </bottom>
      <diagonal/>
    </border>
    <border>
      <left style="thin">
        <color rgb="FF484848"/>
      </left>
      <right style="thin">
        <color rgb="FF484848"/>
      </right>
      <top style="thin">
        <color rgb="FF484848"/>
      </top>
      <bottom/>
      <diagonal/>
    </border>
    <border>
      <left style="thin">
        <color rgb="FF383838"/>
      </left>
      <right style="thin">
        <color rgb="FF383838"/>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9">
    <xf numFmtId="0" fontId="0" fillId="0" borderId="0"/>
    <xf numFmtId="42" fontId="10" fillId="0" borderId="0" applyFont="0" applyFill="0" applyBorder="0" applyAlignment="0" applyProtection="0"/>
    <xf numFmtId="44" fontId="53" fillId="0" borderId="0" applyFont="0" applyFill="0" applyBorder="0" applyAlignment="0" applyProtection="0"/>
    <xf numFmtId="0" fontId="3" fillId="0" borderId="2"/>
    <xf numFmtId="44" fontId="3" fillId="0" borderId="2" applyFont="0" applyFill="0" applyBorder="0" applyAlignment="0" applyProtection="0"/>
    <xf numFmtId="0" fontId="2" fillId="0" borderId="2"/>
    <xf numFmtId="0" fontId="1" fillId="0" borderId="2"/>
    <xf numFmtId="0" fontId="73" fillId="0" borderId="2"/>
    <xf numFmtId="44" fontId="1" fillId="0" borderId="2" applyFont="0" applyFill="0" applyBorder="0" applyAlignment="0" applyProtection="0"/>
  </cellStyleXfs>
  <cellXfs count="709">
    <xf numFmtId="0" fontId="0" fillId="0" borderId="0" xfId="0"/>
    <xf numFmtId="0" fontId="39" fillId="0" borderId="2" xfId="0" applyFont="1" applyBorder="1"/>
    <xf numFmtId="168" fontId="40" fillId="0" borderId="2" xfId="0" applyNumberFormat="1" applyFont="1" applyBorder="1" applyAlignment="1">
      <alignment vertical="center"/>
    </xf>
    <xf numFmtId="0" fontId="40" fillId="0" borderId="2" xfId="0" applyFont="1" applyBorder="1" applyAlignment="1">
      <alignment vertical="center"/>
    </xf>
    <xf numFmtId="0" fontId="39" fillId="0" borderId="1" xfId="0" applyFont="1" applyBorder="1"/>
    <xf numFmtId="0" fontId="45" fillId="12" borderId="1" xfId="0" applyFont="1" applyFill="1" applyBorder="1" applyAlignment="1">
      <alignment horizontal="center"/>
    </xf>
    <xf numFmtId="0" fontId="39" fillId="19" borderId="1" xfId="0" applyFont="1" applyFill="1" applyBorder="1" applyAlignment="1">
      <alignment wrapText="1"/>
    </xf>
    <xf numFmtId="0" fontId="46" fillId="12" borderId="1" xfId="0" applyFont="1" applyFill="1" applyBorder="1" applyAlignment="1">
      <alignment horizontal="center"/>
    </xf>
    <xf numFmtId="0" fontId="39" fillId="0" borderId="2" xfId="0" applyFont="1" applyBorder="1" applyAlignment="1">
      <alignment wrapText="1"/>
    </xf>
    <xf numFmtId="0" fontId="40" fillId="11" borderId="1" xfId="0" applyFont="1" applyFill="1" applyBorder="1" applyAlignment="1">
      <alignment horizontal="center" vertical="center" wrapText="1"/>
    </xf>
    <xf numFmtId="0" fontId="40" fillId="11" borderId="1" xfId="0" applyFont="1" applyFill="1" applyBorder="1" applyAlignment="1">
      <alignment vertical="center" wrapText="1"/>
    </xf>
    <xf numFmtId="0" fontId="41" fillId="11" borderId="1" xfId="0" applyFont="1" applyFill="1" applyBorder="1" applyAlignment="1">
      <alignment horizontal="center" vertical="center" wrapText="1"/>
    </xf>
    <xf numFmtId="0" fontId="40" fillId="11" borderId="1" xfId="0" applyFont="1" applyFill="1" applyBorder="1" applyAlignment="1">
      <alignment horizontal="center" vertical="center"/>
    </xf>
    <xf numFmtId="0" fontId="40" fillId="11" borderId="1" xfId="0" applyFont="1" applyFill="1" applyBorder="1" applyAlignment="1">
      <alignment horizontal="left" vertical="top" wrapText="1"/>
    </xf>
    <xf numFmtId="164" fontId="43" fillId="4" borderId="1" xfId="0" applyNumberFormat="1" applyFont="1" applyFill="1" applyBorder="1" applyAlignment="1">
      <alignment horizontal="center" vertical="center" wrapText="1"/>
    </xf>
    <xf numFmtId="0" fontId="40" fillId="18" borderId="1" xfId="0" applyFont="1" applyFill="1" applyBorder="1" applyAlignment="1">
      <alignment horizontal="center" vertical="center"/>
    </xf>
    <xf numFmtId="0" fontId="40" fillId="18" borderId="3" xfId="0" applyFont="1" applyFill="1" applyBorder="1" applyAlignment="1">
      <alignment horizontal="center" vertical="center" wrapText="1"/>
    </xf>
    <xf numFmtId="0" fontId="40" fillId="18" borderId="1" xfId="0" applyFont="1" applyFill="1" applyBorder="1" applyAlignment="1">
      <alignment horizontal="center" vertical="center" wrapText="1"/>
    </xf>
    <xf numFmtId="0" fontId="40" fillId="18" borderId="1" xfId="0" applyFont="1" applyFill="1" applyBorder="1" applyAlignment="1">
      <alignment vertical="center" wrapText="1"/>
    </xf>
    <xf numFmtId="0" fontId="41" fillId="18" borderId="1" xfId="0" applyFont="1" applyFill="1" applyBorder="1" applyAlignment="1">
      <alignment horizontal="center" vertical="center" wrapText="1"/>
    </xf>
    <xf numFmtId="167" fontId="40" fillId="18" borderId="1" xfId="0" applyNumberFormat="1" applyFont="1" applyFill="1" applyBorder="1" applyAlignment="1">
      <alignment vertical="center"/>
    </xf>
    <xf numFmtId="168" fontId="40" fillId="18" borderId="1" xfId="0" applyNumberFormat="1" applyFont="1" applyFill="1" applyBorder="1" applyAlignment="1">
      <alignment vertical="center"/>
    </xf>
    <xf numFmtId="0" fontId="40" fillId="18" borderId="1" xfId="0" applyFont="1" applyFill="1" applyBorder="1" applyAlignment="1">
      <alignment horizontal="left" vertical="center" wrapText="1"/>
    </xf>
    <xf numFmtId="0" fontId="40" fillId="18" borderId="1" xfId="0" applyFont="1" applyFill="1" applyBorder="1" applyAlignment="1">
      <alignment vertical="top" wrapText="1"/>
    </xf>
    <xf numFmtId="0" fontId="39" fillId="0" borderId="0" xfId="0" applyFont="1"/>
    <xf numFmtId="0" fontId="43" fillId="18" borderId="1" xfId="0" applyFont="1" applyFill="1" applyBorder="1" applyAlignment="1">
      <alignment horizontal="center" vertical="center"/>
    </xf>
    <xf numFmtId="0" fontId="40" fillId="11" borderId="3" xfId="0" applyFont="1" applyFill="1" applyBorder="1" applyAlignment="1">
      <alignment horizontal="center" vertical="center"/>
    </xf>
    <xf numFmtId="168" fontId="39" fillId="0" borderId="2" xfId="0" applyNumberFormat="1" applyFont="1" applyBorder="1" applyAlignment="1">
      <alignment vertical="center"/>
    </xf>
    <xf numFmtId="0" fontId="40" fillId="18" borderId="5" xfId="0" applyFont="1" applyFill="1" applyBorder="1" applyAlignment="1">
      <alignment horizontal="center" vertical="center" wrapText="1"/>
    </xf>
    <xf numFmtId="0" fontId="40" fillId="18" borderId="5" xfId="0" applyFont="1" applyFill="1" applyBorder="1" applyAlignment="1">
      <alignment vertical="center" wrapText="1"/>
    </xf>
    <xf numFmtId="0" fontId="41" fillId="18" borderId="5" xfId="0" applyFont="1" applyFill="1" applyBorder="1" applyAlignment="1">
      <alignment horizontal="center" vertical="center" wrapText="1"/>
    </xf>
    <xf numFmtId="0" fontId="40" fillId="18" borderId="3" xfId="0" applyFont="1" applyFill="1" applyBorder="1" applyAlignment="1">
      <alignment horizontal="center" vertical="center"/>
    </xf>
    <xf numFmtId="167" fontId="39" fillId="0" borderId="2" xfId="0" applyNumberFormat="1" applyFont="1" applyBorder="1" applyAlignment="1">
      <alignment vertical="center"/>
    </xf>
    <xf numFmtId="0" fontId="55" fillId="18" borderId="1" xfId="0" applyFont="1" applyFill="1" applyBorder="1" applyAlignment="1">
      <alignment horizontal="center" vertical="center" wrapText="1"/>
    </xf>
    <xf numFmtId="168" fontId="39" fillId="0" borderId="2" xfId="0" applyNumberFormat="1" applyFont="1" applyBorder="1" applyAlignment="1">
      <alignment horizontal="center" vertical="center"/>
    </xf>
    <xf numFmtId="0" fontId="40" fillId="18" borderId="4" xfId="0" applyFont="1" applyFill="1" applyBorder="1" applyAlignment="1">
      <alignment horizontal="center" vertical="center" wrapText="1"/>
    </xf>
    <xf numFmtId="0" fontId="47" fillId="10" borderId="10" xfId="0" applyFont="1" applyFill="1" applyBorder="1" applyAlignment="1">
      <alignment horizontal="center" vertical="center"/>
    </xf>
    <xf numFmtId="0" fontId="40" fillId="10" borderId="1" xfId="0" applyFont="1" applyFill="1" applyBorder="1" applyAlignment="1">
      <alignment horizontal="center" vertical="center" wrapText="1"/>
    </xf>
    <xf numFmtId="0" fontId="40" fillId="10" borderId="6" xfId="0" applyFont="1" applyFill="1" applyBorder="1" applyAlignment="1">
      <alignment vertical="center" wrapText="1"/>
    </xf>
    <xf numFmtId="0" fontId="41" fillId="10" borderId="1" xfId="0" applyFont="1" applyFill="1" applyBorder="1" applyAlignment="1">
      <alignment horizontal="center" vertical="center" wrapText="1"/>
    </xf>
    <xf numFmtId="0" fontId="46" fillId="12" borderId="4" xfId="0" applyFont="1" applyFill="1" applyBorder="1" applyAlignment="1">
      <alignment horizontal="center"/>
    </xf>
    <xf numFmtId="0" fontId="39" fillId="19" borderId="4" xfId="0" applyFont="1" applyFill="1" applyBorder="1" applyAlignment="1">
      <alignment wrapText="1"/>
    </xf>
    <xf numFmtId="0" fontId="45" fillId="15" borderId="2" xfId="0" applyFont="1" applyFill="1" applyBorder="1" applyAlignment="1">
      <alignment horizontal="center" vertical="center"/>
    </xf>
    <xf numFmtId="164" fontId="43" fillId="4" borderId="10" xfId="0" applyNumberFormat="1" applyFont="1" applyFill="1" applyBorder="1" applyAlignment="1">
      <alignment horizontal="center" vertical="center" wrapText="1"/>
    </xf>
    <xf numFmtId="0" fontId="40" fillId="10" borderId="10" xfId="0" applyFont="1" applyFill="1" applyBorder="1" applyAlignment="1">
      <alignment horizontal="center" vertical="center"/>
    </xf>
    <xf numFmtId="0" fontId="40" fillId="10" borderId="10" xfId="0" applyFont="1" applyFill="1" applyBorder="1" applyAlignment="1">
      <alignment horizontal="center" vertical="center" wrapText="1"/>
    </xf>
    <xf numFmtId="166" fontId="54" fillId="12" borderId="10" xfId="0" applyNumberFormat="1" applyFont="1" applyFill="1" applyBorder="1" applyAlignment="1">
      <alignment horizontal="center" vertical="center"/>
    </xf>
    <xf numFmtId="166" fontId="46" fillId="12" borderId="3" xfId="0" applyNumberFormat="1" applyFont="1" applyFill="1" applyBorder="1" applyAlignment="1">
      <alignment horizontal="center" vertical="center"/>
    </xf>
    <xf numFmtId="0" fontId="47" fillId="18" borderId="10" xfId="0" applyFont="1" applyFill="1" applyBorder="1" applyAlignment="1">
      <alignment horizontal="center" vertical="center"/>
    </xf>
    <xf numFmtId="0" fontId="47" fillId="10" borderId="16" xfId="0" applyFont="1" applyFill="1" applyBorder="1" applyAlignment="1">
      <alignment horizontal="center" vertical="center"/>
    </xf>
    <xf numFmtId="0" fontId="40" fillId="10" borderId="16" xfId="0" applyFont="1" applyFill="1" applyBorder="1" applyAlignment="1">
      <alignment horizontal="center" vertical="center"/>
    </xf>
    <xf numFmtId="0" fontId="40" fillId="10" borderId="16" xfId="0" applyFont="1" applyFill="1" applyBorder="1" applyAlignment="1">
      <alignment horizontal="center" vertical="center" wrapText="1"/>
    </xf>
    <xf numFmtId="0" fontId="40" fillId="18" borderId="10" xfId="0" applyFont="1" applyFill="1" applyBorder="1" applyAlignment="1">
      <alignment horizontal="center" vertical="center"/>
    </xf>
    <xf numFmtId="0" fontId="40" fillId="18" borderId="10" xfId="0" applyFont="1" applyFill="1" applyBorder="1" applyAlignment="1">
      <alignment horizontal="center" vertical="center" wrapText="1"/>
    </xf>
    <xf numFmtId="0" fontId="39" fillId="0" borderId="1" xfId="0" applyFont="1" applyBorder="1" applyAlignment="1">
      <alignment horizontal="left" vertical="center"/>
    </xf>
    <xf numFmtId="0" fontId="39" fillId="0" borderId="4" xfId="0" applyFont="1" applyBorder="1" applyAlignment="1">
      <alignment horizontal="left" vertical="center"/>
    </xf>
    <xf numFmtId="0" fontId="39" fillId="10" borderId="10" xfId="0" applyFont="1" applyFill="1" applyBorder="1" applyAlignment="1">
      <alignment horizontal="left" vertical="center" wrapText="1"/>
    </xf>
    <xf numFmtId="166" fontId="46" fillId="12" borderId="10" xfId="0" applyNumberFormat="1" applyFont="1" applyFill="1" applyBorder="1" applyAlignment="1">
      <alignment horizontal="center" vertical="center"/>
    </xf>
    <xf numFmtId="166" fontId="47" fillId="22" borderId="10" xfId="0" applyNumberFormat="1" applyFont="1" applyFill="1" applyBorder="1" applyAlignment="1">
      <alignment horizontal="center" vertical="center"/>
    </xf>
    <xf numFmtId="0" fontId="39" fillId="0" borderId="2" xfId="0" applyFont="1" applyBorder="1" applyAlignment="1">
      <alignment vertical="center"/>
    </xf>
    <xf numFmtId="166" fontId="46" fillId="12" borderId="2" xfId="0" applyNumberFormat="1" applyFont="1" applyFill="1" applyBorder="1" applyAlignment="1">
      <alignment horizontal="center" vertical="center"/>
    </xf>
    <xf numFmtId="0" fontId="47" fillId="10" borderId="1" xfId="0" applyFont="1" applyFill="1" applyBorder="1" applyAlignment="1">
      <alignment horizontal="center" vertical="center"/>
    </xf>
    <xf numFmtId="0" fontId="40" fillId="10" borderId="3" xfId="0" applyFont="1" applyFill="1" applyBorder="1" applyAlignment="1">
      <alignment horizontal="center" vertical="center" wrapText="1"/>
    </xf>
    <xf numFmtId="0" fontId="40" fillId="10" borderId="1" xfId="0" applyFont="1" applyFill="1" applyBorder="1" applyAlignment="1">
      <alignment vertical="top" wrapText="1"/>
    </xf>
    <xf numFmtId="0" fontId="40" fillId="10" borderId="1" xfId="0" applyFont="1" applyFill="1" applyBorder="1" applyAlignment="1">
      <alignment horizontal="left" vertical="center" wrapText="1"/>
    </xf>
    <xf numFmtId="0" fontId="43" fillId="10" borderId="1" xfId="0" applyFont="1" applyFill="1" applyBorder="1" applyAlignment="1">
      <alignment horizontal="center" vertical="center"/>
    </xf>
    <xf numFmtId="0" fontId="40" fillId="18" borderId="1" xfId="0" applyFont="1" applyFill="1" applyBorder="1" applyAlignment="1">
      <alignment horizontal="left" vertical="top" wrapText="1"/>
    </xf>
    <xf numFmtId="0" fontId="40" fillId="10" borderId="1" xfId="0" applyFont="1" applyFill="1" applyBorder="1" applyAlignment="1">
      <alignment vertical="center" wrapText="1"/>
    </xf>
    <xf numFmtId="164" fontId="46" fillId="24" borderId="1" xfId="0" applyNumberFormat="1" applyFont="1" applyFill="1" applyBorder="1" applyAlignment="1">
      <alignment horizontal="center" vertical="center" wrapText="1"/>
    </xf>
    <xf numFmtId="0" fontId="46" fillId="23" borderId="1" xfId="0" applyFont="1" applyFill="1" applyBorder="1" applyAlignment="1">
      <alignment horizontal="center" vertical="center" wrapText="1"/>
    </xf>
    <xf numFmtId="0" fontId="46" fillId="15" borderId="4" xfId="0" applyFont="1" applyFill="1" applyBorder="1" applyAlignment="1">
      <alignment horizontal="center" vertical="center" wrapText="1"/>
    </xf>
    <xf numFmtId="0" fontId="46" fillId="15" borderId="1" xfId="0" applyFont="1" applyFill="1" applyBorder="1" applyAlignment="1">
      <alignment horizontal="center" vertical="center" wrapText="1"/>
    </xf>
    <xf numFmtId="0" fontId="39" fillId="0" borderId="11" xfId="0" applyFont="1" applyBorder="1"/>
    <xf numFmtId="0" fontId="39" fillId="0" borderId="33" xfId="0" applyFont="1" applyBorder="1"/>
    <xf numFmtId="0" fontId="39" fillId="8" borderId="1" xfId="0" applyFont="1" applyFill="1" applyBorder="1" applyAlignment="1">
      <alignment horizontal="center" vertical="center" wrapText="1"/>
    </xf>
    <xf numFmtId="0" fontId="39" fillId="0" borderId="1" xfId="0" applyFont="1" applyBorder="1" applyAlignment="1">
      <alignment vertical="top"/>
    </xf>
    <xf numFmtId="0" fontId="45" fillId="15" borderId="4" xfId="0" applyFont="1" applyFill="1" applyBorder="1" applyAlignment="1">
      <alignment horizontal="center" vertical="center"/>
    </xf>
    <xf numFmtId="0" fontId="46" fillId="15" borderId="4" xfId="0" applyFont="1" applyFill="1" applyBorder="1" applyAlignment="1">
      <alignment vertical="center" wrapText="1"/>
    </xf>
    <xf numFmtId="0" fontId="46" fillId="23" borderId="4" xfId="0" applyFont="1" applyFill="1" applyBorder="1" applyAlignment="1">
      <alignment horizontal="center" vertical="center" wrapText="1"/>
    </xf>
    <xf numFmtId="0" fontId="46" fillId="23" borderId="4" xfId="0" applyFont="1" applyFill="1" applyBorder="1" applyAlignment="1">
      <alignment vertical="top" wrapText="1"/>
    </xf>
    <xf numFmtId="164" fontId="46" fillId="24" borderId="4" xfId="0" applyNumberFormat="1" applyFont="1" applyFill="1" applyBorder="1" applyAlignment="1">
      <alignment horizontal="center" vertical="center" wrapText="1"/>
    </xf>
    <xf numFmtId="164" fontId="46" fillId="25" borderId="4" xfId="0" applyNumberFormat="1" applyFont="1" applyFill="1" applyBorder="1" applyAlignment="1">
      <alignment horizontal="center" vertical="center" wrapText="1"/>
    </xf>
    <xf numFmtId="0" fontId="39" fillId="0" borderId="2" xfId="0" applyFont="1" applyBorder="1" applyAlignment="1">
      <alignment vertical="center" wrapText="1"/>
    </xf>
    <xf numFmtId="0" fontId="39" fillId="0" borderId="2" xfId="0" applyFont="1" applyBorder="1" applyAlignment="1">
      <alignment vertical="top"/>
    </xf>
    <xf numFmtId="0" fontId="39" fillId="0" borderId="0" xfId="0" applyFont="1" applyAlignment="1">
      <alignment vertical="center" wrapText="1"/>
    </xf>
    <xf numFmtId="0" fontId="39" fillId="0" borderId="0" xfId="0" applyFont="1" applyAlignment="1">
      <alignment vertical="top"/>
    </xf>
    <xf numFmtId="0" fontId="39" fillId="10" borderId="1" xfId="0" applyFont="1" applyFill="1" applyBorder="1" applyAlignment="1">
      <alignment horizontal="center" vertical="center" wrapText="1"/>
    </xf>
    <xf numFmtId="0" fontId="39" fillId="10" borderId="1" xfId="0" applyFont="1" applyFill="1" applyBorder="1" applyAlignment="1">
      <alignment horizontal="left" vertical="center"/>
    </xf>
    <xf numFmtId="0" fontId="39" fillId="10" borderId="1" xfId="0" applyFont="1" applyFill="1" applyBorder="1" applyAlignment="1">
      <alignment horizontal="left" vertical="center" wrapText="1"/>
    </xf>
    <xf numFmtId="0" fontId="39" fillId="10" borderId="1" xfId="0" applyFont="1" applyFill="1" applyBorder="1" applyAlignment="1">
      <alignment vertical="center" wrapText="1"/>
    </xf>
    <xf numFmtId="0" fontId="42" fillId="10" borderId="1" xfId="0" applyFont="1" applyFill="1" applyBorder="1" applyAlignment="1">
      <alignment vertical="top" wrapText="1"/>
    </xf>
    <xf numFmtId="167" fontId="40" fillId="10" borderId="1" xfId="0" applyNumberFormat="1" applyFont="1" applyFill="1" applyBorder="1" applyAlignment="1">
      <alignment horizontal="left" vertical="center"/>
    </xf>
    <xf numFmtId="168" fontId="40" fillId="10" borderId="1" xfId="0" applyNumberFormat="1" applyFont="1" applyFill="1" applyBorder="1" applyAlignment="1">
      <alignment horizontal="left" vertical="center"/>
    </xf>
    <xf numFmtId="0" fontId="55" fillId="10" borderId="1" xfId="0" applyFont="1" applyFill="1" applyBorder="1" applyAlignment="1">
      <alignment horizontal="center" vertical="center" wrapText="1"/>
    </xf>
    <xf numFmtId="0" fontId="39" fillId="10" borderId="6" xfId="0" applyFont="1" applyFill="1" applyBorder="1" applyAlignment="1">
      <alignment horizontal="left" vertical="center" wrapText="1"/>
    </xf>
    <xf numFmtId="0" fontId="40" fillId="18" borderId="5" xfId="0" applyFont="1" applyFill="1" applyBorder="1" applyAlignment="1">
      <alignment vertical="top" wrapText="1"/>
    </xf>
    <xf numFmtId="167" fontId="40" fillId="18" borderId="5" xfId="0" applyNumberFormat="1" applyFont="1" applyFill="1" applyBorder="1" applyAlignment="1">
      <alignment horizontal="center" vertical="center" wrapText="1"/>
    </xf>
    <xf numFmtId="168" fontId="40" fillId="18" borderId="5" xfId="0" applyNumberFormat="1" applyFont="1" applyFill="1" applyBorder="1" applyAlignment="1">
      <alignment horizontal="center" vertical="center" wrapText="1"/>
    </xf>
    <xf numFmtId="0" fontId="40" fillId="18" borderId="0" xfId="0" applyFont="1" applyFill="1" applyAlignment="1">
      <alignment vertical="top" wrapText="1"/>
    </xf>
    <xf numFmtId="167" fontId="40" fillId="18" borderId="1" xfId="0" applyNumberFormat="1" applyFont="1" applyFill="1" applyBorder="1" applyAlignment="1">
      <alignment horizontal="center" vertical="center" wrapText="1"/>
    </xf>
    <xf numFmtId="168" fontId="40" fillId="18" borderId="1" xfId="0" applyNumberFormat="1" applyFont="1" applyFill="1" applyBorder="1" applyAlignment="1">
      <alignment horizontal="center" vertical="center" wrapText="1"/>
    </xf>
    <xf numFmtId="0" fontId="56" fillId="18" borderId="43" xfId="0" applyFont="1" applyFill="1" applyBorder="1" applyAlignment="1">
      <alignment horizontal="left" vertical="center" wrapText="1"/>
    </xf>
    <xf numFmtId="0" fontId="40" fillId="18" borderId="7" xfId="0" applyFont="1" applyFill="1" applyBorder="1" applyAlignment="1">
      <alignment horizontal="center" vertical="center" wrapText="1"/>
    </xf>
    <xf numFmtId="0" fontId="40" fillId="11" borderId="1" xfId="0" applyFont="1" applyFill="1" applyBorder="1" applyAlignment="1">
      <alignment vertical="top" wrapText="1"/>
    </xf>
    <xf numFmtId="167" fontId="40" fillId="11" borderId="1" xfId="0" applyNumberFormat="1" applyFont="1" applyFill="1" applyBorder="1" applyAlignment="1">
      <alignment horizontal="center" vertical="center"/>
    </xf>
    <xf numFmtId="168" fontId="40" fillId="11" borderId="1" xfId="0" applyNumberFormat="1" applyFont="1" applyFill="1" applyBorder="1" applyAlignment="1">
      <alignment horizontal="center" vertical="center"/>
    </xf>
    <xf numFmtId="0" fontId="40" fillId="11" borderId="0" xfId="0" applyFont="1" applyFill="1" applyAlignment="1">
      <alignment vertical="top" wrapText="1"/>
    </xf>
    <xf numFmtId="0" fontId="42" fillId="11" borderId="0" xfId="0" applyFont="1" applyFill="1" applyAlignment="1">
      <alignment horizontal="left" vertical="top" wrapText="1"/>
    </xf>
    <xf numFmtId="167" fontId="40" fillId="18" borderId="1" xfId="0" applyNumberFormat="1" applyFont="1" applyFill="1" applyBorder="1" applyAlignment="1">
      <alignment horizontal="center" vertical="center"/>
    </xf>
    <xf numFmtId="168" fontId="40" fillId="18" borderId="1" xfId="0" applyNumberFormat="1" applyFont="1" applyFill="1" applyBorder="1" applyAlignment="1">
      <alignment horizontal="center" vertical="center"/>
    </xf>
    <xf numFmtId="0" fontId="40" fillId="18" borderId="6" xfId="0" applyFont="1" applyFill="1" applyBorder="1" applyAlignment="1">
      <alignment vertical="center" wrapText="1"/>
    </xf>
    <xf numFmtId="0" fontId="41" fillId="18" borderId="4" xfId="0" applyFont="1" applyFill="1" applyBorder="1" applyAlignment="1">
      <alignment horizontal="center" vertical="center" wrapText="1"/>
    </xf>
    <xf numFmtId="167" fontId="40" fillId="18" borderId="4" xfId="0" applyNumberFormat="1" applyFont="1" applyFill="1" applyBorder="1" applyAlignment="1">
      <alignment horizontal="center" vertical="center" wrapText="1"/>
    </xf>
    <xf numFmtId="168" fontId="40" fillId="18" borderId="4" xfId="0" applyNumberFormat="1" applyFont="1" applyFill="1" applyBorder="1" applyAlignment="1">
      <alignment horizontal="center" vertical="center" wrapText="1"/>
    </xf>
    <xf numFmtId="0" fontId="40" fillId="18" borderId="11" xfId="0" applyFont="1" applyFill="1" applyBorder="1" applyAlignment="1">
      <alignment horizontal="center" vertical="center" wrapText="1"/>
    </xf>
    <xf numFmtId="0" fontId="39" fillId="11" borderId="1" xfId="0" applyFont="1" applyFill="1" applyBorder="1" applyAlignment="1">
      <alignment horizontal="center" vertical="center" wrapText="1"/>
    </xf>
    <xf numFmtId="0" fontId="55" fillId="11" borderId="1" xfId="0" applyFont="1" applyFill="1" applyBorder="1" applyAlignment="1">
      <alignment horizontal="center" vertical="center" wrapText="1"/>
    </xf>
    <xf numFmtId="167" fontId="40" fillId="11" borderId="1" xfId="0" applyNumberFormat="1" applyFont="1" applyFill="1" applyBorder="1" applyAlignment="1">
      <alignment horizontal="center" vertical="center" wrapText="1"/>
    </xf>
    <xf numFmtId="168" fontId="40" fillId="11" borderId="1" xfId="0" applyNumberFormat="1" applyFont="1" applyFill="1" applyBorder="1" applyAlignment="1">
      <alignment horizontal="center" vertical="center" wrapText="1"/>
    </xf>
    <xf numFmtId="0" fontId="40" fillId="11" borderId="1" xfId="0" applyFont="1" applyFill="1" applyBorder="1" applyAlignment="1">
      <alignment horizontal="left" vertical="center" wrapText="1"/>
    </xf>
    <xf numFmtId="0" fontId="42" fillId="11" borderId="1" xfId="0" applyFont="1" applyFill="1" applyBorder="1" applyAlignment="1">
      <alignment horizontal="left" vertical="top" wrapText="1"/>
    </xf>
    <xf numFmtId="0" fontId="39" fillId="11" borderId="4" xfId="0" applyFont="1" applyFill="1" applyBorder="1" applyAlignment="1">
      <alignment horizontal="center" vertical="center" wrapText="1"/>
    </xf>
    <xf numFmtId="0" fontId="40" fillId="11" borderId="4" xfId="0" applyFont="1" applyFill="1" applyBorder="1" applyAlignment="1">
      <alignment horizontal="left" vertical="top" wrapText="1"/>
    </xf>
    <xf numFmtId="0" fontId="55" fillId="11" borderId="4" xfId="0" applyFont="1" applyFill="1" applyBorder="1" applyAlignment="1">
      <alignment horizontal="center" vertical="center" wrapText="1"/>
    </xf>
    <xf numFmtId="167" fontId="40" fillId="11" borderId="4" xfId="0" applyNumberFormat="1" applyFont="1" applyFill="1" applyBorder="1" applyAlignment="1">
      <alignment horizontal="center" vertical="center" wrapText="1"/>
    </xf>
    <xf numFmtId="168" fontId="40" fillId="11" borderId="4" xfId="0" applyNumberFormat="1" applyFont="1" applyFill="1" applyBorder="1" applyAlignment="1">
      <alignment horizontal="center" vertical="center" wrapText="1"/>
    </xf>
    <xf numFmtId="0" fontId="39" fillId="18" borderId="1" xfId="0" applyFont="1" applyFill="1" applyBorder="1" applyAlignment="1">
      <alignment horizontal="center" vertical="center" wrapText="1"/>
    </xf>
    <xf numFmtId="0" fontId="39" fillId="18" borderId="1" xfId="0" applyFont="1" applyFill="1" applyBorder="1" applyAlignment="1">
      <alignment horizontal="left" vertical="top" wrapText="1"/>
    </xf>
    <xf numFmtId="0" fontId="42" fillId="18" borderId="1" xfId="0" applyFont="1" applyFill="1" applyBorder="1" applyAlignment="1">
      <alignment horizontal="left" vertical="top" wrapText="1"/>
    </xf>
    <xf numFmtId="0" fontId="39" fillId="18" borderId="6" xfId="0" applyFont="1" applyFill="1" applyBorder="1" applyAlignment="1">
      <alignment horizontal="center" vertical="center" wrapText="1"/>
    </xf>
    <xf numFmtId="0" fontId="39" fillId="10" borderId="3" xfId="0" applyFont="1" applyFill="1" applyBorder="1" applyAlignment="1">
      <alignment horizontal="left" vertical="center"/>
    </xf>
    <xf numFmtId="0" fontId="40" fillId="18" borderId="8" xfId="0" applyFont="1" applyFill="1" applyBorder="1" applyAlignment="1">
      <alignment horizontal="center" vertical="center" wrapText="1"/>
    </xf>
    <xf numFmtId="0" fontId="40" fillId="18" borderId="14" xfId="0" applyFont="1" applyFill="1" applyBorder="1" applyAlignment="1">
      <alignment horizontal="center" vertical="center" wrapText="1"/>
    </xf>
    <xf numFmtId="0" fontId="39" fillId="11" borderId="3" xfId="0" applyFont="1" applyFill="1" applyBorder="1" applyAlignment="1">
      <alignment horizontal="center" vertical="center" wrapText="1"/>
    </xf>
    <xf numFmtId="0" fontId="39" fillId="11" borderId="14" xfId="0" applyFont="1" applyFill="1" applyBorder="1" applyAlignment="1">
      <alignment horizontal="center" vertical="center" wrapText="1"/>
    </xf>
    <xf numFmtId="0" fontId="39" fillId="18" borderId="3" xfId="0" applyFont="1" applyFill="1" applyBorder="1" applyAlignment="1">
      <alignment horizontal="center" vertical="center" wrapText="1"/>
    </xf>
    <xf numFmtId="0" fontId="47" fillId="10" borderId="3" xfId="0" applyFont="1" applyFill="1" applyBorder="1" applyAlignment="1">
      <alignment horizontal="center" vertical="center"/>
    </xf>
    <xf numFmtId="0" fontId="43" fillId="18" borderId="8" xfId="0" applyFont="1" applyFill="1" applyBorder="1" applyAlignment="1">
      <alignment horizontal="center" vertical="center" wrapText="1"/>
    </xf>
    <xf numFmtId="0" fontId="43" fillId="18" borderId="3" xfId="0" applyFont="1" applyFill="1" applyBorder="1" applyAlignment="1">
      <alignment horizontal="center" vertical="center" wrapText="1"/>
    </xf>
    <xf numFmtId="0" fontId="43" fillId="11" borderId="3" xfId="0" applyFont="1" applyFill="1" applyBorder="1" applyAlignment="1">
      <alignment horizontal="center" vertical="center"/>
    </xf>
    <xf numFmtId="0" fontId="43" fillId="18" borderId="3" xfId="0" applyFont="1" applyFill="1" applyBorder="1" applyAlignment="1">
      <alignment horizontal="center" vertical="center"/>
    </xf>
    <xf numFmtId="0" fontId="43" fillId="18" borderId="14" xfId="0" applyFont="1" applyFill="1" applyBorder="1" applyAlignment="1">
      <alignment horizontal="center" vertical="center" wrapText="1"/>
    </xf>
    <xf numFmtId="0" fontId="47" fillId="11" borderId="3" xfId="0" applyFont="1" applyFill="1" applyBorder="1" applyAlignment="1">
      <alignment horizontal="center" vertical="center" wrapText="1"/>
    </xf>
    <xf numFmtId="0" fontId="47" fillId="11" borderId="14" xfId="0" applyFont="1" applyFill="1" applyBorder="1" applyAlignment="1">
      <alignment horizontal="center" vertical="center" wrapText="1"/>
    </xf>
    <xf numFmtId="0" fontId="47" fillId="18" borderId="3" xfId="0" applyFont="1" applyFill="1" applyBorder="1" applyAlignment="1">
      <alignment horizontal="center" vertical="center" wrapText="1"/>
    </xf>
    <xf numFmtId="166" fontId="46" fillId="12" borderId="1" xfId="0" applyNumberFormat="1" applyFont="1" applyFill="1" applyBorder="1" applyAlignment="1">
      <alignment horizontal="center" vertical="center" wrapText="1"/>
    </xf>
    <xf numFmtId="166" fontId="46" fillId="12" borderId="1" xfId="0" applyNumberFormat="1" applyFont="1" applyFill="1" applyBorder="1" applyAlignment="1">
      <alignment horizontal="center" vertical="center"/>
    </xf>
    <xf numFmtId="168" fontId="39" fillId="0" borderId="2" xfId="0" applyNumberFormat="1" applyFont="1" applyBorder="1" applyAlignment="1">
      <alignment horizontal="center" vertical="center" wrapText="1"/>
    </xf>
    <xf numFmtId="166" fontId="46" fillId="12" borderId="5" xfId="0" applyNumberFormat="1" applyFont="1" applyFill="1" applyBorder="1" applyAlignment="1">
      <alignment horizontal="center" vertical="center" wrapText="1"/>
    </xf>
    <xf numFmtId="166" fontId="46" fillId="12" borderId="12" xfId="0" applyNumberFormat="1" applyFont="1" applyFill="1" applyBorder="1" applyAlignment="1">
      <alignment horizontal="center" vertical="center"/>
    </xf>
    <xf numFmtId="166" fontId="46" fillId="12" borderId="1" xfId="0" applyNumberFormat="1" applyFont="1" applyFill="1" applyBorder="1" applyAlignment="1">
      <alignment vertical="center"/>
    </xf>
    <xf numFmtId="44" fontId="57" fillId="20" borderId="2" xfId="2" applyFont="1" applyFill="1" applyBorder="1" applyAlignment="1">
      <alignment horizontal="center" vertical="center"/>
    </xf>
    <xf numFmtId="0" fontId="39" fillId="0" borderId="2" xfId="3" applyFont="1" applyAlignment="1">
      <alignment horizontal="center"/>
    </xf>
    <xf numFmtId="0" fontId="39" fillId="0" borderId="2" xfId="3" applyFont="1" applyAlignment="1">
      <alignment horizontal="left"/>
    </xf>
    <xf numFmtId="0" fontId="39" fillId="0" borderId="2" xfId="3" applyFont="1" applyAlignment="1">
      <alignment horizontal="center" vertical="center" wrapText="1"/>
    </xf>
    <xf numFmtId="170" fontId="60" fillId="11" borderId="10" xfId="3" applyNumberFormat="1" applyFont="1" applyFill="1" applyBorder="1" applyAlignment="1">
      <alignment horizontal="center" vertical="center"/>
    </xf>
    <xf numFmtId="0" fontId="61" fillId="0" borderId="0" xfId="0" applyFont="1"/>
    <xf numFmtId="0" fontId="62" fillId="15" borderId="16" xfId="0" applyFont="1" applyFill="1" applyBorder="1" applyAlignment="1">
      <alignment horizontal="center" vertical="center" wrapText="1"/>
    </xf>
    <xf numFmtId="0" fontId="62" fillId="15" borderId="2" xfId="0" applyFont="1" applyFill="1" applyBorder="1" applyAlignment="1">
      <alignment horizontal="center" vertical="center" wrapText="1"/>
    </xf>
    <xf numFmtId="0" fontId="62" fillId="27" borderId="14" xfId="0" applyFont="1" applyFill="1" applyBorder="1" applyAlignment="1">
      <alignment horizontal="center" vertical="center" wrapText="1"/>
    </xf>
    <xf numFmtId="0" fontId="62" fillId="27" borderId="4" xfId="0" applyFont="1" applyFill="1" applyBorder="1" applyAlignment="1">
      <alignment horizontal="center" vertical="center" wrapText="1"/>
    </xf>
    <xf numFmtId="0" fontId="63" fillId="0" borderId="10" xfId="0" applyFont="1" applyBorder="1" applyAlignment="1">
      <alignment horizontal="center"/>
    </xf>
    <xf numFmtId="0" fontId="63" fillId="0" borderId="10" xfId="0" applyFont="1" applyBorder="1" applyAlignment="1">
      <alignment horizontal="center" wrapText="1"/>
    </xf>
    <xf numFmtId="0" fontId="64" fillId="0" borderId="10" xfId="0" applyFont="1" applyBorder="1" applyAlignment="1">
      <alignment horizontal="center" vertical="center"/>
    </xf>
    <xf numFmtId="0" fontId="63" fillId="0" borderId="10" xfId="0" applyFont="1" applyBorder="1" applyAlignment="1">
      <alignment horizontal="center" vertical="center" wrapText="1"/>
    </xf>
    <xf numFmtId="0" fontId="65" fillId="0" borderId="2" xfId="0" applyFont="1" applyBorder="1" applyAlignment="1">
      <alignment vertical="center"/>
    </xf>
    <xf numFmtId="0" fontId="65" fillId="0" borderId="2" xfId="0" applyFont="1" applyBorder="1"/>
    <xf numFmtId="6" fontId="62" fillId="15" borderId="2" xfId="0" applyNumberFormat="1" applyFont="1" applyFill="1" applyBorder="1" applyAlignment="1">
      <alignment horizontal="center" vertical="center"/>
    </xf>
    <xf numFmtId="6" fontId="62" fillId="27" borderId="2" xfId="0" applyNumberFormat="1" applyFont="1" applyFill="1" applyBorder="1" applyAlignment="1">
      <alignment horizontal="center" vertical="center"/>
    </xf>
    <xf numFmtId="6" fontId="61" fillId="0" borderId="0" xfId="0" applyNumberFormat="1" applyFont="1"/>
    <xf numFmtId="171" fontId="63" fillId="0" borderId="10" xfId="0" applyNumberFormat="1" applyFont="1" applyBorder="1"/>
    <xf numFmtId="171" fontId="63" fillId="0" borderId="15" xfId="0" applyNumberFormat="1" applyFont="1" applyBorder="1"/>
    <xf numFmtId="171" fontId="63" fillId="0" borderId="30" xfId="0" applyNumberFormat="1" applyFont="1" applyBorder="1"/>
    <xf numFmtId="171" fontId="63" fillId="0" borderId="67" xfId="0" applyNumberFormat="1" applyFont="1" applyBorder="1"/>
    <xf numFmtId="171" fontId="61" fillId="0" borderId="0" xfId="0" applyNumberFormat="1" applyFont="1"/>
    <xf numFmtId="0" fontId="45" fillId="15" borderId="16" xfId="3" applyFont="1" applyFill="1" applyBorder="1" applyAlignment="1">
      <alignment horizontal="center" vertical="center" wrapText="1"/>
    </xf>
    <xf numFmtId="168" fontId="39" fillId="0" borderId="2" xfId="3" applyNumberFormat="1" applyFont="1" applyAlignment="1">
      <alignment horizontal="center"/>
    </xf>
    <xf numFmtId="170" fontId="39" fillId="0" borderId="2" xfId="3" applyNumberFormat="1" applyFont="1" applyAlignment="1">
      <alignment horizontal="center"/>
    </xf>
    <xf numFmtId="0" fontId="56" fillId="0" borderId="10" xfId="3" applyFont="1" applyBorder="1" applyAlignment="1">
      <alignment horizontal="center"/>
    </xf>
    <xf numFmtId="0" fontId="56" fillId="0" borderId="10" xfId="0" applyFont="1" applyBorder="1" applyAlignment="1">
      <alignment horizontal="center" vertical="center"/>
    </xf>
    <xf numFmtId="0" fontId="68" fillId="0" borderId="10" xfId="0" applyFont="1" applyBorder="1" applyAlignment="1">
      <alignment horizontal="left" vertical="top"/>
    </xf>
    <xf numFmtId="0" fontId="56" fillId="0" borderId="10" xfId="0" applyFont="1" applyBorder="1" applyAlignment="1">
      <alignment horizontal="left" vertical="top"/>
    </xf>
    <xf numFmtId="0" fontId="69" fillId="0" borderId="10" xfId="0" applyFont="1" applyBorder="1" applyAlignment="1">
      <alignment horizontal="center" vertical="center"/>
    </xf>
    <xf numFmtId="49" fontId="56" fillId="0" borderId="10" xfId="0" applyNumberFormat="1" applyFont="1" applyBorder="1" applyAlignment="1">
      <alignment horizontal="left" vertical="top"/>
    </xf>
    <xf numFmtId="170" fontId="47" fillId="20" borderId="30" xfId="4" applyNumberFormat="1" applyFont="1" applyFill="1" applyBorder="1" applyAlignment="1">
      <alignment horizontal="center" vertical="center"/>
    </xf>
    <xf numFmtId="169" fontId="56" fillId="0" borderId="10" xfId="0" applyNumberFormat="1" applyFont="1" applyBorder="1" applyAlignment="1">
      <alignment horizontal="right" vertical="center"/>
    </xf>
    <xf numFmtId="0" fontId="5" fillId="10" borderId="29" xfId="0" applyFont="1" applyFill="1" applyBorder="1" applyAlignment="1">
      <alignment horizontal="left" vertical="top"/>
    </xf>
    <xf numFmtId="167" fontId="5" fillId="10" borderId="29" xfId="0" applyNumberFormat="1" applyFont="1" applyFill="1" applyBorder="1" applyAlignment="1">
      <alignment horizontal="right" vertical="center"/>
    </xf>
    <xf numFmtId="0" fontId="5" fillId="10" borderId="10" xfId="0" applyFont="1" applyFill="1" applyBorder="1" applyAlignment="1">
      <alignment horizontal="center" vertical="center"/>
    </xf>
    <xf numFmtId="0" fontId="67" fillId="10" borderId="10" xfId="0" applyFont="1" applyFill="1" applyBorder="1" applyAlignment="1">
      <alignment horizontal="center" vertical="center"/>
    </xf>
    <xf numFmtId="167" fontId="5" fillId="10" borderId="10" xfId="0" applyNumberFormat="1" applyFont="1" applyFill="1" applyBorder="1" applyAlignment="1">
      <alignment horizontal="right" vertical="center"/>
    </xf>
    <xf numFmtId="168" fontId="5" fillId="10" borderId="10" xfId="0" applyNumberFormat="1" applyFont="1" applyFill="1" applyBorder="1" applyAlignment="1">
      <alignment horizontal="right" vertical="center"/>
    </xf>
    <xf numFmtId="0" fontId="40" fillId="10" borderId="15" xfId="0" applyFont="1" applyFill="1" applyBorder="1" applyAlignment="1">
      <alignment horizontal="left" vertical="center" wrapText="1"/>
    </xf>
    <xf numFmtId="0" fontId="45" fillId="15" borderId="16" xfId="0" applyFont="1" applyFill="1" applyBorder="1" applyAlignment="1">
      <alignment horizontal="center" vertical="center"/>
    </xf>
    <xf numFmtId="0" fontId="44" fillId="15" borderId="16" xfId="0" applyFont="1" applyFill="1" applyBorder="1" applyAlignment="1">
      <alignment horizontal="center" vertical="center" wrapText="1"/>
    </xf>
    <xf numFmtId="0" fontId="43" fillId="2" borderId="16" xfId="0" applyFont="1" applyFill="1" applyBorder="1" applyAlignment="1">
      <alignment horizontal="center" vertical="center" wrapText="1"/>
    </xf>
    <xf numFmtId="164" fontId="46" fillId="3" borderId="16" xfId="0" applyNumberFormat="1" applyFont="1" applyFill="1" applyBorder="1" applyAlignment="1">
      <alignment horizontal="center" vertical="center" wrapText="1"/>
    </xf>
    <xf numFmtId="0" fontId="47" fillId="10" borderId="2" xfId="0" applyFont="1" applyFill="1" applyBorder="1" applyAlignment="1">
      <alignment horizontal="center" vertical="center"/>
    </xf>
    <xf numFmtId="0" fontId="40" fillId="10" borderId="2" xfId="0" applyFont="1" applyFill="1" applyBorder="1" applyAlignment="1">
      <alignment horizontal="center" vertical="center" wrapText="1"/>
    </xf>
    <xf numFmtId="0" fontId="5" fillId="18" borderId="29" xfId="0" applyFont="1" applyFill="1" applyBorder="1" applyAlignment="1">
      <alignment horizontal="left" vertical="top"/>
    </xf>
    <xf numFmtId="167" fontId="5" fillId="18" borderId="29" xfId="0" applyNumberFormat="1" applyFont="1" applyFill="1" applyBorder="1" applyAlignment="1">
      <alignment horizontal="right" vertical="center"/>
    </xf>
    <xf numFmtId="0" fontId="6" fillId="18" borderId="10" xfId="0" applyFont="1" applyFill="1" applyBorder="1" applyAlignment="1">
      <alignment horizontal="center" vertical="center"/>
    </xf>
    <xf numFmtId="0" fontId="5" fillId="18" borderId="10" xfId="0" applyFont="1" applyFill="1" applyBorder="1" applyAlignment="1">
      <alignment horizontal="center" vertical="center"/>
    </xf>
    <xf numFmtId="0" fontId="67" fillId="18" borderId="10" xfId="0" applyFont="1" applyFill="1" applyBorder="1" applyAlignment="1">
      <alignment horizontal="center" vertical="center"/>
    </xf>
    <xf numFmtId="167" fontId="6" fillId="18" borderId="10" xfId="0" applyNumberFormat="1" applyFont="1" applyFill="1" applyBorder="1" applyAlignment="1">
      <alignment horizontal="right" vertical="center"/>
    </xf>
    <xf numFmtId="168" fontId="6" fillId="18" borderId="10" xfId="0" applyNumberFormat="1" applyFont="1" applyFill="1" applyBorder="1" applyAlignment="1">
      <alignment horizontal="right" vertical="center"/>
    </xf>
    <xf numFmtId="167" fontId="5" fillId="18" borderId="10" xfId="0" applyNumberFormat="1" applyFont="1" applyFill="1" applyBorder="1" applyAlignment="1">
      <alignment horizontal="right" vertical="center"/>
    </xf>
    <xf numFmtId="0" fontId="39" fillId="18" borderId="15" xfId="0" applyFont="1" applyFill="1" applyBorder="1" applyAlignment="1">
      <alignment horizontal="left" vertical="center" wrapText="1"/>
    </xf>
    <xf numFmtId="0" fontId="39" fillId="18" borderId="32" xfId="0" applyFont="1" applyFill="1" applyBorder="1" applyAlignment="1">
      <alignment horizontal="left" vertical="center" wrapText="1"/>
    </xf>
    <xf numFmtId="0" fontId="5" fillId="10" borderId="16" xfId="0" applyFont="1" applyFill="1" applyBorder="1" applyAlignment="1">
      <alignment horizontal="center" vertical="center"/>
    </xf>
    <xf numFmtId="0" fontId="67" fillId="10" borderId="16" xfId="0" applyFont="1" applyFill="1" applyBorder="1" applyAlignment="1">
      <alignment horizontal="center" vertical="center"/>
    </xf>
    <xf numFmtId="167" fontId="5" fillId="10" borderId="16" xfId="0" applyNumberFormat="1" applyFont="1" applyFill="1" applyBorder="1" applyAlignment="1">
      <alignment horizontal="right" vertical="center"/>
    </xf>
    <xf numFmtId="168" fontId="5" fillId="10" borderId="16" xfId="0" applyNumberFormat="1" applyFont="1" applyFill="1" applyBorder="1" applyAlignment="1">
      <alignment horizontal="right" vertical="center"/>
    </xf>
    <xf numFmtId="0" fontId="47" fillId="10" borderId="30" xfId="0" applyFont="1" applyFill="1" applyBorder="1" applyAlignment="1">
      <alignment horizontal="center" vertical="center"/>
    </xf>
    <xf numFmtId="0" fontId="40" fillId="10" borderId="30" xfId="0" applyFont="1" applyFill="1" applyBorder="1" applyAlignment="1">
      <alignment horizontal="center" vertical="center"/>
    </xf>
    <xf numFmtId="0" fontId="40" fillId="10" borderId="30" xfId="0" applyFont="1" applyFill="1" applyBorder="1" applyAlignment="1">
      <alignment horizontal="center" vertical="center" wrapText="1"/>
    </xf>
    <xf numFmtId="0" fontId="6" fillId="10" borderId="35" xfId="0" applyFont="1" applyFill="1" applyBorder="1" applyAlignment="1">
      <alignment horizontal="center" vertical="center"/>
    </xf>
    <xf numFmtId="0" fontId="6" fillId="10" borderId="1" xfId="0" applyFont="1" applyFill="1" applyBorder="1" applyAlignment="1">
      <alignment horizontal="center" vertical="center"/>
    </xf>
    <xf numFmtId="0" fontId="5" fillId="10" borderId="1" xfId="0" applyFont="1" applyFill="1" applyBorder="1" applyAlignment="1">
      <alignment horizontal="center" vertical="center"/>
    </xf>
    <xf numFmtId="0" fontId="67" fillId="10" borderId="1" xfId="0" applyFont="1" applyFill="1" applyBorder="1" applyAlignment="1">
      <alignment horizontal="center" vertical="center"/>
    </xf>
    <xf numFmtId="168" fontId="6" fillId="10" borderId="1" xfId="0" applyNumberFormat="1" applyFont="1" applyFill="1" applyBorder="1" applyAlignment="1">
      <alignment horizontal="right" vertical="center"/>
    </xf>
    <xf numFmtId="167" fontId="6" fillId="10" borderId="1" xfId="0" applyNumberFormat="1" applyFont="1" applyFill="1" applyBorder="1" applyAlignment="1">
      <alignment horizontal="right" vertical="center"/>
    </xf>
    <xf numFmtId="167" fontId="5" fillId="10" borderId="1" xfId="0" applyNumberFormat="1" applyFont="1" applyFill="1" applyBorder="1" applyAlignment="1">
      <alignment horizontal="right" vertical="center"/>
    </xf>
    <xf numFmtId="0" fontId="67" fillId="10" borderId="4" xfId="0" applyFont="1" applyFill="1" applyBorder="1" applyAlignment="1">
      <alignment horizontal="center" vertical="center"/>
    </xf>
    <xf numFmtId="0" fontId="6" fillId="10" borderId="4" xfId="0" applyFont="1" applyFill="1" applyBorder="1" applyAlignment="1">
      <alignment horizontal="center" vertical="center"/>
    </xf>
    <xf numFmtId="167" fontId="6" fillId="10" borderId="4" xfId="0" applyNumberFormat="1" applyFont="1" applyFill="1" applyBorder="1" applyAlignment="1">
      <alignment horizontal="right" vertical="center"/>
    </xf>
    <xf numFmtId="168" fontId="6" fillId="10" borderId="4" xfId="0" applyNumberFormat="1" applyFont="1" applyFill="1" applyBorder="1" applyAlignment="1">
      <alignment horizontal="right" vertical="center"/>
    </xf>
    <xf numFmtId="0" fontId="6" fillId="10" borderId="36" xfId="0" applyFont="1" applyFill="1" applyBorder="1" applyAlignment="1">
      <alignment horizontal="center" vertical="center"/>
    </xf>
    <xf numFmtId="0" fontId="5" fillId="10" borderId="4" xfId="0" applyFont="1" applyFill="1" applyBorder="1" applyAlignment="1">
      <alignment horizontal="center" vertical="center"/>
    </xf>
    <xf numFmtId="0" fontId="14" fillId="21" borderId="28" xfId="0" applyFont="1" applyFill="1" applyBorder="1" applyAlignment="1">
      <alignment horizontal="center" vertical="center"/>
    </xf>
    <xf numFmtId="0" fontId="14" fillId="21" borderId="29" xfId="0" applyFont="1" applyFill="1" applyBorder="1" applyAlignment="1">
      <alignment horizontal="center" vertical="center"/>
    </xf>
    <xf numFmtId="0" fontId="70" fillId="21" borderId="29" xfId="0" applyFont="1" applyFill="1" applyBorder="1" applyAlignment="1">
      <alignment horizontal="left" vertical="top"/>
    </xf>
    <xf numFmtId="0" fontId="14" fillId="21" borderId="29" xfId="0" applyFont="1" applyFill="1" applyBorder="1" applyAlignment="1">
      <alignment horizontal="left" vertical="top"/>
    </xf>
    <xf numFmtId="0" fontId="5" fillId="21" borderId="29" xfId="0" applyFont="1" applyFill="1" applyBorder="1" applyAlignment="1">
      <alignment horizontal="left" vertical="top"/>
    </xf>
    <xf numFmtId="0" fontId="71" fillId="21" borderId="29" xfId="0" applyFont="1" applyFill="1" applyBorder="1" applyAlignment="1">
      <alignment horizontal="center" vertical="center"/>
    </xf>
    <xf numFmtId="167" fontId="5" fillId="21" borderId="29" xfId="0" applyNumberFormat="1" applyFont="1" applyFill="1" applyBorder="1" applyAlignment="1">
      <alignment horizontal="right" vertical="center"/>
    </xf>
    <xf numFmtId="168" fontId="14" fillId="21" borderId="29" xfId="0" applyNumberFormat="1" applyFont="1" applyFill="1" applyBorder="1" applyAlignment="1">
      <alignment horizontal="right" vertical="center"/>
    </xf>
    <xf numFmtId="0" fontId="14" fillId="21" borderId="34" xfId="0" applyFont="1" applyFill="1" applyBorder="1" applyAlignment="1">
      <alignment horizontal="center" vertical="center"/>
    </xf>
    <xf numFmtId="0" fontId="14" fillId="21" borderId="10" xfId="0" applyFont="1" applyFill="1" applyBorder="1" applyAlignment="1">
      <alignment horizontal="center" vertical="center"/>
    </xf>
    <xf numFmtId="0" fontId="70" fillId="21" borderId="10" xfId="0" applyFont="1" applyFill="1" applyBorder="1" applyAlignment="1">
      <alignment horizontal="left" vertical="top"/>
    </xf>
    <xf numFmtId="0" fontId="14" fillId="21" borderId="10" xfId="0" applyFont="1" applyFill="1" applyBorder="1" applyAlignment="1">
      <alignment horizontal="left" vertical="top"/>
    </xf>
    <xf numFmtId="0" fontId="71" fillId="21" borderId="10" xfId="0" applyFont="1" applyFill="1" applyBorder="1" applyAlignment="1">
      <alignment horizontal="center" vertical="center"/>
    </xf>
    <xf numFmtId="167" fontId="14" fillId="21" borderId="10" xfId="0" applyNumberFormat="1" applyFont="1" applyFill="1" applyBorder="1" applyAlignment="1">
      <alignment horizontal="right" vertical="center"/>
    </xf>
    <xf numFmtId="168" fontId="14" fillId="21" borderId="10" xfId="0" applyNumberFormat="1" applyFont="1" applyFill="1" applyBorder="1" applyAlignment="1">
      <alignment horizontal="right" vertical="center"/>
    </xf>
    <xf numFmtId="0" fontId="14" fillId="21" borderId="68" xfId="0" applyFont="1" applyFill="1" applyBorder="1" applyAlignment="1">
      <alignment horizontal="center" vertical="center"/>
    </xf>
    <xf numFmtId="0" fontId="14" fillId="21" borderId="16" xfId="0" applyFont="1" applyFill="1" applyBorder="1" applyAlignment="1">
      <alignment horizontal="center" vertical="center"/>
    </xf>
    <xf numFmtId="0" fontId="70" fillId="21" borderId="16" xfId="0" applyFont="1" applyFill="1" applyBorder="1" applyAlignment="1">
      <alignment horizontal="left" vertical="top"/>
    </xf>
    <xf numFmtId="0" fontId="14" fillId="21" borderId="16" xfId="0" applyFont="1" applyFill="1" applyBorder="1" applyAlignment="1">
      <alignment horizontal="left" vertical="top"/>
    </xf>
    <xf numFmtId="0" fontId="71" fillId="21" borderId="16" xfId="0" applyFont="1" applyFill="1" applyBorder="1" applyAlignment="1">
      <alignment horizontal="center" vertical="center"/>
    </xf>
    <xf numFmtId="167" fontId="14" fillId="21" borderId="16" xfId="0" applyNumberFormat="1" applyFont="1" applyFill="1" applyBorder="1" applyAlignment="1">
      <alignment horizontal="right" vertical="center"/>
    </xf>
    <xf numFmtId="168" fontId="14" fillId="21" borderId="16" xfId="0" applyNumberFormat="1" applyFont="1" applyFill="1" applyBorder="1" applyAlignment="1">
      <alignment horizontal="right" vertical="center"/>
    </xf>
    <xf numFmtId="168" fontId="47" fillId="5" borderId="2" xfId="3" applyNumberFormat="1" applyFont="1" applyFill="1" applyAlignment="1">
      <alignment horizontal="center"/>
    </xf>
    <xf numFmtId="166" fontId="47" fillId="5" borderId="2" xfId="3" applyNumberFormat="1" applyFont="1" applyFill="1" applyAlignment="1">
      <alignment horizontal="center"/>
    </xf>
    <xf numFmtId="166" fontId="47" fillId="0" borderId="2" xfId="3" applyNumberFormat="1" applyFont="1" applyAlignment="1">
      <alignment horizontal="center"/>
    </xf>
    <xf numFmtId="166" fontId="39" fillId="0" borderId="2" xfId="3" applyNumberFormat="1" applyFont="1" applyAlignment="1">
      <alignment horizontal="center"/>
    </xf>
    <xf numFmtId="0" fontId="6" fillId="21" borderId="10" xfId="0" applyFont="1" applyFill="1" applyBorder="1" applyAlignment="1">
      <alignment horizontal="center" vertical="center"/>
    </xf>
    <xf numFmtId="167" fontId="5" fillId="21" borderId="10" xfId="0" applyNumberFormat="1" applyFont="1" applyFill="1" applyBorder="1" applyAlignment="1">
      <alignment horizontal="right" vertical="center"/>
    </xf>
    <xf numFmtId="0" fontId="11" fillId="21" borderId="16" xfId="0" applyFont="1" applyFill="1" applyBorder="1" applyAlignment="1">
      <alignment horizontal="left" vertical="top"/>
    </xf>
    <xf numFmtId="166" fontId="46" fillId="0" borderId="2" xfId="0" applyNumberFormat="1" applyFont="1" applyBorder="1" applyAlignment="1">
      <alignment horizontal="center" vertical="center"/>
    </xf>
    <xf numFmtId="0" fontId="14" fillId="10" borderId="28" xfId="0" applyFont="1" applyFill="1" applyBorder="1" applyAlignment="1">
      <alignment horizontal="center" vertical="center"/>
    </xf>
    <xf numFmtId="0" fontId="14" fillId="10" borderId="29" xfId="0" applyFont="1" applyFill="1" applyBorder="1" applyAlignment="1">
      <alignment horizontal="center" vertical="center"/>
    </xf>
    <xf numFmtId="0" fontId="70" fillId="10" borderId="29" xfId="0" applyFont="1" applyFill="1" applyBorder="1" applyAlignment="1">
      <alignment horizontal="left" vertical="top"/>
    </xf>
    <xf numFmtId="0" fontId="14" fillId="10" borderId="29" xfId="0" applyFont="1" applyFill="1" applyBorder="1" applyAlignment="1">
      <alignment horizontal="left" vertical="top"/>
    </xf>
    <xf numFmtId="0" fontId="71" fillId="10" borderId="29" xfId="0" applyFont="1" applyFill="1" applyBorder="1" applyAlignment="1">
      <alignment horizontal="center" vertical="center"/>
    </xf>
    <xf numFmtId="168" fontId="14" fillId="10" borderId="29" xfId="0" applyNumberFormat="1" applyFont="1" applyFill="1" applyBorder="1" applyAlignment="1">
      <alignment horizontal="right" vertical="center"/>
    </xf>
    <xf numFmtId="0" fontId="14" fillId="10" borderId="34" xfId="0" applyFont="1" applyFill="1" applyBorder="1" applyAlignment="1">
      <alignment horizontal="center" vertical="center"/>
    </xf>
    <xf numFmtId="0" fontId="14" fillId="10" borderId="10" xfId="0" applyFont="1" applyFill="1" applyBorder="1" applyAlignment="1">
      <alignment horizontal="center" vertical="center"/>
    </xf>
    <xf numFmtId="0" fontId="70" fillId="10" borderId="10" xfId="0" applyFont="1" applyFill="1" applyBorder="1" applyAlignment="1">
      <alignment horizontal="left" vertical="top"/>
    </xf>
    <xf numFmtId="0" fontId="14" fillId="10" borderId="10" xfId="0" applyFont="1" applyFill="1" applyBorder="1" applyAlignment="1">
      <alignment horizontal="left" vertical="top"/>
    </xf>
    <xf numFmtId="0" fontId="12" fillId="10" borderId="10" xfId="0" applyFont="1" applyFill="1" applyBorder="1" applyAlignment="1">
      <alignment horizontal="left" vertical="top"/>
    </xf>
    <xf numFmtId="0" fontId="71" fillId="10" borderId="10" xfId="0" applyFont="1" applyFill="1" applyBorder="1" applyAlignment="1">
      <alignment horizontal="center" vertical="center"/>
    </xf>
    <xf numFmtId="167" fontId="14" fillId="10" borderId="10" xfId="0" applyNumberFormat="1" applyFont="1" applyFill="1" applyBorder="1" applyAlignment="1">
      <alignment horizontal="right" vertical="center"/>
    </xf>
    <xf numFmtId="168" fontId="14" fillId="10" borderId="10" xfId="0" applyNumberFormat="1" applyFont="1" applyFill="1" applyBorder="1" applyAlignment="1">
      <alignment horizontal="right" vertical="center"/>
    </xf>
    <xf numFmtId="0" fontId="9" fillId="10" borderId="10" xfId="0" applyFont="1" applyFill="1" applyBorder="1" applyAlignment="1">
      <alignment horizontal="left" vertical="top"/>
    </xf>
    <xf numFmtId="0" fontId="11" fillId="10" borderId="10" xfId="0" applyFont="1" applyFill="1" applyBorder="1" applyAlignment="1">
      <alignment horizontal="left" vertical="top"/>
    </xf>
    <xf numFmtId="0" fontId="12" fillId="10" borderId="0" xfId="0" applyFont="1" applyFill="1"/>
    <xf numFmtId="0" fontId="14" fillId="18" borderId="28" xfId="0" applyFont="1" applyFill="1" applyBorder="1" applyAlignment="1">
      <alignment horizontal="center" vertical="center"/>
    </xf>
    <xf numFmtId="0" fontId="14" fillId="18" borderId="29" xfId="0" applyFont="1" applyFill="1" applyBorder="1" applyAlignment="1">
      <alignment horizontal="center" vertical="center"/>
    </xf>
    <xf numFmtId="0" fontId="70" fillId="18" borderId="29" xfId="0" applyFont="1" applyFill="1" applyBorder="1" applyAlignment="1">
      <alignment horizontal="left" vertical="top"/>
    </xf>
    <xf numFmtId="0" fontId="14" fillId="18" borderId="29" xfId="0" applyFont="1" applyFill="1" applyBorder="1" applyAlignment="1">
      <alignment horizontal="left" vertical="top"/>
    </xf>
    <xf numFmtId="0" fontId="71" fillId="18" borderId="29" xfId="0" applyFont="1" applyFill="1" applyBorder="1" applyAlignment="1">
      <alignment horizontal="center" vertical="center"/>
    </xf>
    <xf numFmtId="168" fontId="14" fillId="18" borderId="29" xfId="0" applyNumberFormat="1" applyFont="1" applyFill="1" applyBorder="1" applyAlignment="1">
      <alignment horizontal="right" vertical="center"/>
    </xf>
    <xf numFmtId="0" fontId="14" fillId="18" borderId="34" xfId="0" applyFont="1" applyFill="1" applyBorder="1" applyAlignment="1">
      <alignment horizontal="center" vertical="center"/>
    </xf>
    <xf numFmtId="0" fontId="14" fillId="18" borderId="10" xfId="0" applyFont="1" applyFill="1" applyBorder="1" applyAlignment="1">
      <alignment horizontal="center" vertical="center"/>
    </xf>
    <xf numFmtId="0" fontId="70" fillId="18" borderId="10" xfId="0" applyFont="1" applyFill="1" applyBorder="1" applyAlignment="1">
      <alignment horizontal="left" vertical="top"/>
    </xf>
    <xf numFmtId="0" fontId="14" fillId="18" borderId="10" xfId="0" applyFont="1" applyFill="1" applyBorder="1" applyAlignment="1">
      <alignment horizontal="left" vertical="top"/>
    </xf>
    <xf numFmtId="0" fontId="71" fillId="18" borderId="10" xfId="0" applyFont="1" applyFill="1" applyBorder="1" applyAlignment="1">
      <alignment horizontal="center" vertical="center"/>
    </xf>
    <xf numFmtId="167" fontId="14" fillId="18" borderId="10" xfId="0" applyNumberFormat="1" applyFont="1" applyFill="1" applyBorder="1" applyAlignment="1">
      <alignment horizontal="right" vertical="center"/>
    </xf>
    <xf numFmtId="168" fontId="14" fillId="18" borderId="10" xfId="0" applyNumberFormat="1" applyFont="1" applyFill="1" applyBorder="1" applyAlignment="1">
      <alignment horizontal="right" vertical="center"/>
    </xf>
    <xf numFmtId="0" fontId="47" fillId="18" borderId="1" xfId="0" applyFont="1" applyFill="1" applyBorder="1" applyAlignment="1">
      <alignment horizontal="center" vertical="center"/>
    </xf>
    <xf numFmtId="0" fontId="9" fillId="18" borderId="10" xfId="0" applyFont="1" applyFill="1" applyBorder="1" applyAlignment="1">
      <alignment horizontal="left" vertical="top"/>
    </xf>
    <xf numFmtId="0" fontId="72" fillId="18" borderId="10" xfId="0" applyFont="1" applyFill="1" applyBorder="1" applyAlignment="1">
      <alignment horizontal="center" vertical="center" wrapText="1"/>
    </xf>
    <xf numFmtId="0" fontId="72" fillId="18" borderId="10" xfId="0" applyFont="1" applyFill="1" applyBorder="1" applyAlignment="1">
      <alignment horizontal="center" vertical="center"/>
    </xf>
    <xf numFmtId="0" fontId="9" fillId="18" borderId="16" xfId="0" applyFont="1" applyFill="1" applyBorder="1" applyAlignment="1">
      <alignment horizontal="left" vertical="top"/>
    </xf>
    <xf numFmtId="0" fontId="72" fillId="18" borderId="16" xfId="0" applyFont="1" applyFill="1" applyBorder="1" applyAlignment="1">
      <alignment horizontal="center" vertical="center"/>
    </xf>
    <xf numFmtId="0" fontId="14" fillId="18" borderId="68" xfId="0" applyFont="1" applyFill="1" applyBorder="1" applyAlignment="1">
      <alignment horizontal="center" vertical="center"/>
    </xf>
    <xf numFmtId="0" fontId="14" fillId="18" borderId="16" xfId="0" applyFont="1" applyFill="1" applyBorder="1" applyAlignment="1">
      <alignment horizontal="center" vertical="center"/>
    </xf>
    <xf numFmtId="0" fontId="70" fillId="18" borderId="16" xfId="0" applyFont="1" applyFill="1" applyBorder="1" applyAlignment="1">
      <alignment horizontal="left" vertical="top"/>
    </xf>
    <xf numFmtId="0" fontId="14" fillId="18" borderId="16" xfId="0" applyFont="1" applyFill="1" applyBorder="1" applyAlignment="1">
      <alignment horizontal="left" vertical="top"/>
    </xf>
    <xf numFmtId="0" fontId="71" fillId="18" borderId="16" xfId="0" applyFont="1" applyFill="1" applyBorder="1" applyAlignment="1">
      <alignment horizontal="center" vertical="center"/>
    </xf>
    <xf numFmtId="167" fontId="14" fillId="18" borderId="16" xfId="0" applyNumberFormat="1" applyFont="1" applyFill="1" applyBorder="1" applyAlignment="1">
      <alignment horizontal="right" vertical="center"/>
    </xf>
    <xf numFmtId="168" fontId="14" fillId="18" borderId="16" xfId="0" applyNumberFormat="1" applyFont="1" applyFill="1" applyBorder="1" applyAlignment="1">
      <alignment horizontal="right" vertical="center"/>
    </xf>
    <xf numFmtId="0" fontId="4" fillId="10" borderId="29" xfId="0" applyFont="1" applyFill="1" applyBorder="1" applyAlignment="1">
      <alignment horizontal="left" vertical="top"/>
    </xf>
    <xf numFmtId="0" fontId="4" fillId="10" borderId="10" xfId="0" applyFont="1" applyFill="1" applyBorder="1" applyAlignment="1">
      <alignment horizontal="left" vertical="top"/>
    </xf>
    <xf numFmtId="0" fontId="14" fillId="10" borderId="68" xfId="0" applyFont="1" applyFill="1" applyBorder="1" applyAlignment="1">
      <alignment horizontal="center" vertical="center"/>
    </xf>
    <xf numFmtId="0" fontId="14" fillId="10" borderId="16" xfId="0" applyFont="1" applyFill="1" applyBorder="1" applyAlignment="1">
      <alignment horizontal="center" vertical="center"/>
    </xf>
    <xf numFmtId="0" fontId="70" fillId="10" borderId="16" xfId="0" applyFont="1" applyFill="1" applyBorder="1" applyAlignment="1">
      <alignment horizontal="left" vertical="top"/>
    </xf>
    <xf numFmtId="0" fontId="4" fillId="10" borderId="16" xfId="0" applyFont="1" applyFill="1" applyBorder="1" applyAlignment="1">
      <alignment horizontal="left" vertical="top"/>
    </xf>
    <xf numFmtId="0" fontId="14" fillId="10" borderId="16" xfId="0" applyFont="1" applyFill="1" applyBorder="1" applyAlignment="1">
      <alignment horizontal="left" vertical="top"/>
    </xf>
    <xf numFmtId="0" fontId="71" fillId="10" borderId="16" xfId="0" applyFont="1" applyFill="1" applyBorder="1" applyAlignment="1">
      <alignment horizontal="center" vertical="center"/>
    </xf>
    <xf numFmtId="0" fontId="6" fillId="10" borderId="10" xfId="0" applyFont="1" applyFill="1" applyBorder="1" applyAlignment="1">
      <alignment horizontal="center" vertical="center"/>
    </xf>
    <xf numFmtId="167" fontId="14" fillId="10" borderId="16" xfId="0" applyNumberFormat="1" applyFont="1" applyFill="1" applyBorder="1" applyAlignment="1">
      <alignment horizontal="right" vertical="center"/>
    </xf>
    <xf numFmtId="0" fontId="11" fillId="10" borderId="16" xfId="0" applyFont="1" applyFill="1" applyBorder="1" applyAlignment="1">
      <alignment horizontal="left" vertical="top"/>
    </xf>
    <xf numFmtId="168" fontId="14" fillId="10" borderId="16" xfId="0" applyNumberFormat="1" applyFont="1" applyFill="1" applyBorder="1" applyAlignment="1">
      <alignment horizontal="right" vertical="center"/>
    </xf>
    <xf numFmtId="0" fontId="40" fillId="10" borderId="2" xfId="0" applyFont="1" applyFill="1" applyBorder="1" applyAlignment="1">
      <alignment vertical="center" wrapText="1"/>
    </xf>
    <xf numFmtId="166" fontId="46" fillId="0" borderId="10" xfId="0" applyNumberFormat="1" applyFont="1" applyBorder="1" applyAlignment="1">
      <alignment horizontal="center" vertical="center"/>
    </xf>
    <xf numFmtId="0" fontId="15" fillId="0" borderId="2" xfId="5" applyFont="1" applyAlignment="1">
      <alignment vertical="top" wrapText="1"/>
    </xf>
    <xf numFmtId="10" fontId="15" fillId="0" borderId="2" xfId="5" applyNumberFormat="1" applyFont="1" applyAlignment="1">
      <alignment horizontal="center" vertical="top" wrapText="1"/>
    </xf>
    <xf numFmtId="0" fontId="2" fillId="0" borderId="2" xfId="5" applyAlignment="1">
      <alignment horizontal="left" vertical="top"/>
    </xf>
    <xf numFmtId="0" fontId="2" fillId="0" borderId="2" xfId="5"/>
    <xf numFmtId="0" fontId="16" fillId="0" borderId="10" xfId="5" applyFont="1" applyBorder="1" applyAlignment="1">
      <alignment vertical="center" wrapText="1"/>
    </xf>
    <xf numFmtId="0" fontId="14" fillId="0" borderId="10" xfId="5" applyFont="1" applyBorder="1" applyAlignment="1">
      <alignment vertical="center" wrapText="1"/>
    </xf>
    <xf numFmtId="0" fontId="20" fillId="17" borderId="1" xfId="5" applyFont="1" applyFill="1" applyBorder="1" applyAlignment="1">
      <alignment horizontal="center" vertical="center" wrapText="1"/>
    </xf>
    <xf numFmtId="0" fontId="29" fillId="0" borderId="16" xfId="5" applyFont="1" applyBorder="1" applyAlignment="1">
      <alignment wrapText="1"/>
    </xf>
    <xf numFmtId="0" fontId="16" fillId="13" borderId="10" xfId="5" applyFont="1" applyFill="1" applyBorder="1" applyAlignment="1">
      <alignment horizontal="center" vertical="center" wrapText="1"/>
    </xf>
    <xf numFmtId="0" fontId="16" fillId="7" borderId="10" xfId="5" applyFont="1" applyFill="1" applyBorder="1" applyAlignment="1">
      <alignment horizontal="center" vertical="center" wrapText="1"/>
    </xf>
    <xf numFmtId="0" fontId="16" fillId="0" borderId="10" xfId="5" applyFont="1" applyBorder="1" applyAlignment="1">
      <alignment horizontal="center" vertical="center" wrapText="1"/>
    </xf>
    <xf numFmtId="0" fontId="16" fillId="17" borderId="1" xfId="5" applyFont="1" applyFill="1" applyBorder="1" applyAlignment="1">
      <alignment horizontal="center" vertical="center" wrapText="1"/>
    </xf>
    <xf numFmtId="0" fontId="29" fillId="0" borderId="30" xfId="5" applyFont="1" applyBorder="1" applyAlignment="1">
      <alignment wrapText="1"/>
    </xf>
    <xf numFmtId="0" fontId="29" fillId="16" borderId="1" xfId="5" applyFont="1" applyFill="1" applyBorder="1" applyAlignment="1">
      <alignment horizontal="center" vertical="center" wrapText="1"/>
    </xf>
    <xf numFmtId="1" fontId="17" fillId="20" borderId="37" xfId="5" applyNumberFormat="1" applyFont="1" applyFill="1" applyBorder="1" applyAlignment="1">
      <alignment horizontal="center" vertical="center" wrapText="1" shrinkToFit="1"/>
    </xf>
    <xf numFmtId="0" fontId="14" fillId="20" borderId="38" xfId="5" applyFont="1" applyFill="1" applyBorder="1" applyAlignment="1">
      <alignment horizontal="left" vertical="top" wrapText="1"/>
    </xf>
    <xf numFmtId="0" fontId="4" fillId="0" borderId="37" xfId="5" applyFont="1" applyBorder="1" applyAlignment="1">
      <alignment horizontal="left" vertical="top" wrapText="1"/>
    </xf>
    <xf numFmtId="0" fontId="14" fillId="0" borderId="37" xfId="5" applyFont="1" applyBorder="1" applyAlignment="1">
      <alignment horizontal="left" vertical="top" wrapText="1" shrinkToFit="1"/>
    </xf>
    <xf numFmtId="165" fontId="14" fillId="13" borderId="37" xfId="5" applyNumberFormat="1" applyFont="1" applyFill="1" applyBorder="1" applyAlignment="1">
      <alignment horizontal="left" vertical="top" wrapText="1"/>
    </xf>
    <xf numFmtId="166" fontId="14" fillId="7" borderId="18" xfId="5" applyNumberFormat="1" applyFont="1" applyFill="1" applyBorder="1" applyAlignment="1">
      <alignment horizontal="left" vertical="top" wrapText="1"/>
    </xf>
    <xf numFmtId="165" fontId="14" fillId="0" borderId="17" xfId="5" applyNumberFormat="1" applyFont="1" applyBorder="1" applyAlignment="1">
      <alignment horizontal="left" vertical="top" wrapText="1"/>
    </xf>
    <xf numFmtId="165" fontId="14" fillId="13" borderId="17" xfId="5" applyNumberFormat="1" applyFont="1" applyFill="1" applyBorder="1" applyAlignment="1">
      <alignment horizontal="left" vertical="top" wrapText="1"/>
    </xf>
    <xf numFmtId="165" fontId="13" fillId="17" borderId="1" xfId="5" applyNumberFormat="1" applyFont="1" applyFill="1" applyBorder="1" applyAlignment="1">
      <alignment horizontal="left" vertical="top" wrapText="1"/>
    </xf>
    <xf numFmtId="0" fontId="31" fillId="0" borderId="51" xfId="5" applyFont="1" applyBorder="1" applyAlignment="1">
      <alignment horizontal="center" vertical="center"/>
    </xf>
    <xf numFmtId="168" fontId="5" fillId="16" borderId="1" xfId="5" applyNumberFormat="1" applyFont="1" applyFill="1" applyBorder="1" applyAlignment="1">
      <alignment horizontal="left" vertical="top" wrapText="1"/>
    </xf>
    <xf numFmtId="0" fontId="2" fillId="0" borderId="2" xfId="5" applyAlignment="1">
      <alignment horizontal="left" vertical="top" wrapText="1"/>
    </xf>
    <xf numFmtId="1" fontId="14" fillId="20" borderId="37" xfId="5" applyNumberFormat="1" applyFont="1" applyFill="1" applyBorder="1" applyAlignment="1">
      <alignment horizontal="left" vertical="top" wrapText="1" shrinkToFit="1"/>
    </xf>
    <xf numFmtId="0" fontId="4" fillId="20" borderId="38" xfId="5" applyFont="1" applyFill="1" applyBorder="1" applyAlignment="1">
      <alignment horizontal="left" vertical="top" wrapText="1"/>
    </xf>
    <xf numFmtId="0" fontId="27" fillId="0" borderId="51" xfId="5" applyFont="1" applyBorder="1" applyAlignment="1">
      <alignment horizontal="center" vertical="center" wrapText="1"/>
    </xf>
    <xf numFmtId="0" fontId="14" fillId="20" borderId="37" xfId="5" applyFont="1" applyFill="1" applyBorder="1" applyAlignment="1">
      <alignment horizontal="left" vertical="top" wrapText="1"/>
    </xf>
    <xf numFmtId="0" fontId="5" fillId="20" borderId="38" xfId="5" applyFont="1" applyFill="1" applyBorder="1" applyAlignment="1">
      <alignment horizontal="left" vertical="top" wrapText="1"/>
    </xf>
    <xf numFmtId="165" fontId="14" fillId="13" borderId="37" xfId="5" applyNumberFormat="1" applyFont="1" applyFill="1" applyBorder="1" applyAlignment="1">
      <alignment horizontal="left" vertical="top" wrapText="1" shrinkToFit="1"/>
    </xf>
    <xf numFmtId="1" fontId="17" fillId="20" borderId="37" xfId="5" applyNumberFormat="1" applyFont="1" applyFill="1" applyBorder="1" applyAlignment="1">
      <alignment horizontal="left" vertical="top" wrapText="1" shrinkToFit="1"/>
    </xf>
    <xf numFmtId="0" fontId="14" fillId="0" borderId="37" xfId="5" applyFont="1" applyBorder="1" applyAlignment="1">
      <alignment horizontal="left" vertical="top" wrapText="1"/>
    </xf>
    <xf numFmtId="165" fontId="14" fillId="13" borderId="17" xfId="5" applyNumberFormat="1" applyFont="1" applyFill="1" applyBorder="1" applyAlignment="1">
      <alignment horizontal="center" vertical="center" wrapText="1"/>
    </xf>
    <xf numFmtId="165" fontId="13" fillId="9" borderId="1" xfId="5" applyNumberFormat="1" applyFont="1" applyFill="1" applyBorder="1" applyAlignment="1">
      <alignment horizontal="left" vertical="top" wrapText="1"/>
    </xf>
    <xf numFmtId="0" fontId="31" fillId="0" borderId="51" xfId="5" applyFont="1" applyBorder="1" applyAlignment="1">
      <alignment horizontal="center" vertical="center" wrapText="1"/>
    </xf>
    <xf numFmtId="0" fontId="31" fillId="0" borderId="52" xfId="5" applyFont="1" applyBorder="1" applyAlignment="1">
      <alignment horizontal="center" vertical="center" wrapText="1"/>
    </xf>
    <xf numFmtId="1" fontId="14" fillId="0" borderId="37" xfId="5" applyNumberFormat="1" applyFont="1" applyBorder="1" applyAlignment="1">
      <alignment horizontal="left" vertical="top" wrapText="1" shrinkToFit="1"/>
    </xf>
    <xf numFmtId="0" fontId="4" fillId="0" borderId="39" xfId="5" applyFont="1" applyBorder="1" applyAlignment="1">
      <alignment horizontal="left" vertical="top" wrapText="1"/>
    </xf>
    <xf numFmtId="0" fontId="4" fillId="0" borderId="40" xfId="5" applyFont="1" applyBorder="1" applyAlignment="1">
      <alignment horizontal="left" vertical="top" wrapText="1"/>
    </xf>
    <xf numFmtId="0" fontId="14" fillId="0" borderId="40" xfId="5" applyFont="1" applyBorder="1" applyAlignment="1">
      <alignment horizontal="left" vertical="top" wrapText="1"/>
    </xf>
    <xf numFmtId="165" fontId="14" fillId="13" borderId="39" xfId="5" applyNumberFormat="1" applyFont="1" applyFill="1" applyBorder="1" applyAlignment="1">
      <alignment horizontal="left" vertical="top" wrapText="1"/>
    </xf>
    <xf numFmtId="0" fontId="31" fillId="0" borderId="53" xfId="5" applyFont="1" applyBorder="1" applyAlignment="1">
      <alignment horizontal="center" vertical="center" wrapText="1"/>
    </xf>
    <xf numFmtId="0" fontId="2" fillId="20" borderId="37" xfId="5" applyFill="1" applyBorder="1" applyAlignment="1">
      <alignment horizontal="center" vertical="center" wrapText="1"/>
    </xf>
    <xf numFmtId="0" fontId="5" fillId="20" borderId="39" xfId="5" applyFont="1" applyFill="1" applyBorder="1" applyAlignment="1">
      <alignment horizontal="center" vertical="center" wrapText="1"/>
    </xf>
    <xf numFmtId="0" fontId="2" fillId="0" borderId="40" xfId="5" applyBorder="1" applyAlignment="1">
      <alignment horizontal="center" vertical="center" wrapText="1"/>
    </xf>
    <xf numFmtId="166" fontId="14" fillId="7" borderId="18" xfId="5" applyNumberFormat="1" applyFont="1" applyFill="1" applyBorder="1" applyAlignment="1">
      <alignment horizontal="center" vertical="center" wrapText="1"/>
    </xf>
    <xf numFmtId="0" fontId="2" fillId="0" borderId="17" xfId="5" applyBorder="1" applyAlignment="1">
      <alignment horizontal="center" vertical="center" wrapText="1"/>
    </xf>
    <xf numFmtId="165" fontId="13" fillId="17" borderId="1" xfId="5" applyNumberFormat="1" applyFont="1" applyFill="1" applyBorder="1" applyAlignment="1">
      <alignment horizontal="center" vertical="center" wrapText="1"/>
    </xf>
    <xf numFmtId="0" fontId="2" fillId="0" borderId="53" xfId="5" applyBorder="1"/>
    <xf numFmtId="0" fontId="2" fillId="0" borderId="1" xfId="5" applyBorder="1"/>
    <xf numFmtId="0" fontId="2" fillId="0" borderId="2" xfId="5" applyAlignment="1">
      <alignment horizontal="center" vertical="center" wrapText="1"/>
    </xf>
    <xf numFmtId="0" fontId="14" fillId="0" borderId="40" xfId="5" applyFont="1" applyBorder="1" applyAlignment="1">
      <alignment horizontal="left" vertical="top" wrapText="1" shrinkToFit="1"/>
    </xf>
    <xf numFmtId="165" fontId="4" fillId="13" borderId="41" xfId="5" applyNumberFormat="1" applyFont="1" applyFill="1" applyBorder="1" applyAlignment="1">
      <alignment horizontal="left" vertical="top" wrapText="1"/>
    </xf>
    <xf numFmtId="0" fontId="31" fillId="0" borderId="53" xfId="5" applyFont="1" applyBorder="1" applyAlignment="1">
      <alignment horizontal="center" vertical="center"/>
    </xf>
    <xf numFmtId="168" fontId="15" fillId="16" borderId="1" xfId="5" applyNumberFormat="1" applyFont="1" applyFill="1" applyBorder="1" applyAlignment="1">
      <alignment horizontal="left" vertical="top" wrapText="1"/>
    </xf>
    <xf numFmtId="0" fontId="4" fillId="20" borderId="39" xfId="5" applyFont="1" applyFill="1" applyBorder="1" applyAlignment="1">
      <alignment horizontal="left" vertical="top" wrapText="1"/>
    </xf>
    <xf numFmtId="165" fontId="14" fillId="13" borderId="39" xfId="5" applyNumberFormat="1" applyFont="1" applyFill="1" applyBorder="1" applyAlignment="1">
      <alignment horizontal="left" vertical="top" wrapText="1" shrinkToFit="1"/>
    </xf>
    <xf numFmtId="1" fontId="14" fillId="11" borderId="37" xfId="5" applyNumberFormat="1" applyFont="1" applyFill="1" applyBorder="1" applyAlignment="1">
      <alignment horizontal="left" vertical="top" wrapText="1" shrinkToFit="1"/>
    </xf>
    <xf numFmtId="0" fontId="4" fillId="11" borderId="39" xfId="5" applyFont="1" applyFill="1" applyBorder="1" applyAlignment="1">
      <alignment horizontal="left" vertical="top" wrapText="1"/>
    </xf>
    <xf numFmtId="0" fontId="7" fillId="11" borderId="39" xfId="5" applyFont="1" applyFill="1" applyBorder="1" applyAlignment="1">
      <alignment vertical="center" wrapText="1"/>
    </xf>
    <xf numFmtId="166" fontId="52" fillId="7" borderId="18" xfId="5" applyNumberFormat="1" applyFont="1" applyFill="1" applyBorder="1" applyAlignment="1">
      <alignment horizontal="left" vertical="top" wrapText="1"/>
    </xf>
    <xf numFmtId="0" fontId="5" fillId="8" borderId="39" xfId="5" applyFont="1" applyFill="1" applyBorder="1" applyAlignment="1">
      <alignment horizontal="left" vertical="top" wrapText="1"/>
    </xf>
    <xf numFmtId="165" fontId="14" fillId="13" borderId="41" xfId="5" applyNumberFormat="1" applyFont="1" applyFill="1" applyBorder="1" applyAlignment="1">
      <alignment horizontal="left" vertical="top" wrapText="1" shrinkToFit="1"/>
    </xf>
    <xf numFmtId="0" fontId="2" fillId="20" borderId="37" xfId="5" applyFill="1" applyBorder="1"/>
    <xf numFmtId="0" fontId="14" fillId="20" borderId="39" xfId="5" applyFont="1" applyFill="1" applyBorder="1" applyAlignment="1">
      <alignment horizontal="left" vertical="top" wrapText="1"/>
    </xf>
    <xf numFmtId="0" fontId="2" fillId="0" borderId="17" xfId="5" applyBorder="1" applyAlignment="1">
      <alignment horizontal="center" vertical="center"/>
    </xf>
    <xf numFmtId="0" fontId="2" fillId="0" borderId="18" xfId="5" applyBorder="1" applyAlignment="1">
      <alignment horizontal="center" vertical="center"/>
    </xf>
    <xf numFmtId="0" fontId="2" fillId="0" borderId="1" xfId="5" applyBorder="1" applyAlignment="1">
      <alignment horizontal="center" vertical="center"/>
    </xf>
    <xf numFmtId="0" fontId="4" fillId="11" borderId="37" xfId="5" applyFont="1" applyFill="1" applyBorder="1" applyAlignment="1">
      <alignment horizontal="left" vertical="top" wrapText="1"/>
    </xf>
    <xf numFmtId="0" fontId="4" fillId="0" borderId="37" xfId="5" applyFont="1" applyBorder="1" applyAlignment="1">
      <alignment horizontal="center" vertical="center" wrapText="1"/>
    </xf>
    <xf numFmtId="0" fontId="14" fillId="0" borderId="37" xfId="5" applyFont="1" applyBorder="1" applyAlignment="1">
      <alignment horizontal="center" vertical="center" wrapText="1"/>
    </xf>
    <xf numFmtId="165" fontId="14" fillId="13" borderId="42" xfId="5" applyNumberFormat="1" applyFont="1" applyFill="1" applyBorder="1" applyAlignment="1">
      <alignment horizontal="center" vertical="center" wrapText="1" shrinkToFit="1"/>
    </xf>
    <xf numFmtId="165" fontId="14" fillId="0" borderId="17" xfId="5" applyNumberFormat="1" applyFont="1" applyBorder="1" applyAlignment="1">
      <alignment horizontal="center" vertical="center" wrapText="1"/>
    </xf>
    <xf numFmtId="168" fontId="5" fillId="16" borderId="1" xfId="5" applyNumberFormat="1" applyFont="1" applyFill="1" applyBorder="1" applyAlignment="1">
      <alignment horizontal="center" vertical="center" wrapText="1"/>
    </xf>
    <xf numFmtId="0" fontId="14" fillId="0" borderId="37" xfId="5" applyFont="1" applyBorder="1" applyAlignment="1">
      <alignment horizontal="center" vertical="center" wrapText="1" shrinkToFit="1"/>
    </xf>
    <xf numFmtId="165" fontId="4" fillId="13" borderId="42" xfId="5" applyNumberFormat="1" applyFont="1" applyFill="1" applyBorder="1" applyAlignment="1">
      <alignment horizontal="center" vertical="center" wrapText="1"/>
    </xf>
    <xf numFmtId="168" fontId="15" fillId="16" borderId="1" xfId="5" applyNumberFormat="1" applyFont="1" applyFill="1" applyBorder="1" applyAlignment="1">
      <alignment horizontal="center" vertical="center" wrapText="1"/>
    </xf>
    <xf numFmtId="0" fontId="31" fillId="0" borderId="55" xfId="5" applyFont="1" applyBorder="1" applyAlignment="1">
      <alignment horizontal="center" vertical="center"/>
    </xf>
    <xf numFmtId="0" fontId="14" fillId="0" borderId="43" xfId="5" applyFont="1" applyBorder="1" applyAlignment="1">
      <alignment horizontal="left" vertical="top" wrapText="1"/>
    </xf>
    <xf numFmtId="0" fontId="4" fillId="0" borderId="43" xfId="5" applyFont="1" applyBorder="1" applyAlignment="1">
      <alignment horizontal="left" vertical="top" wrapText="1"/>
    </xf>
    <xf numFmtId="0" fontId="14" fillId="0" borderId="43" xfId="5" applyFont="1" applyBorder="1" applyAlignment="1">
      <alignment horizontal="left" vertical="top" wrapText="1" shrinkToFit="1"/>
    </xf>
    <xf numFmtId="165" fontId="14" fillId="13" borderId="44" xfId="5" applyNumberFormat="1" applyFont="1" applyFill="1" applyBorder="1" applyAlignment="1">
      <alignment horizontal="left" vertical="top" wrapText="1"/>
    </xf>
    <xf numFmtId="0" fontId="31" fillId="0" borderId="56" xfId="5" applyFont="1" applyBorder="1" applyAlignment="1">
      <alignment horizontal="center" vertical="center"/>
    </xf>
    <xf numFmtId="0" fontId="4" fillId="0" borderId="43" xfId="5" applyFont="1" applyBorder="1" applyAlignment="1">
      <alignment horizontal="center" vertical="center" wrapText="1"/>
    </xf>
    <xf numFmtId="0" fontId="14" fillId="0" borderId="43" xfId="5" applyFont="1" applyBorder="1" applyAlignment="1">
      <alignment horizontal="center" vertical="center" wrapText="1" shrinkToFit="1"/>
    </xf>
    <xf numFmtId="1" fontId="17" fillId="0" borderId="37" xfId="5" applyNumberFormat="1" applyFont="1" applyBorder="1" applyAlignment="1">
      <alignment horizontal="left" vertical="top" wrapText="1" shrinkToFit="1"/>
    </xf>
    <xf numFmtId="0" fontId="27" fillId="0" borderId="56" xfId="5" applyFont="1" applyBorder="1" applyAlignment="1">
      <alignment horizontal="center" vertical="center" wrapText="1"/>
    </xf>
    <xf numFmtId="165" fontId="14" fillId="13" borderId="45" xfId="5" applyNumberFormat="1" applyFont="1" applyFill="1" applyBorder="1" applyAlignment="1">
      <alignment horizontal="left" vertical="top" wrapText="1" shrinkToFit="1"/>
    </xf>
    <xf numFmtId="0" fontId="4" fillId="20" borderId="43" xfId="5" applyFont="1" applyFill="1" applyBorder="1" applyAlignment="1">
      <alignment horizontal="left" vertical="top" wrapText="1"/>
    </xf>
    <xf numFmtId="165" fontId="14" fillId="13" borderId="45" xfId="5" applyNumberFormat="1" applyFont="1" applyFill="1" applyBorder="1" applyAlignment="1">
      <alignment horizontal="left" vertical="top" wrapText="1"/>
    </xf>
    <xf numFmtId="1" fontId="14" fillId="8" borderId="37" xfId="5" applyNumberFormat="1" applyFont="1" applyFill="1" applyBorder="1" applyAlignment="1">
      <alignment horizontal="left" vertical="top" wrapText="1" shrinkToFit="1"/>
    </xf>
    <xf numFmtId="0" fontId="4" fillId="8" borderId="43" xfId="5" applyFont="1" applyFill="1" applyBorder="1" applyAlignment="1">
      <alignment horizontal="left" vertical="top" wrapText="1"/>
    </xf>
    <xf numFmtId="165" fontId="14" fillId="13" borderId="44" xfId="5" applyNumberFormat="1" applyFont="1" applyFill="1" applyBorder="1" applyAlignment="1">
      <alignment horizontal="left" vertical="top" wrapText="1" shrinkToFit="1"/>
    </xf>
    <xf numFmtId="165" fontId="4" fillId="13" borderId="45" xfId="5" applyNumberFormat="1" applyFont="1" applyFill="1" applyBorder="1" applyAlignment="1">
      <alignment horizontal="left" vertical="top" wrapText="1"/>
    </xf>
    <xf numFmtId="0" fontId="14" fillId="20" borderId="43" xfId="5" applyFont="1" applyFill="1" applyBorder="1" applyAlignment="1">
      <alignment horizontal="left" vertical="top" wrapText="1"/>
    </xf>
    <xf numFmtId="0" fontId="13" fillId="0" borderId="43" xfId="5" applyFont="1" applyBorder="1" applyAlignment="1">
      <alignment horizontal="left" vertical="top" wrapText="1" shrinkToFit="1"/>
    </xf>
    <xf numFmtId="0" fontId="4" fillId="11" borderId="46" xfId="5" applyFont="1" applyFill="1" applyBorder="1" applyAlignment="1">
      <alignment horizontal="left" vertical="top" wrapText="1"/>
    </xf>
    <xf numFmtId="0" fontId="4" fillId="0" borderId="46" xfId="5" applyFont="1" applyBorder="1" applyAlignment="1">
      <alignment horizontal="left" vertical="top" wrapText="1"/>
    </xf>
    <xf numFmtId="0" fontId="14" fillId="0" borderId="46" xfId="5" applyFont="1" applyBorder="1" applyAlignment="1">
      <alignment horizontal="left" vertical="top" wrapText="1" shrinkToFit="1"/>
    </xf>
    <xf numFmtId="165" fontId="4" fillId="13" borderId="47" xfId="5" applyNumberFormat="1" applyFont="1" applyFill="1" applyBorder="1" applyAlignment="1">
      <alignment horizontal="left" vertical="top" wrapText="1"/>
    </xf>
    <xf numFmtId="0" fontId="31" fillId="0" borderId="57" xfId="5" applyFont="1" applyBorder="1" applyAlignment="1">
      <alignment horizontal="center" vertical="center"/>
    </xf>
    <xf numFmtId="0" fontId="4" fillId="8" borderId="46" xfId="5" applyFont="1" applyFill="1" applyBorder="1" applyAlignment="1">
      <alignment horizontal="left" vertical="top" wrapText="1"/>
    </xf>
    <xf numFmtId="165" fontId="14" fillId="13" borderId="47" xfId="5" applyNumberFormat="1" applyFont="1" applyFill="1" applyBorder="1" applyAlignment="1">
      <alignment horizontal="left" vertical="top" wrapText="1"/>
    </xf>
    <xf numFmtId="0" fontId="27" fillId="0" borderId="57" xfId="5" applyFont="1" applyBorder="1" applyAlignment="1">
      <alignment horizontal="center" vertical="center" wrapText="1"/>
    </xf>
    <xf numFmtId="0" fontId="14" fillId="0" borderId="46" xfId="5" applyFont="1" applyBorder="1" applyAlignment="1">
      <alignment horizontal="left" vertical="top" wrapText="1"/>
    </xf>
    <xf numFmtId="165" fontId="14" fillId="13" borderId="48" xfId="5" applyNumberFormat="1" applyFont="1" applyFill="1" applyBorder="1" applyAlignment="1">
      <alignment horizontal="left" vertical="top" wrapText="1" shrinkToFit="1"/>
    </xf>
    <xf numFmtId="0" fontId="31" fillId="0" borderId="57" xfId="5" applyFont="1" applyBorder="1" applyAlignment="1">
      <alignment horizontal="center" vertical="center" wrapText="1"/>
    </xf>
    <xf numFmtId="0" fontId="26" fillId="0" borderId="46" xfId="5" applyFont="1" applyBorder="1" applyAlignment="1">
      <alignment horizontal="left" vertical="top" wrapText="1"/>
    </xf>
    <xf numFmtId="1" fontId="17" fillId="11" borderId="37" xfId="5" applyNumberFormat="1" applyFont="1" applyFill="1" applyBorder="1" applyAlignment="1">
      <alignment horizontal="left" vertical="top" wrapText="1" shrinkToFit="1"/>
    </xf>
    <xf numFmtId="0" fontId="4" fillId="11" borderId="43" xfId="5" applyFont="1" applyFill="1" applyBorder="1" applyAlignment="1">
      <alignment horizontal="left" vertical="top" wrapText="1"/>
    </xf>
    <xf numFmtId="0" fontId="5" fillId="20" borderId="43" xfId="5" applyFont="1" applyFill="1" applyBorder="1" applyAlignment="1">
      <alignment horizontal="left" vertical="top" wrapText="1"/>
    </xf>
    <xf numFmtId="0" fontId="14" fillId="11" borderId="43" xfId="5" applyFont="1" applyFill="1" applyBorder="1" applyAlignment="1">
      <alignment horizontal="left" vertical="top" wrapText="1"/>
    </xf>
    <xf numFmtId="165" fontId="4" fillId="13" borderId="44" xfId="5" applyNumberFormat="1" applyFont="1" applyFill="1" applyBorder="1" applyAlignment="1">
      <alignment horizontal="left" vertical="top" wrapText="1"/>
    </xf>
    <xf numFmtId="0" fontId="14" fillId="8" borderId="43" xfId="5" applyFont="1" applyFill="1" applyBorder="1" applyAlignment="1">
      <alignment horizontal="left" vertical="top" wrapText="1"/>
    </xf>
    <xf numFmtId="0" fontId="31" fillId="0" borderId="56" xfId="5" applyFont="1" applyBorder="1" applyAlignment="1">
      <alignment horizontal="center" vertical="center" wrapText="1"/>
    </xf>
    <xf numFmtId="168" fontId="5" fillId="17" borderId="1" xfId="5" applyNumberFormat="1" applyFont="1" applyFill="1" applyBorder="1" applyAlignment="1">
      <alignment horizontal="left" vertical="top" wrapText="1"/>
    </xf>
    <xf numFmtId="0" fontId="31" fillId="0" borderId="62" xfId="5" applyFont="1" applyBorder="1" applyAlignment="1">
      <alignment horizontal="center" vertical="center"/>
    </xf>
    <xf numFmtId="0" fontId="14" fillId="0" borderId="2" xfId="5" applyFont="1" applyAlignment="1">
      <alignment horizontal="left" vertical="top" wrapText="1"/>
    </xf>
    <xf numFmtId="0" fontId="4" fillId="0" borderId="22" xfId="5" applyFont="1" applyBorder="1" applyAlignment="1">
      <alignment horizontal="left" vertical="top" wrapText="1"/>
    </xf>
    <xf numFmtId="0" fontId="14" fillId="0" borderId="22" xfId="5" applyFont="1" applyBorder="1" applyAlignment="1">
      <alignment horizontal="left" vertical="top" wrapText="1" shrinkToFit="1"/>
    </xf>
    <xf numFmtId="165" fontId="14" fillId="13" borderId="24" xfId="5" applyNumberFormat="1" applyFont="1" applyFill="1" applyBorder="1" applyAlignment="1">
      <alignment horizontal="left" vertical="top" wrapText="1" shrinkToFit="1"/>
    </xf>
    <xf numFmtId="0" fontId="31" fillId="0" borderId="58" xfId="5" applyFont="1" applyBorder="1" applyAlignment="1">
      <alignment horizontal="center" vertical="center"/>
    </xf>
    <xf numFmtId="0" fontId="5" fillId="0" borderId="22" xfId="5" applyFont="1" applyBorder="1" applyAlignment="1">
      <alignment horizontal="left" vertical="top" wrapText="1"/>
    </xf>
    <xf numFmtId="165" fontId="4" fillId="13" borderId="24" xfId="5" applyNumberFormat="1" applyFont="1" applyFill="1" applyBorder="1" applyAlignment="1">
      <alignment horizontal="left" vertical="top" wrapText="1"/>
    </xf>
    <xf numFmtId="0" fontId="14" fillId="9" borderId="22" xfId="5" applyFont="1" applyFill="1" applyBorder="1" applyAlignment="1">
      <alignment horizontal="left" vertical="top" wrapText="1"/>
    </xf>
    <xf numFmtId="0" fontId="14" fillId="0" borderId="22" xfId="5" applyFont="1" applyBorder="1" applyAlignment="1">
      <alignment horizontal="center" vertical="center" wrapText="1" shrinkToFit="1"/>
    </xf>
    <xf numFmtId="165" fontId="14" fillId="13" borderId="24" xfId="5" applyNumberFormat="1" applyFont="1" applyFill="1" applyBorder="1" applyAlignment="1">
      <alignment horizontal="center" vertical="center" wrapText="1" shrinkToFit="1"/>
    </xf>
    <xf numFmtId="165" fontId="13" fillId="9" borderId="1" xfId="5" applyNumberFormat="1" applyFont="1" applyFill="1" applyBorder="1" applyAlignment="1">
      <alignment horizontal="center" vertical="center" wrapText="1"/>
    </xf>
    <xf numFmtId="0" fontId="4" fillId="11" borderId="22" xfId="5" applyFont="1" applyFill="1" applyBorder="1" applyAlignment="1">
      <alignment horizontal="left" vertical="top" wrapText="1"/>
    </xf>
    <xf numFmtId="0" fontId="4" fillId="0" borderId="22" xfId="5" applyFont="1" applyBorder="1" applyAlignment="1">
      <alignment horizontal="center" vertical="center" wrapText="1"/>
    </xf>
    <xf numFmtId="0" fontId="14" fillId="0" borderId="22" xfId="5" applyFont="1" applyBorder="1" applyAlignment="1">
      <alignment horizontal="left" vertical="top" wrapText="1"/>
    </xf>
    <xf numFmtId="0" fontId="14" fillId="20" borderId="22" xfId="5" applyFont="1" applyFill="1" applyBorder="1" applyAlignment="1">
      <alignment horizontal="left" vertical="top" wrapText="1"/>
    </xf>
    <xf numFmtId="165" fontId="14" fillId="13" borderId="23" xfId="5" applyNumberFormat="1" applyFont="1" applyFill="1" applyBorder="1" applyAlignment="1">
      <alignment horizontal="left" vertical="top" wrapText="1" shrinkToFit="1"/>
    </xf>
    <xf numFmtId="0" fontId="4" fillId="20" borderId="22" xfId="5" applyFont="1" applyFill="1" applyBorder="1" applyAlignment="1">
      <alignment horizontal="left" vertical="top" wrapText="1"/>
    </xf>
    <xf numFmtId="0" fontId="14" fillId="0" borderId="25" xfId="5" applyFont="1" applyBorder="1" applyAlignment="1">
      <alignment horizontal="left" vertical="top" wrapText="1"/>
    </xf>
    <xf numFmtId="0" fontId="4" fillId="0" borderId="25" xfId="5" applyFont="1" applyBorder="1" applyAlignment="1">
      <alignment horizontal="left" vertical="top" wrapText="1"/>
    </xf>
    <xf numFmtId="0" fontId="14" fillId="0" borderId="25" xfId="5" applyFont="1" applyBorder="1" applyAlignment="1">
      <alignment horizontal="left" vertical="top" wrapText="1" shrinkToFit="1"/>
    </xf>
    <xf numFmtId="165" fontId="14" fillId="13" borderId="27" xfId="5" applyNumberFormat="1" applyFont="1" applyFill="1" applyBorder="1" applyAlignment="1">
      <alignment horizontal="left" vertical="top" wrapText="1" shrinkToFit="1"/>
    </xf>
    <xf numFmtId="0" fontId="31" fillId="0" borderId="59" xfId="5" applyFont="1" applyBorder="1" applyAlignment="1">
      <alignment horizontal="center" vertical="center"/>
    </xf>
    <xf numFmtId="1" fontId="17" fillId="21" borderId="37" xfId="5" applyNumberFormat="1" applyFont="1" applyFill="1" applyBorder="1" applyAlignment="1">
      <alignment horizontal="left" vertical="top" wrapText="1" shrinkToFit="1"/>
    </xf>
    <xf numFmtId="0" fontId="14" fillId="21" borderId="25" xfId="5" applyFont="1" applyFill="1" applyBorder="1" applyAlignment="1">
      <alignment horizontal="left" vertical="top" wrapText="1"/>
    </xf>
    <xf numFmtId="0" fontId="31" fillId="0" borderId="59" xfId="5" applyFont="1" applyBorder="1" applyAlignment="1">
      <alignment horizontal="center" vertical="center" wrapText="1"/>
    </xf>
    <xf numFmtId="165" fontId="4" fillId="13" borderId="27" xfId="5" applyNumberFormat="1" applyFont="1" applyFill="1" applyBorder="1" applyAlignment="1">
      <alignment horizontal="left" vertical="top" wrapText="1"/>
    </xf>
    <xf numFmtId="0" fontId="14" fillId="11" borderId="25" xfId="5" applyFont="1" applyFill="1" applyBorder="1" applyAlignment="1">
      <alignment horizontal="left" vertical="top" wrapText="1"/>
    </xf>
    <xf numFmtId="0" fontId="27" fillId="0" borderId="59" xfId="5" applyFont="1" applyBorder="1" applyAlignment="1">
      <alignment horizontal="center" vertical="center" wrapText="1"/>
    </xf>
    <xf numFmtId="165" fontId="14" fillId="13" borderId="26" xfId="5" applyNumberFormat="1" applyFont="1" applyFill="1" applyBorder="1" applyAlignment="1">
      <alignment horizontal="left" vertical="top" wrapText="1" shrinkToFit="1"/>
    </xf>
    <xf numFmtId="165" fontId="14" fillId="13" borderId="27" xfId="5" applyNumberFormat="1" applyFont="1" applyFill="1" applyBorder="1" applyAlignment="1">
      <alignment horizontal="left" vertical="top" wrapText="1"/>
    </xf>
    <xf numFmtId="1" fontId="17" fillId="0" borderId="60" xfId="5" applyNumberFormat="1" applyFont="1" applyBorder="1" applyAlignment="1">
      <alignment horizontal="left" vertical="top" wrapText="1" shrinkToFit="1"/>
    </xf>
    <xf numFmtId="165" fontId="4" fillId="13" borderId="45" xfId="5" applyNumberFormat="1" applyFont="1" applyFill="1" applyBorder="1" applyAlignment="1">
      <alignment horizontal="center" vertical="center" wrapText="1"/>
    </xf>
    <xf numFmtId="0" fontId="31" fillId="0" borderId="63" xfId="5" applyFont="1" applyBorder="1" applyAlignment="1">
      <alignment horizontal="center" vertical="center"/>
    </xf>
    <xf numFmtId="0" fontId="14" fillId="20" borderId="25" xfId="5" applyFont="1" applyFill="1" applyBorder="1" applyAlignment="1">
      <alignment horizontal="left" vertical="top" wrapText="1"/>
    </xf>
    <xf numFmtId="0" fontId="4" fillId="20" borderId="25" xfId="5" applyFont="1" applyFill="1" applyBorder="1" applyAlignment="1">
      <alignment horizontal="left" vertical="top" wrapText="1"/>
    </xf>
    <xf numFmtId="165" fontId="4" fillId="13" borderId="26" xfId="5" applyNumberFormat="1" applyFont="1" applyFill="1" applyBorder="1" applyAlignment="1">
      <alignment horizontal="left" vertical="top" wrapText="1"/>
    </xf>
    <xf numFmtId="0" fontId="4" fillId="0" borderId="25" xfId="5" applyFont="1" applyBorder="1" applyAlignment="1">
      <alignment horizontal="center" vertical="center" wrapText="1"/>
    </xf>
    <xf numFmtId="0" fontId="14" fillId="0" borderId="25" xfId="5" applyFont="1" applyBorder="1" applyAlignment="1">
      <alignment horizontal="center" vertical="center" wrapText="1" shrinkToFit="1"/>
    </xf>
    <xf numFmtId="0" fontId="31" fillId="0" borderId="64" xfId="5" applyFont="1" applyBorder="1" applyAlignment="1">
      <alignment horizontal="center" vertical="center"/>
    </xf>
    <xf numFmtId="166" fontId="14" fillId="7" borderId="50" xfId="5" applyNumberFormat="1" applyFont="1" applyFill="1" applyBorder="1" applyAlignment="1">
      <alignment horizontal="left" vertical="top" wrapText="1"/>
    </xf>
    <xf numFmtId="165" fontId="13" fillId="17" borderId="4" xfId="5" applyNumberFormat="1" applyFont="1" applyFill="1" applyBorder="1" applyAlignment="1">
      <alignment horizontal="left" vertical="top" wrapText="1"/>
    </xf>
    <xf numFmtId="0" fontId="31" fillId="0" borderId="2" xfId="5" applyFont="1" applyAlignment="1">
      <alignment horizontal="center" vertical="center"/>
    </xf>
    <xf numFmtId="1" fontId="14" fillId="0" borderId="2" xfId="5" applyNumberFormat="1" applyFont="1" applyAlignment="1">
      <alignment horizontal="left" vertical="top" wrapText="1" shrinkToFit="1"/>
    </xf>
    <xf numFmtId="0" fontId="4" fillId="0" borderId="6" xfId="5" applyFont="1" applyBorder="1" applyAlignment="1">
      <alignment horizontal="left" vertical="top" wrapText="1"/>
    </xf>
    <xf numFmtId="0" fontId="4" fillId="0" borderId="1" xfId="5" applyFont="1" applyBorder="1" applyAlignment="1">
      <alignment horizontal="left" vertical="top" wrapText="1"/>
    </xf>
    <xf numFmtId="165" fontId="14" fillId="13" borderId="1" xfId="5" applyNumberFormat="1" applyFont="1" applyFill="1" applyBorder="1" applyAlignment="1">
      <alignment horizontal="left" vertical="top" wrapText="1" shrinkToFit="1"/>
    </xf>
    <xf numFmtId="165" fontId="14" fillId="0" borderId="1" xfId="5" applyNumberFormat="1" applyFont="1" applyBorder="1" applyAlignment="1">
      <alignment horizontal="left" vertical="top" wrapText="1"/>
    </xf>
    <xf numFmtId="166" fontId="14" fillId="7" borderId="1" xfId="5" applyNumberFormat="1" applyFont="1" applyFill="1" applyBorder="1" applyAlignment="1">
      <alignment horizontal="left" vertical="top" wrapText="1"/>
    </xf>
    <xf numFmtId="165" fontId="14" fillId="13" borderId="1" xfId="5" applyNumberFormat="1" applyFont="1" applyFill="1" applyBorder="1" applyAlignment="1">
      <alignment horizontal="left" vertical="top" wrapText="1"/>
    </xf>
    <xf numFmtId="1" fontId="17" fillId="0" borderId="2" xfId="5" applyNumberFormat="1" applyFont="1" applyAlignment="1">
      <alignment horizontal="left" vertical="top" wrapText="1" shrinkToFit="1"/>
    </xf>
    <xf numFmtId="0" fontId="4" fillId="0" borderId="2" xfId="5" applyFont="1" applyAlignment="1">
      <alignment horizontal="left" vertical="top" wrapText="1"/>
    </xf>
    <xf numFmtId="0" fontId="14" fillId="0" borderId="1" xfId="5" applyFont="1" applyBorder="1" applyAlignment="1">
      <alignment horizontal="left" vertical="top" wrapText="1" shrinkToFit="1"/>
    </xf>
    <xf numFmtId="165" fontId="4" fillId="13" borderId="1" xfId="5" applyNumberFormat="1" applyFont="1" applyFill="1" applyBorder="1" applyAlignment="1">
      <alignment horizontal="left" vertical="top" wrapText="1"/>
    </xf>
    <xf numFmtId="0" fontId="31" fillId="0" borderId="1" xfId="5" applyFont="1" applyBorder="1" applyAlignment="1">
      <alignment horizontal="center" vertical="center"/>
    </xf>
    <xf numFmtId="0" fontId="14" fillId="0" borderId="2" xfId="5" applyFont="1" applyAlignment="1">
      <alignment vertical="top" wrapText="1"/>
    </xf>
    <xf numFmtId="166" fontId="14" fillId="7" borderId="50" xfId="5" applyNumberFormat="1" applyFont="1" applyFill="1" applyBorder="1" applyAlignment="1">
      <alignment horizontal="center" vertical="center" wrapText="1"/>
    </xf>
    <xf numFmtId="165" fontId="14" fillId="13" borderId="1" xfId="5" applyNumberFormat="1" applyFont="1" applyFill="1" applyBorder="1" applyAlignment="1">
      <alignment horizontal="center" vertical="center" wrapText="1"/>
    </xf>
    <xf numFmtId="165" fontId="13" fillId="17" borderId="4" xfId="5" applyNumberFormat="1" applyFont="1" applyFill="1" applyBorder="1" applyAlignment="1">
      <alignment horizontal="center" vertical="center" wrapText="1"/>
    </xf>
    <xf numFmtId="1" fontId="14" fillId="11" borderId="2" xfId="5" applyNumberFormat="1" applyFont="1" applyFill="1" applyAlignment="1">
      <alignment horizontal="left" vertical="top" wrapText="1" shrinkToFit="1"/>
    </xf>
    <xf numFmtId="0" fontId="14" fillId="0" borderId="2" xfId="5" applyFont="1" applyAlignment="1">
      <alignment horizontal="left" vertical="top" wrapText="1" shrinkToFit="1"/>
    </xf>
    <xf numFmtId="166" fontId="14" fillId="7" borderId="5" xfId="5" applyNumberFormat="1" applyFont="1" applyFill="1" applyBorder="1" applyAlignment="1">
      <alignment horizontal="left" vertical="top" wrapText="1"/>
    </xf>
    <xf numFmtId="165" fontId="14" fillId="0" borderId="2" xfId="5" applyNumberFormat="1" applyFont="1" applyAlignment="1">
      <alignment horizontal="left" vertical="top" wrapText="1"/>
    </xf>
    <xf numFmtId="165" fontId="14" fillId="13" borderId="2" xfId="5" applyNumberFormat="1" applyFont="1" applyFill="1" applyAlignment="1">
      <alignment horizontal="center" vertical="center" wrapText="1"/>
    </xf>
    <xf numFmtId="165" fontId="13" fillId="17" borderId="5" xfId="5" applyNumberFormat="1" applyFont="1" applyFill="1" applyBorder="1" applyAlignment="1">
      <alignment horizontal="left" vertical="top" wrapText="1"/>
    </xf>
    <xf numFmtId="168" fontId="5" fillId="16" borderId="2" xfId="5" applyNumberFormat="1" applyFont="1" applyFill="1" applyAlignment="1">
      <alignment horizontal="left" vertical="top" wrapText="1"/>
    </xf>
    <xf numFmtId="168" fontId="5" fillId="16" borderId="5" xfId="5" applyNumberFormat="1" applyFont="1" applyFill="1" applyBorder="1" applyAlignment="1">
      <alignment horizontal="left" vertical="top" wrapText="1"/>
    </xf>
    <xf numFmtId="166" fontId="14" fillId="7" borderId="2" xfId="5" applyNumberFormat="1" applyFont="1" applyFill="1" applyAlignment="1">
      <alignment horizontal="left" vertical="top" wrapText="1"/>
    </xf>
    <xf numFmtId="165" fontId="13" fillId="17" borderId="2" xfId="5" applyNumberFormat="1" applyFont="1" applyFill="1" applyAlignment="1">
      <alignment horizontal="left" vertical="top" wrapText="1"/>
    </xf>
    <xf numFmtId="168" fontId="15" fillId="16" borderId="2" xfId="5" applyNumberFormat="1" applyFont="1" applyFill="1" applyAlignment="1">
      <alignment horizontal="left" vertical="top" wrapText="1"/>
    </xf>
    <xf numFmtId="1" fontId="17" fillId="11" borderId="2" xfId="5" applyNumberFormat="1" applyFont="1" applyFill="1" applyAlignment="1">
      <alignment horizontal="left" vertical="top" wrapText="1" shrinkToFit="1"/>
    </xf>
    <xf numFmtId="0" fontId="14" fillId="11" borderId="2" xfId="5" applyFont="1" applyFill="1" applyAlignment="1">
      <alignment horizontal="left" vertical="top" wrapText="1"/>
    </xf>
    <xf numFmtId="0" fontId="4" fillId="0" borderId="2" xfId="5" applyFont="1" applyAlignment="1">
      <alignment horizontal="center" vertical="center" wrapText="1"/>
    </xf>
    <xf numFmtId="0" fontId="14" fillId="0" borderId="2" xfId="5" applyFont="1" applyAlignment="1">
      <alignment horizontal="center" vertical="center" wrapText="1" shrinkToFit="1"/>
    </xf>
    <xf numFmtId="165" fontId="4" fillId="13" borderId="2" xfId="5" applyNumberFormat="1" applyFont="1" applyFill="1" applyAlignment="1">
      <alignment horizontal="center" vertical="center" wrapText="1"/>
    </xf>
    <xf numFmtId="166" fontId="14" fillId="7" borderId="2" xfId="5" applyNumberFormat="1" applyFont="1" applyFill="1" applyAlignment="1">
      <alignment horizontal="center" vertical="center" wrapText="1"/>
    </xf>
    <xf numFmtId="165" fontId="14" fillId="0" borderId="2" xfId="5" applyNumberFormat="1" applyFont="1" applyAlignment="1">
      <alignment horizontal="center" vertical="center" wrapText="1"/>
    </xf>
    <xf numFmtId="165" fontId="13" fillId="17" borderId="2" xfId="5" applyNumberFormat="1" applyFont="1" applyFill="1" applyAlignment="1">
      <alignment horizontal="center" vertical="center" wrapText="1"/>
    </xf>
    <xf numFmtId="168" fontId="15" fillId="16" borderId="2" xfId="5" applyNumberFormat="1" applyFont="1" applyFill="1" applyAlignment="1">
      <alignment horizontal="center" vertical="center" wrapText="1"/>
    </xf>
    <xf numFmtId="168" fontId="5" fillId="16" borderId="2" xfId="5" applyNumberFormat="1" applyFont="1" applyFill="1" applyAlignment="1">
      <alignment horizontal="center" vertical="center" wrapText="1"/>
    </xf>
    <xf numFmtId="165" fontId="14" fillId="13" borderId="2" xfId="5" applyNumberFormat="1" applyFont="1" applyFill="1" applyAlignment="1">
      <alignment horizontal="left" vertical="top" wrapText="1"/>
    </xf>
    <xf numFmtId="166" fontId="2" fillId="0" borderId="2" xfId="5" applyNumberFormat="1" applyAlignment="1">
      <alignment horizontal="left" vertical="top" wrapText="1"/>
    </xf>
    <xf numFmtId="1" fontId="17" fillId="8" borderId="2" xfId="5" applyNumberFormat="1" applyFont="1" applyFill="1" applyAlignment="1">
      <alignment horizontal="left" vertical="top" wrapText="1" shrinkToFit="1"/>
    </xf>
    <xf numFmtId="0" fontId="5" fillId="8" borderId="2" xfId="5" applyFont="1" applyFill="1" applyAlignment="1">
      <alignment horizontal="left" vertical="top" wrapText="1"/>
    </xf>
    <xf numFmtId="166" fontId="52" fillId="7" borderId="2" xfId="5" applyNumberFormat="1" applyFont="1" applyFill="1" applyAlignment="1">
      <alignment horizontal="left" vertical="top" wrapText="1"/>
    </xf>
    <xf numFmtId="0" fontId="19" fillId="0" borderId="2" xfId="5" applyFont="1" applyAlignment="1">
      <alignment horizontal="center" vertical="center"/>
    </xf>
    <xf numFmtId="0" fontId="2" fillId="0" borderId="2" xfId="5" applyAlignment="1">
      <alignment horizontal="center" vertical="center"/>
    </xf>
    <xf numFmtId="165" fontId="28" fillId="0" borderId="2" xfId="5" applyNumberFormat="1" applyFont="1" applyAlignment="1">
      <alignment horizontal="left" vertical="top"/>
    </xf>
    <xf numFmtId="0" fontId="2" fillId="11" borderId="2" xfId="5" applyFill="1"/>
    <xf numFmtId="0" fontId="45" fillId="15" borderId="16" xfId="3" applyFont="1" applyFill="1" applyBorder="1" applyAlignment="1">
      <alignment horizontal="left" vertical="center" wrapText="1"/>
    </xf>
    <xf numFmtId="0" fontId="57" fillId="0" borderId="10" xfId="0" applyFont="1" applyBorder="1" applyAlignment="1">
      <alignment horizontal="center" vertical="center" wrapText="1"/>
    </xf>
    <xf numFmtId="0" fontId="57" fillId="0" borderId="10" xfId="0" applyFont="1" applyBorder="1" applyAlignment="1">
      <alignment horizontal="center" vertical="center"/>
    </xf>
    <xf numFmtId="166" fontId="56" fillId="0" borderId="10" xfId="0" applyNumberFormat="1" applyFont="1" applyBorder="1" applyAlignment="1">
      <alignment horizontal="right" vertical="center"/>
    </xf>
    <xf numFmtId="0" fontId="56" fillId="0" borderId="1" xfId="0" applyFont="1" applyBorder="1"/>
    <xf numFmtId="0" fontId="69" fillId="0" borderId="1" xfId="0" applyFont="1" applyBorder="1" applyAlignment="1">
      <alignment horizontal="center" vertical="center"/>
    </xf>
    <xf numFmtId="0" fontId="56" fillId="0" borderId="1" xfId="0" applyFont="1" applyBorder="1" applyAlignment="1">
      <alignment horizontal="center" vertical="center"/>
    </xf>
    <xf numFmtId="0" fontId="56" fillId="0" borderId="1" xfId="3" applyFont="1" applyBorder="1" applyAlignment="1">
      <alignment horizontal="center"/>
    </xf>
    <xf numFmtId="0" fontId="68" fillId="0" borderId="1" xfId="0" applyFont="1" applyBorder="1" applyAlignment="1">
      <alignment horizontal="left" vertical="top"/>
    </xf>
    <xf numFmtId="0" fontId="56" fillId="0" borderId="1" xfId="0" applyFont="1" applyBorder="1" applyAlignment="1">
      <alignment horizontal="left" vertical="top"/>
    </xf>
    <xf numFmtId="167" fontId="56" fillId="0" borderId="1" xfId="0" applyNumberFormat="1" applyFont="1" applyBorder="1" applyAlignment="1">
      <alignment horizontal="right" vertical="center"/>
    </xf>
    <xf numFmtId="168" fontId="56" fillId="0" borderId="1" xfId="0" applyNumberFormat="1" applyFont="1" applyBorder="1" applyAlignment="1">
      <alignment horizontal="right" vertical="center"/>
    </xf>
    <xf numFmtId="0" fontId="69" fillId="0" borderId="1" xfId="0" applyFont="1" applyBorder="1" applyAlignment="1">
      <alignment horizontal="left" vertical="top"/>
    </xf>
    <xf numFmtId="0" fontId="37" fillId="10" borderId="10" xfId="0" applyFont="1" applyFill="1" applyBorder="1" applyAlignment="1">
      <alignment horizontal="left" vertical="top" wrapText="1"/>
    </xf>
    <xf numFmtId="0" fontId="5" fillId="10" borderId="10" xfId="0" applyFont="1" applyFill="1" applyBorder="1" applyAlignment="1">
      <alignment horizontal="left" vertical="top" wrapText="1"/>
    </xf>
    <xf numFmtId="0" fontId="37" fillId="10" borderId="16" xfId="0" applyFont="1" applyFill="1" applyBorder="1" applyAlignment="1">
      <alignment horizontal="left" vertical="top" wrapText="1"/>
    </xf>
    <xf numFmtId="0" fontId="5" fillId="10" borderId="16" xfId="0" applyFont="1" applyFill="1" applyBorder="1" applyAlignment="1">
      <alignment horizontal="left" vertical="top" wrapText="1"/>
    </xf>
    <xf numFmtId="0" fontId="37" fillId="18" borderId="10" xfId="0" applyFont="1" applyFill="1" applyBorder="1" applyAlignment="1">
      <alignment horizontal="left" vertical="top" wrapText="1"/>
    </xf>
    <xf numFmtId="0" fontId="5" fillId="18" borderId="10" xfId="0" applyFont="1" applyFill="1" applyBorder="1" applyAlignment="1">
      <alignment horizontal="left" vertical="top" wrapText="1"/>
    </xf>
    <xf numFmtId="0" fontId="37" fillId="10" borderId="1" xfId="0" applyFont="1" applyFill="1" applyBorder="1" applyAlignment="1">
      <alignment horizontal="left" vertical="top" wrapText="1"/>
    </xf>
    <xf numFmtId="0" fontId="5" fillId="10" borderId="1" xfId="0" applyFont="1" applyFill="1" applyBorder="1" applyAlignment="1">
      <alignment horizontal="left" vertical="top" wrapText="1"/>
    </xf>
    <xf numFmtId="0" fontId="37" fillId="10" borderId="4" xfId="0" applyFont="1" applyFill="1" applyBorder="1" applyAlignment="1">
      <alignment horizontal="left" vertical="top" wrapText="1"/>
    </xf>
    <xf numFmtId="0" fontId="5" fillId="10" borderId="4" xfId="0" applyFont="1" applyFill="1" applyBorder="1" applyAlignment="1">
      <alignment horizontal="left" vertical="top" wrapText="1"/>
    </xf>
    <xf numFmtId="0" fontId="8" fillId="18" borderId="10" xfId="0" applyFont="1" applyFill="1" applyBorder="1" applyAlignment="1">
      <alignment horizontal="left" vertical="top" wrapText="1"/>
    </xf>
    <xf numFmtId="49" fontId="5" fillId="18" borderId="10" xfId="0" applyNumberFormat="1" applyFont="1" applyFill="1" applyBorder="1" applyAlignment="1">
      <alignment horizontal="left" vertical="top" wrapText="1"/>
    </xf>
    <xf numFmtId="0" fontId="6" fillId="18" borderId="10" xfId="0" applyFont="1" applyFill="1" applyBorder="1" applyAlignment="1">
      <alignment horizontal="left" vertical="top" wrapText="1"/>
    </xf>
    <xf numFmtId="0" fontId="5" fillId="10" borderId="29" xfId="0" applyFont="1" applyFill="1" applyBorder="1" applyAlignment="1">
      <alignment horizontal="left" vertical="top" wrapText="1"/>
    </xf>
    <xf numFmtId="0" fontId="6" fillId="10" borderId="1" xfId="0" applyFont="1" applyFill="1" applyBorder="1" applyAlignment="1">
      <alignment horizontal="left" vertical="top" wrapText="1"/>
    </xf>
    <xf numFmtId="0" fontId="30" fillId="10" borderId="1" xfId="0" applyFont="1" applyFill="1" applyBorder="1" applyAlignment="1">
      <alignment horizontal="left" vertical="top" wrapText="1"/>
    </xf>
    <xf numFmtId="0" fontId="8" fillId="10" borderId="4" xfId="0" applyFont="1" applyFill="1" applyBorder="1" applyAlignment="1">
      <alignment horizontal="left" vertical="top" wrapText="1"/>
    </xf>
    <xf numFmtId="0" fontId="2" fillId="8" borderId="37" xfId="5" applyFill="1" applyBorder="1"/>
    <xf numFmtId="1" fontId="14" fillId="0" borderId="2" xfId="5" applyNumberFormat="1" applyFont="1" applyAlignment="1">
      <alignment vertical="top" wrapText="1" shrinkToFit="1"/>
    </xf>
    <xf numFmtId="0" fontId="2" fillId="11" borderId="37" xfId="5" applyFill="1" applyBorder="1"/>
    <xf numFmtId="1" fontId="14" fillId="20" borderId="2" xfId="5" applyNumberFormat="1" applyFont="1" applyFill="1" applyAlignment="1">
      <alignment horizontal="left" vertical="top" wrapText="1" shrinkToFit="1"/>
    </xf>
    <xf numFmtId="1" fontId="14" fillId="20" borderId="1" xfId="5" applyNumberFormat="1" applyFont="1" applyFill="1" applyBorder="1" applyAlignment="1">
      <alignment horizontal="left" vertical="top" wrapText="1" shrinkToFit="1"/>
    </xf>
    <xf numFmtId="0" fontId="4" fillId="11" borderId="38" xfId="5" applyFont="1" applyFill="1" applyBorder="1" applyAlignment="1">
      <alignment horizontal="left" vertical="top" wrapText="1"/>
    </xf>
    <xf numFmtId="0" fontId="4" fillId="11" borderId="2" xfId="5" applyFont="1" applyFill="1" applyAlignment="1">
      <alignment horizontal="left" vertical="top" wrapText="1"/>
    </xf>
    <xf numFmtId="0" fontId="4" fillId="0" borderId="49" xfId="5" applyFont="1" applyBorder="1" applyAlignment="1">
      <alignment horizontal="left" vertical="top" wrapText="1"/>
    </xf>
    <xf numFmtId="0" fontId="9" fillId="14" borderId="25" xfId="5" applyFont="1" applyFill="1" applyBorder="1" applyAlignment="1">
      <alignment wrapText="1"/>
    </xf>
    <xf numFmtId="0" fontId="14" fillId="9" borderId="2" xfId="5" applyFont="1" applyFill="1" applyAlignment="1">
      <alignment horizontal="left" vertical="top" wrapText="1"/>
    </xf>
    <xf numFmtId="0" fontId="5" fillId="0" borderId="2" xfId="5" applyFont="1" applyAlignment="1">
      <alignment horizontal="left" vertical="top" wrapText="1"/>
    </xf>
    <xf numFmtId="0" fontId="4" fillId="11" borderId="19" xfId="5" applyFont="1" applyFill="1" applyBorder="1" applyAlignment="1">
      <alignment horizontal="left" vertical="center" wrapText="1"/>
    </xf>
    <xf numFmtId="0" fontId="9" fillId="14" borderId="46" xfId="5" applyFont="1" applyFill="1" applyBorder="1" applyAlignment="1">
      <alignment wrapText="1"/>
    </xf>
    <xf numFmtId="0" fontId="4" fillId="20" borderId="6" xfId="5" applyFont="1" applyFill="1" applyBorder="1" applyAlignment="1">
      <alignment horizontal="left" vertical="top" wrapText="1"/>
    </xf>
    <xf numFmtId="0" fontId="5" fillId="11" borderId="22" xfId="5" applyFont="1" applyFill="1" applyBorder="1" applyAlignment="1">
      <alignment horizontal="left" vertical="top" wrapText="1"/>
    </xf>
    <xf numFmtId="0" fontId="9" fillId="0" borderId="43" xfId="5" applyFont="1" applyBorder="1" applyAlignment="1">
      <alignment wrapText="1"/>
    </xf>
    <xf numFmtId="0" fontId="11" fillId="0" borderId="2" xfId="5" applyFont="1" applyAlignment="1">
      <alignment horizontal="left" vertical="top" wrapText="1"/>
    </xf>
    <xf numFmtId="0" fontId="4" fillId="11" borderId="6" xfId="5" applyFont="1" applyFill="1" applyBorder="1" applyAlignment="1">
      <alignment horizontal="left" vertical="top" wrapText="1"/>
    </xf>
    <xf numFmtId="0" fontId="14" fillId="20" borderId="45" xfId="5" applyFont="1" applyFill="1" applyBorder="1" applyAlignment="1">
      <alignment horizontal="left" vertical="top" wrapText="1"/>
    </xf>
    <xf numFmtId="0" fontId="9" fillId="14" borderId="43" xfId="5" applyFont="1" applyFill="1" applyBorder="1" applyAlignment="1">
      <alignment wrapText="1"/>
    </xf>
    <xf numFmtId="0" fontId="9" fillId="0" borderId="6" xfId="5" applyFont="1" applyBorder="1" applyAlignment="1">
      <alignment wrapText="1"/>
    </xf>
    <xf numFmtId="0" fontId="14" fillId="0" borderId="6" xfId="5" applyFont="1" applyBorder="1" applyAlignment="1">
      <alignment horizontal="left" vertical="top" wrapText="1"/>
    </xf>
    <xf numFmtId="0" fontId="5" fillId="9" borderId="25" xfId="5" applyFont="1" applyFill="1" applyBorder="1" applyAlignment="1">
      <alignment horizontal="left" vertical="center" wrapText="1"/>
    </xf>
    <xf numFmtId="0" fontId="4" fillId="0" borderId="65" xfId="5" applyFont="1" applyBorder="1" applyAlignment="1">
      <alignment horizontal="center" vertical="center" wrapText="1"/>
    </xf>
    <xf numFmtId="0" fontId="2" fillId="0" borderId="25" xfId="5" applyBorder="1"/>
    <xf numFmtId="0" fontId="4" fillId="0" borderId="20" xfId="5" applyFont="1" applyBorder="1" applyAlignment="1">
      <alignment horizontal="center" vertical="center" wrapText="1"/>
    </xf>
    <xf numFmtId="0" fontId="2" fillId="0" borderId="37" xfId="5" applyBorder="1" applyAlignment="1">
      <alignment horizontal="center" vertical="center"/>
    </xf>
    <xf numFmtId="0" fontId="2" fillId="0" borderId="46" xfId="5" applyBorder="1"/>
    <xf numFmtId="0" fontId="2" fillId="0" borderId="43" xfId="5" applyBorder="1"/>
    <xf numFmtId="0" fontId="14" fillId="0" borderId="65" xfId="5" applyFont="1" applyBorder="1" applyAlignment="1">
      <alignment horizontal="center" vertical="center" wrapText="1" shrinkToFit="1"/>
    </xf>
    <xf numFmtId="0" fontId="14" fillId="0" borderId="20" xfId="5" applyFont="1" applyBorder="1" applyAlignment="1">
      <alignment horizontal="center" vertical="center" wrapText="1" shrinkToFit="1"/>
    </xf>
    <xf numFmtId="165" fontId="14" fillId="13" borderId="2" xfId="5" applyNumberFormat="1" applyFont="1" applyFill="1" applyAlignment="1">
      <alignment horizontal="left" vertical="top" wrapText="1" shrinkToFit="1"/>
    </xf>
    <xf numFmtId="165" fontId="14" fillId="13" borderId="65" xfId="5" applyNumberFormat="1" applyFont="1" applyFill="1" applyBorder="1" applyAlignment="1">
      <alignment horizontal="center" vertical="center" wrapText="1" shrinkToFit="1"/>
    </xf>
    <xf numFmtId="0" fontId="2" fillId="0" borderId="27" xfId="5" applyBorder="1"/>
    <xf numFmtId="165" fontId="14" fillId="13" borderId="2" xfId="5" applyNumberFormat="1" applyFont="1" applyFill="1" applyAlignment="1">
      <alignment horizontal="center" vertical="center" wrapText="1" shrinkToFit="1"/>
    </xf>
    <xf numFmtId="165" fontId="14" fillId="13" borderId="26" xfId="5" applyNumberFormat="1" applyFont="1" applyFill="1" applyBorder="1" applyAlignment="1">
      <alignment horizontal="left" vertical="top" wrapText="1"/>
    </xf>
    <xf numFmtId="166" fontId="14" fillId="6" borderId="24" xfId="5" applyNumberFormat="1" applyFont="1" applyFill="1" applyBorder="1" applyAlignment="1">
      <alignment horizontal="left" vertical="top" wrapText="1"/>
    </xf>
    <xf numFmtId="166" fontId="14" fillId="13" borderId="47" xfId="5" applyNumberFormat="1" applyFont="1" applyFill="1" applyBorder="1" applyAlignment="1">
      <alignment horizontal="left" vertical="top" wrapText="1"/>
    </xf>
    <xf numFmtId="165" fontId="14" fillId="13" borderId="48" xfId="5" applyNumberFormat="1" applyFont="1" applyFill="1" applyBorder="1" applyAlignment="1">
      <alignment horizontal="left" vertical="top" wrapText="1"/>
    </xf>
    <xf numFmtId="165" fontId="14" fillId="13" borderId="21" xfId="5" applyNumberFormat="1" applyFont="1" applyFill="1" applyBorder="1" applyAlignment="1">
      <alignment horizontal="center" vertical="center" wrapText="1"/>
    </xf>
    <xf numFmtId="165" fontId="14" fillId="13" borderId="38" xfId="5" applyNumberFormat="1" applyFont="1" applyFill="1" applyBorder="1" applyAlignment="1">
      <alignment horizontal="center" vertical="center" wrapText="1" shrinkToFit="1"/>
    </xf>
    <xf numFmtId="165" fontId="14" fillId="13" borderId="42" xfId="5" applyNumberFormat="1" applyFont="1" applyFill="1" applyBorder="1" applyAlignment="1">
      <alignment horizontal="left" vertical="top" wrapText="1"/>
    </xf>
    <xf numFmtId="0" fontId="2" fillId="0" borderId="38" xfId="5" applyBorder="1" applyAlignment="1">
      <alignment horizontal="center" vertical="center"/>
    </xf>
    <xf numFmtId="165" fontId="4" fillId="13" borderId="39" xfId="5" applyNumberFormat="1" applyFont="1" applyFill="1" applyBorder="1" applyAlignment="1">
      <alignment horizontal="left" vertical="top" wrapText="1"/>
    </xf>
    <xf numFmtId="0" fontId="2" fillId="0" borderId="41" xfId="5" applyBorder="1" applyAlignment="1">
      <alignment horizontal="center" vertical="center" wrapText="1"/>
    </xf>
    <xf numFmtId="0" fontId="2" fillId="0" borderId="48" xfId="5" applyBorder="1"/>
    <xf numFmtId="0" fontId="2" fillId="0" borderId="44" xfId="5" applyBorder="1"/>
    <xf numFmtId="165" fontId="4" fillId="13" borderId="2" xfId="5" applyNumberFormat="1" applyFont="1" applyFill="1" applyAlignment="1">
      <alignment horizontal="left" vertical="top" wrapText="1"/>
    </xf>
    <xf numFmtId="165" fontId="4" fillId="13" borderId="26" xfId="5" applyNumberFormat="1" applyFont="1" applyFill="1" applyBorder="1" applyAlignment="1">
      <alignment horizontal="center" vertical="center" wrapText="1"/>
    </xf>
    <xf numFmtId="166" fontId="52" fillId="7" borderId="50" xfId="5" applyNumberFormat="1" applyFont="1" applyFill="1" applyBorder="1" applyAlignment="1">
      <alignment horizontal="center" vertical="center" wrapText="1"/>
    </xf>
    <xf numFmtId="0" fontId="2" fillId="0" borderId="18" xfId="5" applyBorder="1"/>
    <xf numFmtId="166" fontId="52" fillId="7" borderId="50" xfId="5" applyNumberFormat="1" applyFont="1" applyFill="1" applyBorder="1" applyAlignment="1">
      <alignment horizontal="left" vertical="top" wrapText="1"/>
    </xf>
    <xf numFmtId="165" fontId="14" fillId="0" borderId="66" xfId="5" applyNumberFormat="1" applyFont="1" applyBorder="1" applyAlignment="1">
      <alignment horizontal="center" vertical="center" wrapText="1"/>
    </xf>
    <xf numFmtId="0" fontId="2" fillId="0" borderId="17" xfId="5" applyBorder="1"/>
    <xf numFmtId="165" fontId="14" fillId="13" borderId="66" xfId="5" applyNumberFormat="1" applyFont="1" applyFill="1" applyBorder="1" applyAlignment="1">
      <alignment horizontal="center" vertical="center" wrapText="1"/>
    </xf>
    <xf numFmtId="0" fontId="2" fillId="0" borderId="51" xfId="5" applyBorder="1"/>
    <xf numFmtId="0" fontId="2" fillId="0" borderId="59" xfId="5" applyBorder="1"/>
    <xf numFmtId="0" fontId="27" fillId="0" borderId="2" xfId="5" applyFont="1" applyAlignment="1">
      <alignment horizontal="center" vertical="center" wrapText="1"/>
    </xf>
    <xf numFmtId="0" fontId="27" fillId="0" borderId="55" xfId="5" applyFont="1" applyBorder="1" applyAlignment="1">
      <alignment horizontal="center" vertical="center" wrapText="1"/>
    </xf>
    <xf numFmtId="0" fontId="31" fillId="0" borderId="58" xfId="5" applyFont="1" applyBorder="1" applyAlignment="1">
      <alignment horizontal="center" vertical="center" wrapText="1"/>
    </xf>
    <xf numFmtId="0" fontId="32" fillId="0" borderId="61" xfId="5" applyFont="1" applyBorder="1" applyAlignment="1">
      <alignment horizontal="center" vertical="center"/>
    </xf>
    <xf numFmtId="0" fontId="2" fillId="0" borderId="51" xfId="5" applyBorder="1" applyAlignment="1">
      <alignment horizontal="center" vertical="center"/>
    </xf>
    <xf numFmtId="0" fontId="31" fillId="0" borderId="54" xfId="5" applyFont="1" applyBorder="1" applyAlignment="1">
      <alignment horizontal="center" vertical="center"/>
    </xf>
    <xf numFmtId="0" fontId="2" fillId="0" borderId="57" xfId="5" applyBorder="1"/>
    <xf numFmtId="0" fontId="2" fillId="0" borderId="56" xfId="5" applyBorder="1"/>
    <xf numFmtId="0" fontId="31" fillId="0" borderId="2" xfId="5" applyFont="1" applyAlignment="1">
      <alignment horizontal="center" vertical="center" wrapText="1"/>
    </xf>
    <xf numFmtId="168" fontId="5" fillId="16" borderId="4" xfId="5" applyNumberFormat="1" applyFont="1" applyFill="1" applyBorder="1" applyAlignment="1">
      <alignment horizontal="center" vertical="center" wrapText="1"/>
    </xf>
    <xf numFmtId="0" fontId="2" fillId="0" borderId="2" xfId="5" applyAlignment="1">
      <alignment horizontal="center"/>
    </xf>
    <xf numFmtId="0" fontId="20" fillId="13" borderId="10" xfId="5" applyFont="1" applyFill="1" applyBorder="1" applyAlignment="1">
      <alignment horizontal="center" vertical="center" wrapText="1"/>
    </xf>
    <xf numFmtId="0" fontId="20" fillId="0" borderId="10" xfId="5" applyFont="1" applyBorder="1" applyAlignment="1">
      <alignment horizontal="center" vertical="center" wrapText="1"/>
    </xf>
    <xf numFmtId="0" fontId="29" fillId="16" borderId="1" xfId="5" applyFont="1" applyFill="1" applyBorder="1" applyAlignment="1">
      <alignment horizontal="center" wrapText="1"/>
    </xf>
    <xf numFmtId="0" fontId="46" fillId="12" borderId="2" xfId="0" applyFont="1" applyFill="1" applyBorder="1" applyAlignment="1">
      <alignment horizontal="center" vertical="center" wrapText="1"/>
    </xf>
    <xf numFmtId="0" fontId="46" fillId="12" borderId="12" xfId="0" applyFont="1" applyFill="1" applyBorder="1" applyAlignment="1">
      <alignment horizontal="center" vertical="center" wrapText="1"/>
    </xf>
    <xf numFmtId="42" fontId="47" fillId="8" borderId="4" xfId="1" applyFont="1" applyFill="1" applyBorder="1" applyAlignment="1">
      <alignment horizontal="center" vertical="center"/>
    </xf>
    <xf numFmtId="42" fontId="47" fillId="8" borderId="13" xfId="1" applyFont="1" applyFill="1" applyBorder="1" applyAlignment="1">
      <alignment horizontal="center" vertical="center"/>
    </xf>
    <xf numFmtId="42" fontId="39" fillId="19" borderId="4" xfId="1" applyFont="1" applyFill="1" applyBorder="1" applyAlignment="1">
      <alignment horizontal="center" vertical="center"/>
    </xf>
    <xf numFmtId="42" fontId="39" fillId="19" borderId="13" xfId="1" applyFont="1" applyFill="1" applyBorder="1" applyAlignment="1">
      <alignment horizontal="center" vertical="center"/>
    </xf>
    <xf numFmtId="0" fontId="39" fillId="19" borderId="1" xfId="0" applyFont="1" applyFill="1" applyBorder="1" applyAlignment="1">
      <alignment horizontal="left" vertical="center" wrapText="1"/>
    </xf>
    <xf numFmtId="0" fontId="39" fillId="19" borderId="4" xfId="0" applyFont="1" applyFill="1" applyBorder="1" applyAlignment="1">
      <alignment horizontal="left" vertical="center" wrapText="1"/>
    </xf>
    <xf numFmtId="0" fontId="46" fillId="12" borderId="1" xfId="0" applyFont="1" applyFill="1" applyBorder="1" applyAlignment="1">
      <alignment horizontal="center" vertical="center" wrapText="1"/>
    </xf>
    <xf numFmtId="0" fontId="46" fillId="12" borderId="4" xfId="0" applyFont="1" applyFill="1" applyBorder="1" applyAlignment="1">
      <alignment horizontal="center" vertical="center" wrapText="1"/>
    </xf>
    <xf numFmtId="0" fontId="46" fillId="12" borderId="1" xfId="0" applyFont="1" applyFill="1" applyBorder="1" applyAlignment="1">
      <alignment horizontal="center" vertical="center"/>
    </xf>
    <xf numFmtId="0" fontId="46" fillId="12" borderId="4" xfId="0" applyFont="1" applyFill="1" applyBorder="1" applyAlignment="1">
      <alignment horizontal="center" vertical="center"/>
    </xf>
    <xf numFmtId="0" fontId="39" fillId="0" borderId="1" xfId="0" applyFont="1" applyBorder="1" applyAlignment="1">
      <alignment horizontal="center"/>
    </xf>
    <xf numFmtId="0" fontId="39" fillId="0" borderId="4" xfId="0" applyFont="1" applyBorder="1" applyAlignment="1">
      <alignment horizontal="center"/>
    </xf>
    <xf numFmtId="42" fontId="39" fillId="0" borderId="11" xfId="1" applyFont="1" applyBorder="1" applyAlignment="1">
      <alignment horizontal="center" vertical="center"/>
    </xf>
    <xf numFmtId="42" fontId="39" fillId="0" borderId="33" xfId="1" applyFont="1" applyBorder="1" applyAlignment="1">
      <alignment horizontal="center" vertical="center"/>
    </xf>
    <xf numFmtId="42" fontId="39" fillId="0" borderId="7" xfId="1" applyFont="1" applyBorder="1" applyAlignment="1">
      <alignment horizontal="center" vertical="center"/>
    </xf>
    <xf numFmtId="42" fontId="39" fillId="0" borderId="14" xfId="1" applyFont="1" applyBorder="1" applyAlignment="1">
      <alignment horizontal="center" vertical="center"/>
    </xf>
    <xf numFmtId="42" fontId="39" fillId="0" borderId="12" xfId="1" applyFont="1" applyBorder="1" applyAlignment="1">
      <alignment horizontal="center" vertical="center"/>
    </xf>
    <xf numFmtId="42" fontId="39" fillId="0" borderId="8" xfId="1" applyFont="1" applyBorder="1" applyAlignment="1">
      <alignment horizontal="center" vertical="center"/>
    </xf>
    <xf numFmtId="0" fontId="45" fillId="12" borderId="2" xfId="0" applyFont="1" applyFill="1" applyBorder="1" applyAlignment="1">
      <alignment horizontal="center" vertical="center" wrapText="1"/>
    </xf>
    <xf numFmtId="0" fontId="45" fillId="12" borderId="12" xfId="0" applyFont="1" applyFill="1" applyBorder="1" applyAlignment="1">
      <alignment horizontal="center" vertical="center" wrapText="1"/>
    </xf>
    <xf numFmtId="0" fontId="39" fillId="0" borderId="11"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12"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8" xfId="0" applyFont="1" applyBorder="1" applyAlignment="1">
      <alignment horizontal="center" vertical="center" wrapText="1"/>
    </xf>
    <xf numFmtId="0" fontId="45" fillId="12" borderId="1" xfId="0" applyFont="1" applyFill="1" applyBorder="1" applyAlignment="1">
      <alignment horizontal="center" vertical="center" wrapText="1"/>
    </xf>
    <xf numFmtId="0" fontId="45" fillId="12" borderId="1" xfId="0" applyFont="1" applyFill="1" applyBorder="1" applyAlignment="1">
      <alignment horizontal="center" vertical="center"/>
    </xf>
    <xf numFmtId="0" fontId="39" fillId="0" borderId="1" xfId="0" applyFont="1" applyBorder="1" applyAlignment="1">
      <alignment horizontal="center" vertical="center" wrapText="1"/>
    </xf>
    <xf numFmtId="42" fontId="39" fillId="0" borderId="4" xfId="1" applyFont="1" applyBorder="1" applyAlignment="1">
      <alignment horizontal="center" vertical="center"/>
    </xf>
    <xf numFmtId="42" fontId="39" fillId="0" borderId="13" xfId="1" applyFont="1" applyBorder="1" applyAlignment="1">
      <alignment horizontal="center" vertical="center"/>
    </xf>
    <xf numFmtId="42" fontId="39" fillId="0" borderId="5" xfId="1" applyFont="1" applyBorder="1" applyAlignment="1">
      <alignment horizontal="center" vertical="center"/>
    </xf>
    <xf numFmtId="0" fontId="45" fillId="12" borderId="9" xfId="0" applyFont="1" applyFill="1" applyBorder="1" applyAlignment="1">
      <alignment horizontal="center" vertical="center" wrapText="1"/>
    </xf>
    <xf numFmtId="0" fontId="45" fillId="12" borderId="8" xfId="0" applyFont="1" applyFill="1" applyBorder="1" applyAlignment="1">
      <alignment horizontal="center" vertical="center" wrapText="1"/>
    </xf>
    <xf numFmtId="0" fontId="40" fillId="0" borderId="1" xfId="0" applyFont="1" applyBorder="1" applyAlignment="1">
      <alignment horizontal="left" vertical="center" wrapText="1"/>
    </xf>
    <xf numFmtId="0" fontId="59" fillId="15" borderId="31" xfId="3" applyFont="1" applyFill="1" applyBorder="1" applyAlignment="1">
      <alignment horizontal="center"/>
    </xf>
    <xf numFmtId="0" fontId="58" fillId="26" borderId="10" xfId="3" applyFont="1" applyFill="1" applyBorder="1" applyAlignment="1">
      <alignment horizontal="center" vertical="center"/>
    </xf>
    <xf numFmtId="0" fontId="47" fillId="20" borderId="30" xfId="3" applyFont="1" applyFill="1" applyBorder="1" applyAlignment="1">
      <alignment horizontal="center" vertical="center"/>
    </xf>
    <xf numFmtId="0" fontId="66" fillId="11" borderId="2" xfId="0" applyFont="1" applyFill="1" applyBorder="1" applyAlignment="1">
      <alignment horizontal="center" vertical="center"/>
    </xf>
    <xf numFmtId="0" fontId="66" fillId="11" borderId="12" xfId="0" applyFont="1" applyFill="1" applyBorder="1" applyAlignment="1">
      <alignment horizontal="center" vertical="center"/>
    </xf>
    <xf numFmtId="0" fontId="58" fillId="26" borderId="10" xfId="6" applyFont="1" applyFill="1" applyBorder="1" applyAlignment="1">
      <alignment horizontal="center" vertical="center"/>
    </xf>
    <xf numFmtId="0" fontId="39" fillId="0" borderId="2" xfId="6" applyFont="1" applyAlignment="1">
      <alignment horizontal="center"/>
    </xf>
    <xf numFmtId="0" fontId="45" fillId="15" borderId="16" xfId="6" applyFont="1" applyFill="1" applyBorder="1" applyAlignment="1">
      <alignment horizontal="center" vertical="center" wrapText="1"/>
    </xf>
    <xf numFmtId="0" fontId="39" fillId="0" borderId="2" xfId="6" applyFont="1" applyAlignment="1">
      <alignment horizontal="center" vertical="center" wrapText="1"/>
    </xf>
    <xf numFmtId="0" fontId="56" fillId="0" borderId="10" xfId="6" applyFont="1" applyBorder="1" applyAlignment="1">
      <alignment horizontal="center"/>
    </xf>
    <xf numFmtId="0" fontId="56" fillId="0" borderId="10" xfId="7" applyFont="1" applyBorder="1" applyAlignment="1">
      <alignment horizontal="center" vertical="center"/>
    </xf>
    <xf numFmtId="0" fontId="56" fillId="0" borderId="10" xfId="7" applyFont="1" applyBorder="1" applyAlignment="1">
      <alignment horizontal="left" vertical="top"/>
    </xf>
    <xf numFmtId="0" fontId="57" fillId="0" borderId="10" xfId="7" applyFont="1" applyBorder="1" applyAlignment="1">
      <alignment horizontal="center" vertical="center"/>
    </xf>
    <xf numFmtId="169" fontId="56" fillId="0" borderId="10" xfId="7" applyNumberFormat="1" applyFont="1" applyBorder="1" applyAlignment="1">
      <alignment horizontal="right" vertical="center"/>
    </xf>
    <xf numFmtId="166" fontId="46" fillId="12" borderId="2" xfId="6" applyNumberFormat="1" applyFont="1" applyFill="1" applyAlignment="1">
      <alignment horizontal="center"/>
    </xf>
    <xf numFmtId="0" fontId="56" fillId="0" borderId="30" xfId="6" applyFont="1" applyBorder="1" applyAlignment="1">
      <alignment horizontal="center"/>
    </xf>
    <xf numFmtId="0" fontId="56" fillId="0" borderId="30" xfId="7" applyFont="1" applyBorder="1" applyAlignment="1">
      <alignment horizontal="center" vertical="center"/>
    </xf>
    <xf numFmtId="0" fontId="56" fillId="0" borderId="30" xfId="7" applyFont="1" applyBorder="1" applyAlignment="1">
      <alignment horizontal="left" vertical="top"/>
    </xf>
    <xf numFmtId="0" fontId="57" fillId="0" borderId="30" xfId="7" applyFont="1" applyBorder="1" applyAlignment="1">
      <alignment horizontal="center" vertical="center"/>
    </xf>
    <xf numFmtId="169" fontId="56" fillId="0" borderId="30" xfId="7" applyNumberFormat="1" applyFont="1" applyBorder="1" applyAlignment="1">
      <alignment horizontal="right" vertical="center"/>
    </xf>
    <xf numFmtId="49" fontId="56" fillId="0" borderId="10" xfId="7" applyNumberFormat="1" applyFont="1" applyBorder="1" applyAlignment="1">
      <alignment horizontal="left" vertical="top"/>
    </xf>
    <xf numFmtId="0" fontId="47" fillId="20" borderId="30" xfId="6" applyFont="1" applyFill="1" applyBorder="1" applyAlignment="1">
      <alignment horizontal="center" vertical="center"/>
    </xf>
    <xf numFmtId="170" fontId="47" fillId="20" borderId="30" xfId="8" applyNumberFormat="1" applyFont="1" applyFill="1" applyBorder="1" applyAlignment="1">
      <alignment horizontal="center" vertical="center"/>
    </xf>
    <xf numFmtId="170" fontId="57" fillId="28" borderId="2" xfId="6" applyNumberFormat="1" applyFont="1" applyFill="1" applyAlignment="1">
      <alignment horizontal="center" vertical="center"/>
    </xf>
    <xf numFmtId="170" fontId="39" fillId="0" borderId="2" xfId="6" applyNumberFormat="1" applyFont="1" applyAlignment="1">
      <alignment horizontal="center"/>
    </xf>
    <xf numFmtId="0" fontId="45" fillId="15" borderId="16" xfId="6" applyFont="1" applyFill="1" applyBorder="1" applyAlignment="1">
      <alignment horizontal="left" vertical="center" wrapText="1"/>
    </xf>
    <xf numFmtId="166" fontId="56" fillId="0" borderId="10" xfId="7" applyNumberFormat="1" applyFont="1" applyBorder="1" applyAlignment="1">
      <alignment horizontal="right" vertical="center"/>
    </xf>
    <xf numFmtId="0" fontId="57" fillId="0" borderId="10" xfId="7" applyFont="1" applyBorder="1" applyAlignment="1">
      <alignment horizontal="center" vertical="center" wrapText="1"/>
    </xf>
    <xf numFmtId="0" fontId="47" fillId="20" borderId="69" xfId="6" applyFont="1" applyFill="1" applyBorder="1" applyAlignment="1">
      <alignment horizontal="center" vertical="center"/>
    </xf>
    <xf numFmtId="0" fontId="47" fillId="20" borderId="70" xfId="6" applyFont="1" applyFill="1" applyBorder="1" applyAlignment="1">
      <alignment horizontal="center" vertical="center"/>
    </xf>
    <xf numFmtId="0" fontId="47" fillId="20" borderId="15" xfId="6" applyFont="1" applyFill="1" applyBorder="1" applyAlignment="1">
      <alignment horizontal="center" vertical="center"/>
    </xf>
    <xf numFmtId="166" fontId="57" fillId="28" borderId="2" xfId="6" applyNumberFormat="1" applyFont="1" applyFill="1" applyAlignment="1">
      <alignment horizontal="center" vertical="center"/>
    </xf>
    <xf numFmtId="0" fontId="58" fillId="26" borderId="69" xfId="6" applyFont="1" applyFill="1" applyBorder="1" applyAlignment="1">
      <alignment horizontal="center" vertical="center"/>
    </xf>
    <xf numFmtId="0" fontId="58" fillId="26" borderId="70" xfId="6" applyFont="1" applyFill="1" applyBorder="1" applyAlignment="1">
      <alignment horizontal="center" vertical="center"/>
    </xf>
    <xf numFmtId="0" fontId="58" fillId="26" borderId="15" xfId="6" applyFont="1" applyFill="1" applyBorder="1" applyAlignment="1">
      <alignment horizontal="center" vertical="center"/>
    </xf>
    <xf numFmtId="0" fontId="56" fillId="0" borderId="1" xfId="6" applyFont="1" applyBorder="1" applyAlignment="1">
      <alignment horizontal="center"/>
    </xf>
    <xf numFmtId="0" fontId="56" fillId="0" borderId="1" xfId="7" applyFont="1" applyBorder="1" applyAlignment="1">
      <alignment horizontal="center" vertical="center"/>
    </xf>
    <xf numFmtId="0" fontId="56" fillId="0" borderId="1" xfId="7" applyFont="1" applyBorder="1" applyAlignment="1">
      <alignment horizontal="left" vertical="top"/>
    </xf>
    <xf numFmtId="0" fontId="69" fillId="0" borderId="1" xfId="7" applyFont="1" applyBorder="1" applyAlignment="1">
      <alignment horizontal="center" vertical="center"/>
    </xf>
    <xf numFmtId="167" fontId="56" fillId="0" borderId="1" xfId="7" applyNumberFormat="1" applyFont="1" applyBorder="1" applyAlignment="1">
      <alignment horizontal="right" vertical="center"/>
    </xf>
    <xf numFmtId="168" fontId="56" fillId="0" borderId="1" xfId="7" applyNumberFormat="1" applyFont="1" applyBorder="1" applyAlignment="1">
      <alignment horizontal="right" vertical="center"/>
    </xf>
    <xf numFmtId="166" fontId="45" fillId="12" borderId="2" xfId="6" applyNumberFormat="1" applyFont="1" applyFill="1" applyAlignment="1">
      <alignment horizontal="center"/>
    </xf>
    <xf numFmtId="0" fontId="56" fillId="0" borderId="1" xfId="7" applyFont="1" applyBorder="1"/>
    <xf numFmtId="0" fontId="69" fillId="0" borderId="1" xfId="7" applyFont="1" applyBorder="1" applyAlignment="1">
      <alignment horizontal="left" vertical="top"/>
    </xf>
    <xf numFmtId="0" fontId="59" fillId="15" borderId="31" xfId="6" applyFont="1" applyFill="1" applyBorder="1" applyAlignment="1">
      <alignment horizontal="center"/>
    </xf>
    <xf numFmtId="170" fontId="60" fillId="11" borderId="10" xfId="6" applyNumberFormat="1" applyFont="1" applyFill="1" applyBorder="1" applyAlignment="1">
      <alignment horizontal="center" vertical="center"/>
    </xf>
    <xf numFmtId="166" fontId="47" fillId="22" borderId="2" xfId="6" applyNumberFormat="1" applyFont="1" applyFill="1" applyAlignment="1">
      <alignment horizontal="center" vertical="center"/>
    </xf>
    <xf numFmtId="0" fontId="39" fillId="0" borderId="2" xfId="6" applyFont="1" applyAlignment="1">
      <alignment horizontal="left"/>
    </xf>
  </cellXfs>
  <cellStyles count="9">
    <cellStyle name="Moneda" xfId="2" builtinId="4"/>
    <cellStyle name="Moneda [0]" xfId="1" builtinId="7"/>
    <cellStyle name="Moneda 2" xfId="4" xr:uid="{E0F4B2B1-7A8D-4CC7-A92B-A2758D6A73DE}"/>
    <cellStyle name="Moneda 2 2" xfId="8" xr:uid="{221160A5-08A6-451D-B4BD-01943F20302D}"/>
    <cellStyle name="Normal" xfId="0" builtinId="0"/>
    <cellStyle name="Normal 2" xfId="3" xr:uid="{16B296E9-5339-470F-A17D-F5BD83AADF83}"/>
    <cellStyle name="Normal 2 2" xfId="6" xr:uid="{A11F19E1-E4DD-4A2D-9282-CDED0721B15D}"/>
    <cellStyle name="Normal 3" xfId="5" xr:uid="{008119C2-D330-4510-A6E4-0C2DB3C3E72D}"/>
    <cellStyle name="Normal 4" xfId="7" xr:uid="{53D72847-5AC3-41D8-9BFC-FF35784270F8}"/>
  </cellStyles>
  <dxfs count="0"/>
  <tableStyles count="0" defaultTableStyle="TableStyleMedium2" defaultPivotStyle="PivotStyleLight16"/>
  <colors>
    <mruColors>
      <color rgb="FFD4ABF5"/>
      <color rgb="FFE5D3EB"/>
      <color rgb="FF3F0C66"/>
      <color rgb="FFAF5BF5"/>
      <color rgb="FFC387F5"/>
      <color rgb="FF8453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24" Type="http://schemas.openxmlformats.org/officeDocument/2006/relationships/customXml" Target="../customXml/item3.xml"/><Relationship Id="rId5" Type="http://schemas.openxmlformats.org/officeDocument/2006/relationships/worksheet" Target="worksheets/sheet5.xml"/><Relationship Id="rId23" Type="http://schemas.openxmlformats.org/officeDocument/2006/relationships/customXml" Target="../customXml/item2.xml"/><Relationship Id="rId19" Type="http://schemas.openxmlformats.org/officeDocument/2006/relationships/sharedStrings" Target="sharedStrings.xml"/><Relationship Id="rId4" Type="http://schemas.openxmlformats.org/officeDocument/2006/relationships/worksheet" Target="worksheets/sheet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3</xdr:row>
      <xdr:rowOff>0</xdr:rowOff>
    </xdr:from>
    <xdr:ext cx="9525" cy="9525"/>
    <xdr:pic>
      <xdr:nvPicPr>
        <xdr:cNvPr id="2" name="image1.png">
          <a:extLst>
            <a:ext uri="{FF2B5EF4-FFF2-40B4-BE49-F238E27FC236}">
              <a16:creationId xmlns:a16="http://schemas.microsoft.com/office/drawing/2014/main" id="{29176AFA-BA1D-42FB-AA94-F1830DF40DF5}"/>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3" name="image1.png">
          <a:extLst>
            <a:ext uri="{FF2B5EF4-FFF2-40B4-BE49-F238E27FC236}">
              <a16:creationId xmlns:a16="http://schemas.microsoft.com/office/drawing/2014/main" id="{03223DD3-12E5-4A15-849C-0FDBAF617453}"/>
            </a:ext>
            <a:ext uri="{147F2762-F138-4A5C-976F-8EAC2B608ADB}">
              <a16:predDERef xmlns:a16="http://schemas.microsoft.com/office/drawing/2014/main" pred="{29176AFA-BA1D-42FB-AA94-F1830DF40DF5}"/>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4" name="image1.png">
          <a:extLst>
            <a:ext uri="{FF2B5EF4-FFF2-40B4-BE49-F238E27FC236}">
              <a16:creationId xmlns:a16="http://schemas.microsoft.com/office/drawing/2014/main" id="{FAF6BE9F-57AE-4F3F-A372-AED17D6257B3}"/>
            </a:ext>
            <a:ext uri="{147F2762-F138-4A5C-976F-8EAC2B608ADB}">
              <a16:predDERef xmlns:a16="http://schemas.microsoft.com/office/drawing/2014/main" pred="{03223DD3-12E5-4A15-849C-0FDBAF617453}"/>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5" name="image1.png">
          <a:extLst>
            <a:ext uri="{FF2B5EF4-FFF2-40B4-BE49-F238E27FC236}">
              <a16:creationId xmlns:a16="http://schemas.microsoft.com/office/drawing/2014/main" id="{32DE3FC8-95EB-43D1-A7EB-87C737B216CD}"/>
            </a:ext>
            <a:ext uri="{147F2762-F138-4A5C-976F-8EAC2B608ADB}">
              <a16:predDERef xmlns:a16="http://schemas.microsoft.com/office/drawing/2014/main" pred="{FAF6BE9F-57AE-4F3F-A372-AED17D6257B3}"/>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6" name="image1.png">
          <a:extLst>
            <a:ext uri="{FF2B5EF4-FFF2-40B4-BE49-F238E27FC236}">
              <a16:creationId xmlns:a16="http://schemas.microsoft.com/office/drawing/2014/main" id="{BC711A45-916E-488A-9683-1B0646F99307}"/>
            </a:ext>
            <a:ext uri="{147F2762-F138-4A5C-976F-8EAC2B608ADB}">
              <a16:predDERef xmlns:a16="http://schemas.microsoft.com/office/drawing/2014/main" pred="{32DE3FC8-95EB-43D1-A7EB-87C737B216CD}"/>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7" name="image1.png">
          <a:extLst>
            <a:ext uri="{FF2B5EF4-FFF2-40B4-BE49-F238E27FC236}">
              <a16:creationId xmlns:a16="http://schemas.microsoft.com/office/drawing/2014/main" id="{B4F27412-6C8D-4847-A508-2B762C27E02F}"/>
            </a:ext>
            <a:ext uri="{147F2762-F138-4A5C-976F-8EAC2B608ADB}">
              <a16:predDERef xmlns:a16="http://schemas.microsoft.com/office/drawing/2014/main" pred="{BC711A45-916E-488A-9683-1B0646F99307}"/>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8" name="image1.png">
          <a:extLst>
            <a:ext uri="{FF2B5EF4-FFF2-40B4-BE49-F238E27FC236}">
              <a16:creationId xmlns:a16="http://schemas.microsoft.com/office/drawing/2014/main" id="{FD9BB50B-F82D-4214-94E0-A2DB0182B3B4}"/>
            </a:ext>
            <a:ext uri="{147F2762-F138-4A5C-976F-8EAC2B608ADB}">
              <a16:predDERef xmlns:a16="http://schemas.microsoft.com/office/drawing/2014/main" pred="{B4F27412-6C8D-4847-A508-2B762C27E02F}"/>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9" name="image1.png">
          <a:extLst>
            <a:ext uri="{FF2B5EF4-FFF2-40B4-BE49-F238E27FC236}">
              <a16:creationId xmlns:a16="http://schemas.microsoft.com/office/drawing/2014/main" id="{1E349DEB-68C4-4AED-B15D-B4AD3F4A3941}"/>
            </a:ext>
            <a:ext uri="{147F2762-F138-4A5C-976F-8EAC2B608ADB}">
              <a16:predDERef xmlns:a16="http://schemas.microsoft.com/office/drawing/2014/main" pred="{FD9BB50B-F82D-4214-94E0-A2DB0182B3B4}"/>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0" name="image1.png">
          <a:extLst>
            <a:ext uri="{FF2B5EF4-FFF2-40B4-BE49-F238E27FC236}">
              <a16:creationId xmlns:a16="http://schemas.microsoft.com/office/drawing/2014/main" id="{0AA1B27B-4D82-4941-839C-1E418A58DA91}"/>
            </a:ext>
            <a:ext uri="{147F2762-F138-4A5C-976F-8EAC2B608ADB}">
              <a16:predDERef xmlns:a16="http://schemas.microsoft.com/office/drawing/2014/main" pred="{1E349DEB-68C4-4AED-B15D-B4AD3F4A3941}"/>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1" name="image1.png">
          <a:extLst>
            <a:ext uri="{FF2B5EF4-FFF2-40B4-BE49-F238E27FC236}">
              <a16:creationId xmlns:a16="http://schemas.microsoft.com/office/drawing/2014/main" id="{C63AE9B7-5C64-4677-A303-77A48ED8C417}"/>
            </a:ext>
            <a:ext uri="{147F2762-F138-4A5C-976F-8EAC2B608ADB}">
              <a16:predDERef xmlns:a16="http://schemas.microsoft.com/office/drawing/2014/main" pred="{0AA1B27B-4D82-4941-839C-1E418A58DA91}"/>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2" name="image1.png">
          <a:extLst>
            <a:ext uri="{FF2B5EF4-FFF2-40B4-BE49-F238E27FC236}">
              <a16:creationId xmlns:a16="http://schemas.microsoft.com/office/drawing/2014/main" id="{9E94F148-2EA7-41A9-96D4-A9FF2F484375}"/>
            </a:ext>
            <a:ext uri="{147F2762-F138-4A5C-976F-8EAC2B608ADB}">
              <a16:predDERef xmlns:a16="http://schemas.microsoft.com/office/drawing/2014/main" pred="{C63AE9B7-5C64-4677-A303-77A48ED8C417}"/>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3" name="image1.png">
          <a:extLst>
            <a:ext uri="{FF2B5EF4-FFF2-40B4-BE49-F238E27FC236}">
              <a16:creationId xmlns:a16="http://schemas.microsoft.com/office/drawing/2014/main" id="{CB2BF237-4BC4-458A-91EE-005D5DDDF670}"/>
            </a:ext>
            <a:ext uri="{147F2762-F138-4A5C-976F-8EAC2B608ADB}">
              <a16:predDERef xmlns:a16="http://schemas.microsoft.com/office/drawing/2014/main" pred="{9E94F148-2EA7-41A9-96D4-A9FF2F484375}"/>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4" name="image1.png">
          <a:extLst>
            <a:ext uri="{FF2B5EF4-FFF2-40B4-BE49-F238E27FC236}">
              <a16:creationId xmlns:a16="http://schemas.microsoft.com/office/drawing/2014/main" id="{82DF3D3C-3893-4C6B-9B8F-0770BB9B7A21}"/>
            </a:ext>
            <a:ext uri="{147F2762-F138-4A5C-976F-8EAC2B608ADB}">
              <a16:predDERef xmlns:a16="http://schemas.microsoft.com/office/drawing/2014/main" pred="{CB2BF237-4BC4-458A-91EE-005D5DDDF670}"/>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5" name="image1.png">
          <a:extLst>
            <a:ext uri="{FF2B5EF4-FFF2-40B4-BE49-F238E27FC236}">
              <a16:creationId xmlns:a16="http://schemas.microsoft.com/office/drawing/2014/main" id="{5DFC4EAD-43F4-4F15-B909-5A6CA3EA9F1D}"/>
            </a:ext>
            <a:ext uri="{147F2762-F138-4A5C-976F-8EAC2B608ADB}">
              <a16:predDERef xmlns:a16="http://schemas.microsoft.com/office/drawing/2014/main" pred="{82DF3D3C-3893-4C6B-9B8F-0770BB9B7A21}"/>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6" name="image1.png">
          <a:extLst>
            <a:ext uri="{FF2B5EF4-FFF2-40B4-BE49-F238E27FC236}">
              <a16:creationId xmlns:a16="http://schemas.microsoft.com/office/drawing/2014/main" id="{3874E595-3E81-4849-BF3E-C142F38D802F}"/>
            </a:ext>
            <a:ext uri="{147F2762-F138-4A5C-976F-8EAC2B608ADB}">
              <a16:predDERef xmlns:a16="http://schemas.microsoft.com/office/drawing/2014/main" pred="{5DFC4EAD-43F4-4F15-B909-5A6CA3EA9F1D}"/>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7" name="image1.png">
          <a:extLst>
            <a:ext uri="{FF2B5EF4-FFF2-40B4-BE49-F238E27FC236}">
              <a16:creationId xmlns:a16="http://schemas.microsoft.com/office/drawing/2014/main" id="{DC139CDB-DCA0-47C4-A723-430AC117A1A0}"/>
            </a:ext>
            <a:ext uri="{147F2762-F138-4A5C-976F-8EAC2B608ADB}">
              <a16:predDERef xmlns:a16="http://schemas.microsoft.com/office/drawing/2014/main" pred="{3874E595-3E81-4849-BF3E-C142F38D802F}"/>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8" name="image1.png">
          <a:extLst>
            <a:ext uri="{FF2B5EF4-FFF2-40B4-BE49-F238E27FC236}">
              <a16:creationId xmlns:a16="http://schemas.microsoft.com/office/drawing/2014/main" id="{76015094-7660-4210-AF4D-657D328F0C78}"/>
            </a:ext>
            <a:ext uri="{147F2762-F138-4A5C-976F-8EAC2B608ADB}">
              <a16:predDERef xmlns:a16="http://schemas.microsoft.com/office/drawing/2014/main" pred="{DC139CDB-DCA0-47C4-A723-430AC117A1A0}"/>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19" name="image1.png">
          <a:extLst>
            <a:ext uri="{FF2B5EF4-FFF2-40B4-BE49-F238E27FC236}">
              <a16:creationId xmlns:a16="http://schemas.microsoft.com/office/drawing/2014/main" id="{0A634082-B4B4-4691-AC12-4E4D2B66380A}"/>
            </a:ext>
            <a:ext uri="{147F2762-F138-4A5C-976F-8EAC2B608ADB}">
              <a16:predDERef xmlns:a16="http://schemas.microsoft.com/office/drawing/2014/main" pred="{76015094-7660-4210-AF4D-657D328F0C78}"/>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20" name="image1.png">
          <a:extLst>
            <a:ext uri="{FF2B5EF4-FFF2-40B4-BE49-F238E27FC236}">
              <a16:creationId xmlns:a16="http://schemas.microsoft.com/office/drawing/2014/main" id="{02121901-6216-4456-9C90-FF7A4A82449E}"/>
            </a:ext>
            <a:ext uri="{147F2762-F138-4A5C-976F-8EAC2B608ADB}">
              <a16:predDERef xmlns:a16="http://schemas.microsoft.com/office/drawing/2014/main" pred="{0A634082-B4B4-4691-AC12-4E4D2B66380A}"/>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21" name="image1.png">
          <a:extLst>
            <a:ext uri="{FF2B5EF4-FFF2-40B4-BE49-F238E27FC236}">
              <a16:creationId xmlns:a16="http://schemas.microsoft.com/office/drawing/2014/main" id="{2AD00369-A9BC-4C1F-BA9B-3EAB2BBF7467}"/>
            </a:ext>
            <a:ext uri="{147F2762-F138-4A5C-976F-8EAC2B608ADB}">
              <a16:predDERef xmlns:a16="http://schemas.microsoft.com/office/drawing/2014/main" pred="{02121901-6216-4456-9C90-FF7A4A82449E}"/>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22" name="image1.png">
          <a:extLst>
            <a:ext uri="{FF2B5EF4-FFF2-40B4-BE49-F238E27FC236}">
              <a16:creationId xmlns:a16="http://schemas.microsoft.com/office/drawing/2014/main" id="{93EC203D-8E83-43FC-9D1D-E68AB31D2DBA}"/>
            </a:ext>
            <a:ext uri="{147F2762-F138-4A5C-976F-8EAC2B608ADB}">
              <a16:predDERef xmlns:a16="http://schemas.microsoft.com/office/drawing/2014/main" pred="{2AD00369-A9BC-4C1F-BA9B-3EAB2BBF7467}"/>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8</xdr:col>
      <xdr:colOff>0</xdr:colOff>
      <xdr:row>3</xdr:row>
      <xdr:rowOff>0</xdr:rowOff>
    </xdr:from>
    <xdr:ext cx="9525" cy="9525"/>
    <xdr:pic>
      <xdr:nvPicPr>
        <xdr:cNvPr id="23" name="image1.png">
          <a:extLst>
            <a:ext uri="{FF2B5EF4-FFF2-40B4-BE49-F238E27FC236}">
              <a16:creationId xmlns:a16="http://schemas.microsoft.com/office/drawing/2014/main" id="{2474FF89-C7D4-448A-BCE2-96C6D1A6C331}"/>
            </a:ext>
            <a:ext uri="{147F2762-F138-4A5C-976F-8EAC2B608ADB}">
              <a16:predDERef xmlns:a16="http://schemas.microsoft.com/office/drawing/2014/main" pred="{93EC203D-8E83-43FC-9D1D-E68AB31D2DBA}"/>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7</xdr:row>
      <xdr:rowOff>0</xdr:rowOff>
    </xdr:from>
    <xdr:ext cx="9525" cy="9525"/>
    <xdr:pic>
      <xdr:nvPicPr>
        <xdr:cNvPr id="2" name="image1.png">
          <a:extLst>
            <a:ext uri="{FF2B5EF4-FFF2-40B4-BE49-F238E27FC236}">
              <a16:creationId xmlns:a16="http://schemas.microsoft.com/office/drawing/2014/main" id="{42F90582-E4CC-48F9-B41D-B4E3DA0CE8C3}"/>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3" name="image1.png">
          <a:extLst>
            <a:ext uri="{FF2B5EF4-FFF2-40B4-BE49-F238E27FC236}">
              <a16:creationId xmlns:a16="http://schemas.microsoft.com/office/drawing/2014/main" id="{B979F5A3-1330-446F-A36D-27069F9BBBB3}"/>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4" name="image1.png">
          <a:extLst>
            <a:ext uri="{FF2B5EF4-FFF2-40B4-BE49-F238E27FC236}">
              <a16:creationId xmlns:a16="http://schemas.microsoft.com/office/drawing/2014/main" id="{0D34EA54-1466-4564-84C3-71FEF6C5533D}"/>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5" name="image1.png">
          <a:extLst>
            <a:ext uri="{FF2B5EF4-FFF2-40B4-BE49-F238E27FC236}">
              <a16:creationId xmlns:a16="http://schemas.microsoft.com/office/drawing/2014/main" id="{41FF0956-5CBF-41F1-A762-446A16D63965}"/>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6" name="image1.png">
          <a:extLst>
            <a:ext uri="{FF2B5EF4-FFF2-40B4-BE49-F238E27FC236}">
              <a16:creationId xmlns:a16="http://schemas.microsoft.com/office/drawing/2014/main" id="{ACD550C2-A0ED-45A1-9B4F-65C86D288562}"/>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7" name="image1.png">
          <a:extLst>
            <a:ext uri="{FF2B5EF4-FFF2-40B4-BE49-F238E27FC236}">
              <a16:creationId xmlns:a16="http://schemas.microsoft.com/office/drawing/2014/main" id="{C107337F-42B7-47D1-97D2-679E80806AC9}"/>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8" name="image1.png">
          <a:extLst>
            <a:ext uri="{FF2B5EF4-FFF2-40B4-BE49-F238E27FC236}">
              <a16:creationId xmlns:a16="http://schemas.microsoft.com/office/drawing/2014/main" id="{DA8513C3-11B4-4331-A7E9-71680A312CB5}"/>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9" name="image1.png">
          <a:extLst>
            <a:ext uri="{FF2B5EF4-FFF2-40B4-BE49-F238E27FC236}">
              <a16:creationId xmlns:a16="http://schemas.microsoft.com/office/drawing/2014/main" id="{8367BF4C-35AC-49AC-9BA4-F8A5BAD10B12}"/>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0" name="image1.png">
          <a:extLst>
            <a:ext uri="{FF2B5EF4-FFF2-40B4-BE49-F238E27FC236}">
              <a16:creationId xmlns:a16="http://schemas.microsoft.com/office/drawing/2014/main" id="{173F61F8-C0FB-47EA-B098-ED77BD198760}"/>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1" name="image1.png">
          <a:extLst>
            <a:ext uri="{FF2B5EF4-FFF2-40B4-BE49-F238E27FC236}">
              <a16:creationId xmlns:a16="http://schemas.microsoft.com/office/drawing/2014/main" id="{1933693A-EE78-43A4-8350-E30D13732B03}"/>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2" name="image1.png">
          <a:extLst>
            <a:ext uri="{FF2B5EF4-FFF2-40B4-BE49-F238E27FC236}">
              <a16:creationId xmlns:a16="http://schemas.microsoft.com/office/drawing/2014/main" id="{30073365-8C45-4046-8453-97F950B76650}"/>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3" name="image1.png">
          <a:extLst>
            <a:ext uri="{FF2B5EF4-FFF2-40B4-BE49-F238E27FC236}">
              <a16:creationId xmlns:a16="http://schemas.microsoft.com/office/drawing/2014/main" id="{D08D19A9-6D99-4B72-989E-33A6A368C739}"/>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4" name="image1.png">
          <a:extLst>
            <a:ext uri="{FF2B5EF4-FFF2-40B4-BE49-F238E27FC236}">
              <a16:creationId xmlns:a16="http://schemas.microsoft.com/office/drawing/2014/main" id="{18332237-DA69-4BA2-9166-519CB704481D}"/>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5" name="image1.png">
          <a:extLst>
            <a:ext uri="{FF2B5EF4-FFF2-40B4-BE49-F238E27FC236}">
              <a16:creationId xmlns:a16="http://schemas.microsoft.com/office/drawing/2014/main" id="{4BBF396B-DC49-4F58-A168-134B147F2628}"/>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6" name="image1.png">
          <a:extLst>
            <a:ext uri="{FF2B5EF4-FFF2-40B4-BE49-F238E27FC236}">
              <a16:creationId xmlns:a16="http://schemas.microsoft.com/office/drawing/2014/main" id="{9BB1D767-2AD0-4866-A2D0-BDF1A6FD63CA}"/>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7" name="image1.png">
          <a:extLst>
            <a:ext uri="{FF2B5EF4-FFF2-40B4-BE49-F238E27FC236}">
              <a16:creationId xmlns:a16="http://schemas.microsoft.com/office/drawing/2014/main" id="{6260D382-090B-4369-8D92-1388F80E984B}"/>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8" name="image1.png">
          <a:extLst>
            <a:ext uri="{FF2B5EF4-FFF2-40B4-BE49-F238E27FC236}">
              <a16:creationId xmlns:a16="http://schemas.microsoft.com/office/drawing/2014/main" id="{2710F9BE-7068-43EB-98C5-6BE4302303C4}"/>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19" name="image1.png">
          <a:extLst>
            <a:ext uri="{FF2B5EF4-FFF2-40B4-BE49-F238E27FC236}">
              <a16:creationId xmlns:a16="http://schemas.microsoft.com/office/drawing/2014/main" id="{E10095ED-AF9C-4075-A320-CBF46E737B25}"/>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20" name="image1.png">
          <a:extLst>
            <a:ext uri="{FF2B5EF4-FFF2-40B4-BE49-F238E27FC236}">
              <a16:creationId xmlns:a16="http://schemas.microsoft.com/office/drawing/2014/main" id="{95F28119-5DC5-49CF-8600-9EE908882038}"/>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21" name="image1.png">
          <a:extLst>
            <a:ext uri="{FF2B5EF4-FFF2-40B4-BE49-F238E27FC236}">
              <a16:creationId xmlns:a16="http://schemas.microsoft.com/office/drawing/2014/main" id="{C615F080-CF36-4EF7-9809-FECEB7596106}"/>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22" name="image1.png">
          <a:extLst>
            <a:ext uri="{FF2B5EF4-FFF2-40B4-BE49-F238E27FC236}">
              <a16:creationId xmlns:a16="http://schemas.microsoft.com/office/drawing/2014/main" id="{AD8B8647-1F4A-4A57-A2B5-6C5A1F717A4A}"/>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23" name="image1.png">
          <a:extLst>
            <a:ext uri="{FF2B5EF4-FFF2-40B4-BE49-F238E27FC236}">
              <a16:creationId xmlns:a16="http://schemas.microsoft.com/office/drawing/2014/main" id="{7551BADD-5BC8-4A2F-B9AA-32FD47627134}"/>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400425" y="685800"/>
          <a:ext cx="9525" cy="9525"/>
        </a:xfrm>
        <a:prstGeom prst="rect">
          <a:avLst/>
        </a:prstGeom>
        <a:noFill/>
      </xdr:spPr>
    </xdr:pic>
    <xdr:clientData fLocksWithSheet="0"/>
  </xdr:oneCellAnchor>
  <xdr:oneCellAnchor>
    <xdr:from>
      <xdr:col>3</xdr:col>
      <xdr:colOff>0</xdr:colOff>
      <xdr:row>1</xdr:row>
      <xdr:rowOff>0</xdr:rowOff>
    </xdr:from>
    <xdr:ext cx="9525" cy="9525"/>
    <xdr:pic>
      <xdr:nvPicPr>
        <xdr:cNvPr id="24" name="image1.png">
          <a:extLst>
            <a:ext uri="{FF2B5EF4-FFF2-40B4-BE49-F238E27FC236}">
              <a16:creationId xmlns:a16="http://schemas.microsoft.com/office/drawing/2014/main" id="{A7C4D3F4-6AB3-4CC2-A2F8-6BC602CFDDD2}"/>
            </a:ext>
          </a:extLst>
        </xdr:cNvPr>
        <xdr:cNvPicPr preferRelativeResize="0"/>
      </xdr:nvPicPr>
      <xdr:blipFill>
        <a:blip xmlns:r="http://schemas.openxmlformats.org/officeDocument/2006/relationships" r:embed="rId1" cstate="print"/>
        <a:stretch>
          <a:fillRect/>
        </a:stretch>
      </xdr:blipFill>
      <xdr:spPr>
        <a:xfrm>
          <a:off x="3400425" y="171450"/>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25" name="image1.png">
          <a:extLst>
            <a:ext uri="{FF2B5EF4-FFF2-40B4-BE49-F238E27FC236}">
              <a16:creationId xmlns:a16="http://schemas.microsoft.com/office/drawing/2014/main" id="{1812C061-8066-487F-AEB6-D95B0C819770}"/>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3400425" y="3133725"/>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26" name="image1.png">
          <a:extLst>
            <a:ext uri="{FF2B5EF4-FFF2-40B4-BE49-F238E27FC236}">
              <a16:creationId xmlns:a16="http://schemas.microsoft.com/office/drawing/2014/main" id="{874BC66F-2DB5-4994-904D-4AD8155F945C}"/>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3400425" y="3133725"/>
          <a:ext cx="9525" cy="9525"/>
        </a:xfrm>
        <a:prstGeom prst="rect">
          <a:avLst/>
        </a:prstGeom>
        <a:noFill/>
      </xdr:spPr>
    </xdr:pic>
    <xdr:clientData fLocksWithSheet="0"/>
  </xdr:oneCellAnchor>
  <xdr:oneCellAnchor>
    <xdr:from>
      <xdr:col>3</xdr:col>
      <xdr:colOff>0</xdr:colOff>
      <xdr:row>26</xdr:row>
      <xdr:rowOff>0</xdr:rowOff>
    </xdr:from>
    <xdr:ext cx="9525" cy="9525"/>
    <xdr:pic>
      <xdr:nvPicPr>
        <xdr:cNvPr id="27" name="image1.png">
          <a:extLst>
            <a:ext uri="{FF2B5EF4-FFF2-40B4-BE49-F238E27FC236}">
              <a16:creationId xmlns:a16="http://schemas.microsoft.com/office/drawing/2014/main" id="{909CCDF4-CD49-416F-9ECF-DCCFDB3EDB0C}"/>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400425" y="4810125"/>
          <a:ext cx="9525" cy="9525"/>
        </a:xfrm>
        <a:prstGeom prst="rect">
          <a:avLst/>
        </a:prstGeom>
        <a:noFill/>
      </xdr:spPr>
    </xdr:pic>
    <xdr:clientData fLocksWithSheet="0"/>
  </xdr:oneCellAnchor>
  <xdr:oneCellAnchor>
    <xdr:from>
      <xdr:col>3</xdr:col>
      <xdr:colOff>0</xdr:colOff>
      <xdr:row>26</xdr:row>
      <xdr:rowOff>0</xdr:rowOff>
    </xdr:from>
    <xdr:ext cx="9525" cy="9525"/>
    <xdr:pic>
      <xdr:nvPicPr>
        <xdr:cNvPr id="28" name="image1.png">
          <a:extLst>
            <a:ext uri="{FF2B5EF4-FFF2-40B4-BE49-F238E27FC236}">
              <a16:creationId xmlns:a16="http://schemas.microsoft.com/office/drawing/2014/main" id="{B227A2A2-40F9-4A27-A391-17E79896E5D9}"/>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400425" y="4810125"/>
          <a:ext cx="9525" cy="9525"/>
        </a:xfrm>
        <a:prstGeom prst="rect">
          <a:avLst/>
        </a:prstGeom>
        <a:noFill/>
      </xdr:spPr>
    </xdr:pic>
    <xdr:clientData fLocksWithSheet="0"/>
  </xdr:oneCellAnchor>
  <xdr:oneCellAnchor>
    <xdr:from>
      <xdr:col>3</xdr:col>
      <xdr:colOff>0</xdr:colOff>
      <xdr:row>34</xdr:row>
      <xdr:rowOff>0</xdr:rowOff>
    </xdr:from>
    <xdr:ext cx="9525" cy="9525"/>
    <xdr:pic>
      <xdr:nvPicPr>
        <xdr:cNvPr id="29" name="image1.png">
          <a:extLst>
            <a:ext uri="{FF2B5EF4-FFF2-40B4-BE49-F238E27FC236}">
              <a16:creationId xmlns:a16="http://schemas.microsoft.com/office/drawing/2014/main" id="{D2699003-AF70-49F9-9488-6E4155D5A234}"/>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400425" y="7010400"/>
          <a:ext cx="9525" cy="9525"/>
        </a:xfrm>
        <a:prstGeom prst="rect">
          <a:avLst/>
        </a:prstGeom>
        <a:noFill/>
      </xdr:spPr>
    </xdr:pic>
    <xdr:clientData fLocksWithSheet="0"/>
  </xdr:oneCellAnchor>
  <xdr:oneCellAnchor>
    <xdr:from>
      <xdr:col>3</xdr:col>
      <xdr:colOff>0</xdr:colOff>
      <xdr:row>34</xdr:row>
      <xdr:rowOff>0</xdr:rowOff>
    </xdr:from>
    <xdr:ext cx="9525" cy="9525"/>
    <xdr:pic>
      <xdr:nvPicPr>
        <xdr:cNvPr id="30" name="image1.png">
          <a:extLst>
            <a:ext uri="{FF2B5EF4-FFF2-40B4-BE49-F238E27FC236}">
              <a16:creationId xmlns:a16="http://schemas.microsoft.com/office/drawing/2014/main" id="{0D901DDC-CA07-4E47-B842-E3A8FA4121A5}"/>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400425" y="7010400"/>
          <a:ext cx="9525" cy="9525"/>
        </a:xfrm>
        <a:prstGeom prst="rect">
          <a:avLst/>
        </a:prstGeom>
        <a:noFill/>
      </xdr:spPr>
    </xdr:pic>
    <xdr:clientData fLocksWithSheet="0"/>
  </xdr:oneCellAnchor>
  <xdr:oneCellAnchor>
    <xdr:from>
      <xdr:col>3</xdr:col>
      <xdr:colOff>0</xdr:colOff>
      <xdr:row>34</xdr:row>
      <xdr:rowOff>0</xdr:rowOff>
    </xdr:from>
    <xdr:ext cx="9525" cy="9525"/>
    <xdr:pic>
      <xdr:nvPicPr>
        <xdr:cNvPr id="31" name="image1.png">
          <a:extLst>
            <a:ext uri="{FF2B5EF4-FFF2-40B4-BE49-F238E27FC236}">
              <a16:creationId xmlns:a16="http://schemas.microsoft.com/office/drawing/2014/main" id="{5B061A1F-6624-4F80-81B7-C5C876232777}"/>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400425" y="7010400"/>
          <a:ext cx="9525" cy="9525"/>
        </a:xfrm>
        <a:prstGeom prst="rect">
          <a:avLst/>
        </a:prstGeom>
        <a:noFill/>
      </xdr:spPr>
    </xdr:pic>
    <xdr:clientData fLocksWithSheet="0"/>
  </xdr:oneCellAnchor>
  <xdr:oneCellAnchor>
    <xdr:from>
      <xdr:col>3</xdr:col>
      <xdr:colOff>0</xdr:colOff>
      <xdr:row>34</xdr:row>
      <xdr:rowOff>0</xdr:rowOff>
    </xdr:from>
    <xdr:ext cx="9525" cy="9525"/>
    <xdr:pic>
      <xdr:nvPicPr>
        <xdr:cNvPr id="32" name="image1.png">
          <a:extLst>
            <a:ext uri="{FF2B5EF4-FFF2-40B4-BE49-F238E27FC236}">
              <a16:creationId xmlns:a16="http://schemas.microsoft.com/office/drawing/2014/main" id="{5ACCA777-7BA7-4BE7-BB44-A09C761DD1D1}"/>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400425" y="7010400"/>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33" name="image1.png">
          <a:extLst>
            <a:ext uri="{FF2B5EF4-FFF2-40B4-BE49-F238E27FC236}">
              <a16:creationId xmlns:a16="http://schemas.microsoft.com/office/drawing/2014/main" id="{D07AF6FB-4DED-4119-9F98-C6C16EF798F7}"/>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400425" y="9210675"/>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34" name="image1.png">
          <a:extLst>
            <a:ext uri="{FF2B5EF4-FFF2-40B4-BE49-F238E27FC236}">
              <a16:creationId xmlns:a16="http://schemas.microsoft.com/office/drawing/2014/main" id="{34302A34-BF8F-400E-B7FC-F7B7C86A15E1}"/>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400425" y="9210675"/>
          <a:ext cx="9525" cy="9525"/>
        </a:xfrm>
        <a:prstGeom prst="rect">
          <a:avLst/>
        </a:prstGeom>
        <a:noFill/>
      </xdr:spPr>
    </xdr:pic>
    <xdr:clientData fLocksWithSheet="0"/>
  </xdr:oneCellAnchor>
  <xdr:oneCellAnchor>
    <xdr:from>
      <xdr:col>5</xdr:col>
      <xdr:colOff>0</xdr:colOff>
      <xdr:row>1</xdr:row>
      <xdr:rowOff>0</xdr:rowOff>
    </xdr:from>
    <xdr:ext cx="9525" cy="9525"/>
    <xdr:pic>
      <xdr:nvPicPr>
        <xdr:cNvPr id="35" name="image1.png">
          <a:extLst>
            <a:ext uri="{FF2B5EF4-FFF2-40B4-BE49-F238E27FC236}">
              <a16:creationId xmlns:a16="http://schemas.microsoft.com/office/drawing/2014/main" id="{628F7976-8D5E-4250-BDE9-41501655D540}"/>
            </a:ext>
          </a:extLst>
        </xdr:cNvPr>
        <xdr:cNvPicPr preferRelativeResize="0"/>
      </xdr:nvPicPr>
      <xdr:blipFill>
        <a:blip xmlns:r="http://schemas.openxmlformats.org/officeDocument/2006/relationships" r:embed="rId1" cstate="print"/>
        <a:stretch>
          <a:fillRect/>
        </a:stretch>
      </xdr:blipFill>
      <xdr:spPr>
        <a:xfrm>
          <a:off x="6273800" y="171450"/>
          <a:ext cx="9525" cy="952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0</xdr:colOff>
      <xdr:row>4</xdr:row>
      <xdr:rowOff>0</xdr:rowOff>
    </xdr:from>
    <xdr:ext cx="9525" cy="9525"/>
    <xdr:pic>
      <xdr:nvPicPr>
        <xdr:cNvPr id="2" name="image1.png">
          <a:extLst>
            <a:ext uri="{FF2B5EF4-FFF2-40B4-BE49-F238E27FC236}">
              <a16:creationId xmlns:a16="http://schemas.microsoft.com/office/drawing/2014/main" id="{DC3EB346-A6DC-4D1D-8866-C1B99A3A3C19}"/>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3" name="image1.png">
          <a:extLst>
            <a:ext uri="{FF2B5EF4-FFF2-40B4-BE49-F238E27FC236}">
              <a16:creationId xmlns:a16="http://schemas.microsoft.com/office/drawing/2014/main" id="{A6E1FE29-B330-4F27-923B-FE43DFAFFE99}"/>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4" name="image1.png">
          <a:extLst>
            <a:ext uri="{FF2B5EF4-FFF2-40B4-BE49-F238E27FC236}">
              <a16:creationId xmlns:a16="http://schemas.microsoft.com/office/drawing/2014/main" id="{E5BAF82B-4D13-4057-B84E-B348266B4D52}"/>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5" name="image1.png">
          <a:extLst>
            <a:ext uri="{FF2B5EF4-FFF2-40B4-BE49-F238E27FC236}">
              <a16:creationId xmlns:a16="http://schemas.microsoft.com/office/drawing/2014/main" id="{7ED4A470-0D9E-4F53-B05D-BCF4DF0D8951}"/>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6" name="image1.png">
          <a:extLst>
            <a:ext uri="{FF2B5EF4-FFF2-40B4-BE49-F238E27FC236}">
              <a16:creationId xmlns:a16="http://schemas.microsoft.com/office/drawing/2014/main" id="{890EE045-11A0-4035-8773-6EB3ED3E9659}"/>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7" name="image1.png">
          <a:extLst>
            <a:ext uri="{FF2B5EF4-FFF2-40B4-BE49-F238E27FC236}">
              <a16:creationId xmlns:a16="http://schemas.microsoft.com/office/drawing/2014/main" id="{BED7AF21-47AB-45BB-918B-11D752852BAB}"/>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8" name="image1.png">
          <a:extLst>
            <a:ext uri="{FF2B5EF4-FFF2-40B4-BE49-F238E27FC236}">
              <a16:creationId xmlns:a16="http://schemas.microsoft.com/office/drawing/2014/main" id="{09241788-EBA6-4F67-B746-2EE072FFFE8D}"/>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9" name="image1.png">
          <a:extLst>
            <a:ext uri="{FF2B5EF4-FFF2-40B4-BE49-F238E27FC236}">
              <a16:creationId xmlns:a16="http://schemas.microsoft.com/office/drawing/2014/main" id="{0B05940D-40F9-431F-8105-5576F5397D76}"/>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0" name="image1.png">
          <a:extLst>
            <a:ext uri="{FF2B5EF4-FFF2-40B4-BE49-F238E27FC236}">
              <a16:creationId xmlns:a16="http://schemas.microsoft.com/office/drawing/2014/main" id="{D9B2AEA7-9C81-4BE4-9673-E77C418AA660}"/>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1" name="image1.png">
          <a:extLst>
            <a:ext uri="{FF2B5EF4-FFF2-40B4-BE49-F238E27FC236}">
              <a16:creationId xmlns:a16="http://schemas.microsoft.com/office/drawing/2014/main" id="{D2E2E86F-2C97-4379-920D-4FC617833BF7}"/>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2" name="image1.png">
          <a:extLst>
            <a:ext uri="{FF2B5EF4-FFF2-40B4-BE49-F238E27FC236}">
              <a16:creationId xmlns:a16="http://schemas.microsoft.com/office/drawing/2014/main" id="{D390BF9B-547C-4922-BB28-BE7C1D302D6C}"/>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3" name="image1.png">
          <a:extLst>
            <a:ext uri="{FF2B5EF4-FFF2-40B4-BE49-F238E27FC236}">
              <a16:creationId xmlns:a16="http://schemas.microsoft.com/office/drawing/2014/main" id="{5E11C585-8AA5-4604-819F-1E74098206AD}"/>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4" name="image1.png">
          <a:extLst>
            <a:ext uri="{FF2B5EF4-FFF2-40B4-BE49-F238E27FC236}">
              <a16:creationId xmlns:a16="http://schemas.microsoft.com/office/drawing/2014/main" id="{457E40A8-FEF7-4CE5-92E0-4734BB62E5B8}"/>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5" name="image1.png">
          <a:extLst>
            <a:ext uri="{FF2B5EF4-FFF2-40B4-BE49-F238E27FC236}">
              <a16:creationId xmlns:a16="http://schemas.microsoft.com/office/drawing/2014/main" id="{DD08F74A-19D5-4B2A-B9BC-E06ED69BE47D}"/>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6" name="image1.png">
          <a:extLst>
            <a:ext uri="{FF2B5EF4-FFF2-40B4-BE49-F238E27FC236}">
              <a16:creationId xmlns:a16="http://schemas.microsoft.com/office/drawing/2014/main" id="{847BD108-17CF-4D19-BA31-37347BB35932}"/>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7" name="image1.png">
          <a:extLst>
            <a:ext uri="{FF2B5EF4-FFF2-40B4-BE49-F238E27FC236}">
              <a16:creationId xmlns:a16="http://schemas.microsoft.com/office/drawing/2014/main" id="{82B0769A-DE9F-4C9A-9DF2-9E3C8274AEDE}"/>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8" name="image1.png">
          <a:extLst>
            <a:ext uri="{FF2B5EF4-FFF2-40B4-BE49-F238E27FC236}">
              <a16:creationId xmlns:a16="http://schemas.microsoft.com/office/drawing/2014/main" id="{5CA1C766-52A5-4C05-A3CA-FE2A69A8CCD2}"/>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19" name="image1.png">
          <a:extLst>
            <a:ext uri="{FF2B5EF4-FFF2-40B4-BE49-F238E27FC236}">
              <a16:creationId xmlns:a16="http://schemas.microsoft.com/office/drawing/2014/main" id="{95995E06-5F36-4736-95E7-C1C147FAD9A0}"/>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20" name="image1.png">
          <a:extLst>
            <a:ext uri="{FF2B5EF4-FFF2-40B4-BE49-F238E27FC236}">
              <a16:creationId xmlns:a16="http://schemas.microsoft.com/office/drawing/2014/main" id="{CD1FF1ED-28B3-4184-8C23-B930259F9C92}"/>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21" name="image1.png">
          <a:extLst>
            <a:ext uri="{FF2B5EF4-FFF2-40B4-BE49-F238E27FC236}">
              <a16:creationId xmlns:a16="http://schemas.microsoft.com/office/drawing/2014/main" id="{B374A488-9B62-4FDF-A05D-1FFD62BADCB2}"/>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22" name="image1.png">
          <a:extLst>
            <a:ext uri="{FF2B5EF4-FFF2-40B4-BE49-F238E27FC236}">
              <a16:creationId xmlns:a16="http://schemas.microsoft.com/office/drawing/2014/main" id="{C05F98D0-42BD-4680-AD00-6F3EA3A0BF39}"/>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4</xdr:row>
      <xdr:rowOff>0</xdr:rowOff>
    </xdr:from>
    <xdr:ext cx="9525" cy="9525"/>
    <xdr:pic>
      <xdr:nvPicPr>
        <xdr:cNvPr id="23" name="image1.png">
          <a:extLst>
            <a:ext uri="{FF2B5EF4-FFF2-40B4-BE49-F238E27FC236}">
              <a16:creationId xmlns:a16="http://schemas.microsoft.com/office/drawing/2014/main" id="{AE367BB8-EF5A-495B-8E59-8B77DCE0EE84}"/>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2438400" y="581025"/>
          <a:ext cx="9525" cy="9525"/>
        </a:xfrm>
        <a:prstGeom prst="rect">
          <a:avLst/>
        </a:prstGeom>
        <a:noFill/>
      </xdr:spPr>
    </xdr:pic>
    <xdr:clientData fLocksWithSheet="0"/>
  </xdr:oneCellAnchor>
  <xdr:oneCellAnchor>
    <xdr:from>
      <xdr:col>3</xdr:col>
      <xdr:colOff>0</xdr:colOff>
      <xdr:row>1</xdr:row>
      <xdr:rowOff>0</xdr:rowOff>
    </xdr:from>
    <xdr:ext cx="9525" cy="9525"/>
    <xdr:pic>
      <xdr:nvPicPr>
        <xdr:cNvPr id="35" name="image1.png">
          <a:extLst>
            <a:ext uri="{FF2B5EF4-FFF2-40B4-BE49-F238E27FC236}">
              <a16:creationId xmlns:a16="http://schemas.microsoft.com/office/drawing/2014/main" id="{E22366FF-D6B0-4913-AF41-6AF4E5F5B38F}"/>
            </a:ext>
          </a:extLst>
        </xdr:cNvPr>
        <xdr:cNvPicPr preferRelativeResize="0"/>
      </xdr:nvPicPr>
      <xdr:blipFill>
        <a:blip xmlns:r="http://schemas.openxmlformats.org/officeDocument/2006/relationships" r:embed="rId1" cstate="print"/>
        <a:stretch>
          <a:fillRect/>
        </a:stretch>
      </xdr:blipFill>
      <xdr:spPr>
        <a:xfrm>
          <a:off x="0" y="847725"/>
          <a:ext cx="9525" cy="9525"/>
        </a:xfrm>
        <a:prstGeom prst="rect">
          <a:avLst/>
        </a:prstGeom>
        <a:noFill/>
      </xdr:spPr>
    </xdr:pic>
    <xdr:clientData fLocksWithSheet="0"/>
  </xdr:oneCellAnchor>
  <xdr:oneCellAnchor>
    <xdr:from>
      <xdr:col>3</xdr:col>
      <xdr:colOff>0</xdr:colOff>
      <xdr:row>13</xdr:row>
      <xdr:rowOff>0</xdr:rowOff>
    </xdr:from>
    <xdr:ext cx="9525" cy="9525"/>
    <xdr:pic>
      <xdr:nvPicPr>
        <xdr:cNvPr id="36" name="image1.png">
          <a:extLst>
            <a:ext uri="{FF2B5EF4-FFF2-40B4-BE49-F238E27FC236}">
              <a16:creationId xmlns:a16="http://schemas.microsoft.com/office/drawing/2014/main" id="{70B70BEC-CA8B-487D-BA34-9F3A413AFA61}"/>
            </a:ext>
            <a:ext uri="{147F2762-F138-4A5C-976F-8EAC2B608ADB}">
              <a16:predDERef xmlns:a16="http://schemas.microsoft.com/office/drawing/2014/main" pred="{E22366FF-D6B0-4913-AF41-6AF4E5F5B38F}"/>
            </a:ext>
          </a:extLst>
        </xdr:cNvPr>
        <xdr:cNvPicPr preferRelativeResize="0"/>
      </xdr:nvPicPr>
      <xdr:blipFill>
        <a:blip xmlns:r="http://schemas.openxmlformats.org/officeDocument/2006/relationships" r:embed="rId1" cstate="print"/>
        <a:stretch>
          <a:fillRect/>
        </a:stretch>
      </xdr:blipFill>
      <xdr:spPr>
        <a:xfrm>
          <a:off x="0" y="10163175"/>
          <a:ext cx="9525" cy="9525"/>
        </a:xfrm>
        <a:prstGeom prst="rect">
          <a:avLst/>
        </a:prstGeom>
        <a:noFill/>
      </xdr:spPr>
    </xdr:pic>
    <xdr:clientData fLocksWithSheet="0"/>
  </xdr:oneCellAnchor>
  <xdr:oneCellAnchor>
    <xdr:from>
      <xdr:col>3</xdr:col>
      <xdr:colOff>0</xdr:colOff>
      <xdr:row>13</xdr:row>
      <xdr:rowOff>0</xdr:rowOff>
    </xdr:from>
    <xdr:ext cx="9525" cy="9525"/>
    <xdr:pic>
      <xdr:nvPicPr>
        <xdr:cNvPr id="37" name="image1.png">
          <a:extLst>
            <a:ext uri="{FF2B5EF4-FFF2-40B4-BE49-F238E27FC236}">
              <a16:creationId xmlns:a16="http://schemas.microsoft.com/office/drawing/2014/main" id="{142353DF-3217-4280-AE85-64D3CDA99AEC}"/>
            </a:ext>
            <a:ext uri="{147F2762-F138-4A5C-976F-8EAC2B608ADB}">
              <a16:predDERef xmlns:a16="http://schemas.microsoft.com/office/drawing/2014/main" pred="{70B70BEC-CA8B-487D-BA34-9F3A413AFA61}"/>
            </a:ext>
          </a:extLst>
        </xdr:cNvPr>
        <xdr:cNvPicPr preferRelativeResize="0"/>
      </xdr:nvPicPr>
      <xdr:blipFill>
        <a:blip xmlns:r="http://schemas.openxmlformats.org/officeDocument/2006/relationships" r:embed="rId1" cstate="print"/>
        <a:stretch>
          <a:fillRect/>
        </a:stretch>
      </xdr:blipFill>
      <xdr:spPr>
        <a:xfrm>
          <a:off x="0" y="10163175"/>
          <a:ext cx="9525" cy="9525"/>
        </a:xfrm>
        <a:prstGeom prst="rect">
          <a:avLst/>
        </a:prstGeom>
        <a:noFill/>
      </xdr:spPr>
    </xdr:pic>
    <xdr:clientData fLocksWithSheet="0"/>
  </xdr:oneCellAnchor>
  <xdr:oneCellAnchor>
    <xdr:from>
      <xdr:col>3</xdr:col>
      <xdr:colOff>0</xdr:colOff>
      <xdr:row>20</xdr:row>
      <xdr:rowOff>0</xdr:rowOff>
    </xdr:from>
    <xdr:ext cx="9525" cy="9525"/>
    <xdr:pic>
      <xdr:nvPicPr>
        <xdr:cNvPr id="38" name="image1.png">
          <a:extLst>
            <a:ext uri="{FF2B5EF4-FFF2-40B4-BE49-F238E27FC236}">
              <a16:creationId xmlns:a16="http://schemas.microsoft.com/office/drawing/2014/main" id="{FBBD36F1-FEC9-4244-8D30-2E5FCE122196}"/>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0" y="15487650"/>
          <a:ext cx="9525" cy="9525"/>
        </a:xfrm>
        <a:prstGeom prst="rect">
          <a:avLst/>
        </a:prstGeom>
        <a:noFill/>
      </xdr:spPr>
    </xdr:pic>
    <xdr:clientData fLocksWithSheet="0"/>
  </xdr:oneCellAnchor>
  <xdr:oneCellAnchor>
    <xdr:from>
      <xdr:col>3</xdr:col>
      <xdr:colOff>0</xdr:colOff>
      <xdr:row>20</xdr:row>
      <xdr:rowOff>0</xdr:rowOff>
    </xdr:from>
    <xdr:ext cx="9525" cy="9525"/>
    <xdr:pic>
      <xdr:nvPicPr>
        <xdr:cNvPr id="39" name="image1.png">
          <a:extLst>
            <a:ext uri="{FF2B5EF4-FFF2-40B4-BE49-F238E27FC236}">
              <a16:creationId xmlns:a16="http://schemas.microsoft.com/office/drawing/2014/main" id="{9963A70F-70A8-403F-B0C4-23068B2EAD57}"/>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0" y="1548765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40" name="image1.png">
          <a:extLst>
            <a:ext uri="{FF2B5EF4-FFF2-40B4-BE49-F238E27FC236}">
              <a16:creationId xmlns:a16="http://schemas.microsoft.com/office/drawing/2014/main" id="{568789E2-34F1-476A-B358-097D9002A53F}"/>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0" y="195453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41" name="image1.png">
          <a:extLst>
            <a:ext uri="{FF2B5EF4-FFF2-40B4-BE49-F238E27FC236}">
              <a16:creationId xmlns:a16="http://schemas.microsoft.com/office/drawing/2014/main" id="{A7C34027-5918-4EE1-96B8-9BE6EA8A53C8}"/>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0" y="195453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42" name="image1.png">
          <a:extLst>
            <a:ext uri="{FF2B5EF4-FFF2-40B4-BE49-F238E27FC236}">
              <a16:creationId xmlns:a16="http://schemas.microsoft.com/office/drawing/2014/main" id="{727A93DD-A99B-47BF-A898-B1A675E67874}"/>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0" y="195453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43" name="image1.png">
          <a:extLst>
            <a:ext uri="{FF2B5EF4-FFF2-40B4-BE49-F238E27FC236}">
              <a16:creationId xmlns:a16="http://schemas.microsoft.com/office/drawing/2014/main" id="{902C0645-B4E3-43A5-9FB3-9A3C37FEAE8F}"/>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0" y="19545300"/>
          <a:ext cx="9525" cy="9525"/>
        </a:xfrm>
        <a:prstGeom prst="rect">
          <a:avLst/>
        </a:prstGeom>
        <a:noFill/>
      </xdr:spPr>
    </xdr:pic>
    <xdr:clientData fLocksWithSheet="0"/>
  </xdr:oneCellAnchor>
  <xdr:oneCellAnchor>
    <xdr:from>
      <xdr:col>3</xdr:col>
      <xdr:colOff>0</xdr:colOff>
      <xdr:row>51</xdr:row>
      <xdr:rowOff>0</xdr:rowOff>
    </xdr:from>
    <xdr:ext cx="9525" cy="9525"/>
    <xdr:pic>
      <xdr:nvPicPr>
        <xdr:cNvPr id="44" name="image1.png">
          <a:extLst>
            <a:ext uri="{FF2B5EF4-FFF2-40B4-BE49-F238E27FC236}">
              <a16:creationId xmlns:a16="http://schemas.microsoft.com/office/drawing/2014/main" id="{C8C2A089-A1EE-422C-A8D2-3AA929B005CF}"/>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0" y="24717375"/>
          <a:ext cx="9525" cy="9525"/>
        </a:xfrm>
        <a:prstGeom prst="rect">
          <a:avLst/>
        </a:prstGeom>
        <a:noFill/>
      </xdr:spPr>
    </xdr:pic>
    <xdr:clientData fLocksWithSheet="0"/>
  </xdr:oneCellAnchor>
  <xdr:oneCellAnchor>
    <xdr:from>
      <xdr:col>3</xdr:col>
      <xdr:colOff>0</xdr:colOff>
      <xdr:row>51</xdr:row>
      <xdr:rowOff>0</xdr:rowOff>
    </xdr:from>
    <xdr:ext cx="9525" cy="9525"/>
    <xdr:pic>
      <xdr:nvPicPr>
        <xdr:cNvPr id="45" name="image1.png">
          <a:extLst>
            <a:ext uri="{FF2B5EF4-FFF2-40B4-BE49-F238E27FC236}">
              <a16:creationId xmlns:a16="http://schemas.microsoft.com/office/drawing/2014/main" id="{4787E001-41C6-44E1-B341-C23547DF2BE3}"/>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0" y="24717375"/>
          <a:ext cx="9525" cy="9525"/>
        </a:xfrm>
        <a:prstGeom prst="rect">
          <a:avLst/>
        </a:prstGeom>
        <a:noFill/>
      </xdr:spPr>
    </xdr:pic>
    <xdr:clientData fLocksWithSheet="0"/>
  </xdr:oneCellAnchor>
  <xdr:oneCellAnchor>
    <xdr:from>
      <xdr:col>3</xdr:col>
      <xdr:colOff>0</xdr:colOff>
      <xdr:row>12</xdr:row>
      <xdr:rowOff>0</xdr:rowOff>
    </xdr:from>
    <xdr:ext cx="9525" cy="9525"/>
    <xdr:pic>
      <xdr:nvPicPr>
        <xdr:cNvPr id="24" name="image1.png">
          <a:extLst>
            <a:ext uri="{FF2B5EF4-FFF2-40B4-BE49-F238E27FC236}">
              <a16:creationId xmlns:a16="http://schemas.microsoft.com/office/drawing/2014/main" id="{DA2EABDD-4FB0-4ABB-A0E1-B320138620C7}"/>
            </a:ext>
            <a:ext uri="{147F2762-F138-4A5C-976F-8EAC2B608ADB}">
              <a16:predDERef xmlns:a16="http://schemas.microsoft.com/office/drawing/2014/main" pred="{4787E001-41C6-44E1-B341-C23547DF2BE3}"/>
            </a:ext>
          </a:extLst>
        </xdr:cNvPr>
        <xdr:cNvPicPr preferRelativeResize="0"/>
      </xdr:nvPicPr>
      <xdr:blipFill>
        <a:blip xmlns:r="http://schemas.openxmlformats.org/officeDocument/2006/relationships" r:embed="rId1" cstate="print"/>
        <a:stretch>
          <a:fillRect/>
        </a:stretch>
      </xdr:blipFill>
      <xdr:spPr>
        <a:xfrm>
          <a:off x="4610100" y="7419975"/>
          <a:ext cx="9525" cy="9525"/>
        </a:xfrm>
        <a:prstGeom prst="rect">
          <a:avLst/>
        </a:prstGeom>
        <a:noFill/>
      </xdr:spPr>
    </xdr:pic>
    <xdr:clientData fLocksWithSheet="0"/>
  </xdr:oneCellAnchor>
  <xdr:oneCellAnchor>
    <xdr:from>
      <xdr:col>3</xdr:col>
      <xdr:colOff>0</xdr:colOff>
      <xdr:row>12</xdr:row>
      <xdr:rowOff>0</xdr:rowOff>
    </xdr:from>
    <xdr:ext cx="9525" cy="9525"/>
    <xdr:pic>
      <xdr:nvPicPr>
        <xdr:cNvPr id="25" name="image1.png">
          <a:extLst>
            <a:ext uri="{FF2B5EF4-FFF2-40B4-BE49-F238E27FC236}">
              <a16:creationId xmlns:a16="http://schemas.microsoft.com/office/drawing/2014/main" id="{CB50777E-71CA-409A-80E2-53659C08ECFA}"/>
            </a:ext>
            <a:ext uri="{147F2762-F138-4A5C-976F-8EAC2B608ADB}">
              <a16:predDERef xmlns:a16="http://schemas.microsoft.com/office/drawing/2014/main" pred="{DA2EABDD-4FB0-4ABB-A0E1-B320138620C7}"/>
            </a:ext>
          </a:extLst>
        </xdr:cNvPr>
        <xdr:cNvPicPr preferRelativeResize="0"/>
      </xdr:nvPicPr>
      <xdr:blipFill>
        <a:blip xmlns:r="http://schemas.openxmlformats.org/officeDocument/2006/relationships" r:embed="rId1" cstate="print"/>
        <a:stretch>
          <a:fillRect/>
        </a:stretch>
      </xdr:blipFill>
      <xdr:spPr>
        <a:xfrm>
          <a:off x="4610100" y="7419975"/>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26" name="image1.png">
          <a:extLst>
            <a:ext uri="{FF2B5EF4-FFF2-40B4-BE49-F238E27FC236}">
              <a16:creationId xmlns:a16="http://schemas.microsoft.com/office/drawing/2014/main" id="{E54ABD82-13B9-402D-8161-658BE4FB1075}"/>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4610100" y="7934325"/>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27" name="image1.png">
          <a:extLst>
            <a:ext uri="{FF2B5EF4-FFF2-40B4-BE49-F238E27FC236}">
              <a16:creationId xmlns:a16="http://schemas.microsoft.com/office/drawing/2014/main" id="{65FAF5A8-2699-4657-AC22-C21BE1026159}"/>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4610100" y="7934325"/>
          <a:ext cx="9525" cy="9525"/>
        </a:xfrm>
        <a:prstGeom prst="rect">
          <a:avLst/>
        </a:prstGeom>
        <a:noFill/>
      </xdr:spPr>
    </xdr:pic>
    <xdr:clientData fLocksWithSheet="0"/>
  </xdr:oneCellAnchor>
  <xdr:oneCellAnchor>
    <xdr:from>
      <xdr:col>3</xdr:col>
      <xdr:colOff>0</xdr:colOff>
      <xdr:row>21</xdr:row>
      <xdr:rowOff>0</xdr:rowOff>
    </xdr:from>
    <xdr:ext cx="9525" cy="9525"/>
    <xdr:pic>
      <xdr:nvPicPr>
        <xdr:cNvPr id="28" name="image1.png">
          <a:extLst>
            <a:ext uri="{FF2B5EF4-FFF2-40B4-BE49-F238E27FC236}">
              <a16:creationId xmlns:a16="http://schemas.microsoft.com/office/drawing/2014/main" id="{A9F514E4-A797-4B25-80FE-D38B586784F4}"/>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4610100" y="22393275"/>
          <a:ext cx="9525" cy="9525"/>
        </a:xfrm>
        <a:prstGeom prst="rect">
          <a:avLst/>
        </a:prstGeom>
        <a:noFill/>
      </xdr:spPr>
    </xdr:pic>
    <xdr:clientData fLocksWithSheet="0"/>
  </xdr:oneCellAnchor>
  <xdr:oneCellAnchor>
    <xdr:from>
      <xdr:col>3</xdr:col>
      <xdr:colOff>0</xdr:colOff>
      <xdr:row>21</xdr:row>
      <xdr:rowOff>0</xdr:rowOff>
    </xdr:from>
    <xdr:ext cx="9525" cy="9525"/>
    <xdr:pic>
      <xdr:nvPicPr>
        <xdr:cNvPr id="29" name="image1.png">
          <a:extLst>
            <a:ext uri="{FF2B5EF4-FFF2-40B4-BE49-F238E27FC236}">
              <a16:creationId xmlns:a16="http://schemas.microsoft.com/office/drawing/2014/main" id="{56D0DD44-9D84-442C-8297-6F1275F5E6BD}"/>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4610100" y="22393275"/>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30" name="image1.png">
          <a:extLst>
            <a:ext uri="{FF2B5EF4-FFF2-40B4-BE49-F238E27FC236}">
              <a16:creationId xmlns:a16="http://schemas.microsoft.com/office/drawing/2014/main" id="{414F5AEF-E31E-47AC-8B47-D1081D46806B}"/>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4610100" y="13401675"/>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31" name="image1.png">
          <a:extLst>
            <a:ext uri="{FF2B5EF4-FFF2-40B4-BE49-F238E27FC236}">
              <a16:creationId xmlns:a16="http://schemas.microsoft.com/office/drawing/2014/main" id="{B09895A7-B41D-4A21-8B65-23FC6D2EAC59}"/>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4610100" y="13401675"/>
          <a:ext cx="9525" cy="9525"/>
        </a:xfrm>
        <a:prstGeom prst="rect">
          <a:avLst/>
        </a:prstGeom>
        <a:noFill/>
      </xdr:spPr>
    </xdr:pic>
    <xdr:clientData fLocksWithSheet="0"/>
  </xdr:oneCellAnchor>
  <xdr:oneCellAnchor>
    <xdr:from>
      <xdr:col>3</xdr:col>
      <xdr:colOff>0</xdr:colOff>
      <xdr:row>14</xdr:row>
      <xdr:rowOff>0</xdr:rowOff>
    </xdr:from>
    <xdr:ext cx="9525" cy="9525"/>
    <xdr:pic>
      <xdr:nvPicPr>
        <xdr:cNvPr id="32" name="image1.png">
          <a:extLst>
            <a:ext uri="{FF2B5EF4-FFF2-40B4-BE49-F238E27FC236}">
              <a16:creationId xmlns:a16="http://schemas.microsoft.com/office/drawing/2014/main" id="{F4D276C4-8C95-45A4-A0BE-4028476338E0}"/>
            </a:ext>
            <a:ext uri="{147F2762-F138-4A5C-976F-8EAC2B608ADB}">
              <a16:predDERef xmlns:a16="http://schemas.microsoft.com/office/drawing/2014/main" pred="{B09895A7-B41D-4A21-8B65-23FC6D2EAC59}"/>
            </a:ext>
          </a:extLst>
        </xdr:cNvPr>
        <xdr:cNvPicPr preferRelativeResize="0"/>
      </xdr:nvPicPr>
      <xdr:blipFill>
        <a:blip xmlns:r="http://schemas.openxmlformats.org/officeDocument/2006/relationships" r:embed="rId1" cstate="print"/>
        <a:stretch>
          <a:fillRect/>
        </a:stretch>
      </xdr:blipFill>
      <xdr:spPr>
        <a:xfrm>
          <a:off x="4610100" y="14039850"/>
          <a:ext cx="9525" cy="9525"/>
        </a:xfrm>
        <a:prstGeom prst="rect">
          <a:avLst/>
        </a:prstGeom>
        <a:noFill/>
      </xdr:spPr>
    </xdr:pic>
    <xdr:clientData fLocksWithSheet="0"/>
  </xdr:oneCellAnchor>
  <xdr:oneCellAnchor>
    <xdr:from>
      <xdr:col>3</xdr:col>
      <xdr:colOff>0</xdr:colOff>
      <xdr:row>14</xdr:row>
      <xdr:rowOff>0</xdr:rowOff>
    </xdr:from>
    <xdr:ext cx="9525" cy="9525"/>
    <xdr:pic>
      <xdr:nvPicPr>
        <xdr:cNvPr id="33" name="image1.png">
          <a:extLst>
            <a:ext uri="{FF2B5EF4-FFF2-40B4-BE49-F238E27FC236}">
              <a16:creationId xmlns:a16="http://schemas.microsoft.com/office/drawing/2014/main" id="{B586EFFB-9A19-497B-98D1-0419C7D13F3E}"/>
            </a:ext>
            <a:ext uri="{147F2762-F138-4A5C-976F-8EAC2B608ADB}">
              <a16:predDERef xmlns:a16="http://schemas.microsoft.com/office/drawing/2014/main" pred="{F4D276C4-8C95-45A4-A0BE-4028476338E0}"/>
            </a:ext>
          </a:extLst>
        </xdr:cNvPr>
        <xdr:cNvPicPr preferRelativeResize="0"/>
      </xdr:nvPicPr>
      <xdr:blipFill>
        <a:blip xmlns:r="http://schemas.openxmlformats.org/officeDocument/2006/relationships" r:embed="rId1" cstate="print"/>
        <a:stretch>
          <a:fillRect/>
        </a:stretch>
      </xdr:blipFill>
      <xdr:spPr>
        <a:xfrm>
          <a:off x="4610100" y="14039850"/>
          <a:ext cx="9525" cy="9525"/>
        </a:xfrm>
        <a:prstGeom prst="rect">
          <a:avLst/>
        </a:prstGeom>
        <a:noFill/>
      </xdr:spPr>
    </xdr:pic>
    <xdr:clientData fLocksWithSheet="0"/>
  </xdr:oneCellAnchor>
  <xdr:oneCellAnchor>
    <xdr:from>
      <xdr:col>5</xdr:col>
      <xdr:colOff>0</xdr:colOff>
      <xdr:row>1</xdr:row>
      <xdr:rowOff>0</xdr:rowOff>
    </xdr:from>
    <xdr:ext cx="9525" cy="9525"/>
    <xdr:pic>
      <xdr:nvPicPr>
        <xdr:cNvPr id="34" name="image1.png">
          <a:extLst>
            <a:ext uri="{FF2B5EF4-FFF2-40B4-BE49-F238E27FC236}">
              <a16:creationId xmlns:a16="http://schemas.microsoft.com/office/drawing/2014/main" id="{B7CE3797-E034-423E-B7E9-E2B198BF5C7E}"/>
            </a:ext>
            <a:ext uri="{147F2762-F138-4A5C-976F-8EAC2B608ADB}">
              <a16:predDERef xmlns:a16="http://schemas.microsoft.com/office/drawing/2014/main" pred="{B586EFFB-9A19-497B-98D1-0419C7D13F3E}"/>
            </a:ext>
          </a:extLst>
        </xdr:cNvPr>
        <xdr:cNvPicPr preferRelativeResize="0"/>
      </xdr:nvPicPr>
      <xdr:blipFill>
        <a:blip xmlns:r="http://schemas.openxmlformats.org/officeDocument/2006/relationships" r:embed="rId1" cstate="print"/>
        <a:stretch>
          <a:fillRect/>
        </a:stretch>
      </xdr:blipFill>
      <xdr:spPr>
        <a:xfrm>
          <a:off x="4848225" y="17145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46" name="image1.png">
          <a:extLst>
            <a:ext uri="{FF2B5EF4-FFF2-40B4-BE49-F238E27FC236}">
              <a16:creationId xmlns:a16="http://schemas.microsoft.com/office/drawing/2014/main" id="{976DD8B5-FF91-4AB4-907A-97EEE43C6976}"/>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762000" y="368300"/>
          <a:ext cx="9525" cy="9525"/>
        </a:xfrm>
        <a:prstGeom prst="rect">
          <a:avLst/>
        </a:prstGeom>
        <a:noFill/>
      </xdr:spPr>
    </xdr:pic>
    <xdr:clientData fLocksWithSheet="0"/>
  </xdr:oneCellAnchor>
  <xdr:oneCellAnchor>
    <xdr:from>
      <xdr:col>3</xdr:col>
      <xdr:colOff>0</xdr:colOff>
      <xdr:row>7</xdr:row>
      <xdr:rowOff>0</xdr:rowOff>
    </xdr:from>
    <xdr:ext cx="9525" cy="9525"/>
    <xdr:pic>
      <xdr:nvPicPr>
        <xdr:cNvPr id="47" name="image1.png">
          <a:extLst>
            <a:ext uri="{FF2B5EF4-FFF2-40B4-BE49-F238E27FC236}">
              <a16:creationId xmlns:a16="http://schemas.microsoft.com/office/drawing/2014/main" id="{71B45595-3A82-4B6E-8967-5A035A29A2C8}"/>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762000" y="368300"/>
          <a:ext cx="9525" cy="9525"/>
        </a:xfrm>
        <a:prstGeom prst="rect">
          <a:avLst/>
        </a:prstGeom>
        <a:noFill/>
      </xdr:spPr>
    </xdr:pic>
    <xdr:clientData fLocksWithSheet="0"/>
  </xdr:oneCellAnchor>
  <xdr:oneCellAnchor>
    <xdr:from>
      <xdr:col>3</xdr:col>
      <xdr:colOff>0</xdr:colOff>
      <xdr:row>5</xdr:row>
      <xdr:rowOff>0</xdr:rowOff>
    </xdr:from>
    <xdr:ext cx="9525" cy="9525"/>
    <xdr:pic>
      <xdr:nvPicPr>
        <xdr:cNvPr id="48" name="image1.png">
          <a:extLst>
            <a:ext uri="{FF2B5EF4-FFF2-40B4-BE49-F238E27FC236}">
              <a16:creationId xmlns:a16="http://schemas.microsoft.com/office/drawing/2014/main" id="{EF2DCAB5-1A85-4053-8B21-DE323BB1FDCA}"/>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5</xdr:row>
      <xdr:rowOff>0</xdr:rowOff>
    </xdr:from>
    <xdr:ext cx="9525" cy="9525"/>
    <xdr:pic>
      <xdr:nvPicPr>
        <xdr:cNvPr id="49" name="image1.png">
          <a:extLst>
            <a:ext uri="{FF2B5EF4-FFF2-40B4-BE49-F238E27FC236}">
              <a16:creationId xmlns:a16="http://schemas.microsoft.com/office/drawing/2014/main" id="{A6D9203C-66BE-436A-BDDB-B5F14B701C28}"/>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8</xdr:row>
      <xdr:rowOff>0</xdr:rowOff>
    </xdr:from>
    <xdr:ext cx="9525" cy="9525"/>
    <xdr:pic>
      <xdr:nvPicPr>
        <xdr:cNvPr id="50" name="image1.png">
          <a:extLst>
            <a:ext uri="{FF2B5EF4-FFF2-40B4-BE49-F238E27FC236}">
              <a16:creationId xmlns:a16="http://schemas.microsoft.com/office/drawing/2014/main" id="{9F9B7941-5B92-4EE3-B87A-C2993CFC017D}"/>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762000" y="552450"/>
          <a:ext cx="9525" cy="9525"/>
        </a:xfrm>
        <a:prstGeom prst="rect">
          <a:avLst/>
        </a:prstGeom>
        <a:noFill/>
      </xdr:spPr>
    </xdr:pic>
    <xdr:clientData fLocksWithSheet="0"/>
  </xdr:oneCellAnchor>
  <xdr:oneCellAnchor>
    <xdr:from>
      <xdr:col>3</xdr:col>
      <xdr:colOff>0</xdr:colOff>
      <xdr:row>8</xdr:row>
      <xdr:rowOff>0</xdr:rowOff>
    </xdr:from>
    <xdr:ext cx="9525" cy="9525"/>
    <xdr:pic>
      <xdr:nvPicPr>
        <xdr:cNvPr id="51" name="image1.png">
          <a:extLst>
            <a:ext uri="{FF2B5EF4-FFF2-40B4-BE49-F238E27FC236}">
              <a16:creationId xmlns:a16="http://schemas.microsoft.com/office/drawing/2014/main" id="{8D110BD0-2689-4D27-B9D5-44271FB5A9B8}"/>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762000" y="552450"/>
          <a:ext cx="9525" cy="9525"/>
        </a:xfrm>
        <a:prstGeom prst="rect">
          <a:avLst/>
        </a:prstGeom>
        <a:noFill/>
      </xdr:spPr>
    </xdr:pic>
    <xdr:clientData fLocksWithSheet="0"/>
  </xdr:oneCellAnchor>
  <xdr:oneCellAnchor>
    <xdr:from>
      <xdr:col>3</xdr:col>
      <xdr:colOff>0</xdr:colOff>
      <xdr:row>5</xdr:row>
      <xdr:rowOff>0</xdr:rowOff>
    </xdr:from>
    <xdr:ext cx="9525" cy="9525"/>
    <xdr:pic>
      <xdr:nvPicPr>
        <xdr:cNvPr id="52" name="image1.png">
          <a:extLst>
            <a:ext uri="{FF2B5EF4-FFF2-40B4-BE49-F238E27FC236}">
              <a16:creationId xmlns:a16="http://schemas.microsoft.com/office/drawing/2014/main" id="{20355210-39BA-448E-B0A2-12DA6ABDBF69}"/>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5</xdr:row>
      <xdr:rowOff>0</xdr:rowOff>
    </xdr:from>
    <xdr:ext cx="9525" cy="9525"/>
    <xdr:pic>
      <xdr:nvPicPr>
        <xdr:cNvPr id="53" name="image1.png">
          <a:extLst>
            <a:ext uri="{FF2B5EF4-FFF2-40B4-BE49-F238E27FC236}">
              <a16:creationId xmlns:a16="http://schemas.microsoft.com/office/drawing/2014/main" id="{1772FB43-2C66-4BE1-9315-8E60FD5B122B}"/>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13</xdr:row>
      <xdr:rowOff>0</xdr:rowOff>
    </xdr:from>
    <xdr:ext cx="9525" cy="9525"/>
    <xdr:pic>
      <xdr:nvPicPr>
        <xdr:cNvPr id="54" name="image1.png">
          <a:extLst>
            <a:ext uri="{FF2B5EF4-FFF2-40B4-BE49-F238E27FC236}">
              <a16:creationId xmlns:a16="http://schemas.microsoft.com/office/drawing/2014/main" id="{5658E4B8-D8C8-4835-905E-13523B6F47BB}"/>
            </a:ext>
            <a:ext uri="{147F2762-F138-4A5C-976F-8EAC2B608ADB}">
              <a16:predDERef xmlns:a16="http://schemas.microsoft.com/office/drawing/2014/main" pred="{E22366FF-D6B0-4913-AF41-6AF4E5F5B38F}"/>
            </a:ext>
          </a:extLst>
        </xdr:cNvPr>
        <xdr:cNvPicPr preferRelativeResize="0"/>
      </xdr:nvPicPr>
      <xdr:blipFill>
        <a:blip xmlns:r="http://schemas.openxmlformats.org/officeDocument/2006/relationships" r:embed="rId1" cstate="print"/>
        <a:stretch>
          <a:fillRect/>
        </a:stretch>
      </xdr:blipFill>
      <xdr:spPr>
        <a:xfrm>
          <a:off x="762000" y="1473200"/>
          <a:ext cx="9525" cy="9525"/>
        </a:xfrm>
        <a:prstGeom prst="rect">
          <a:avLst/>
        </a:prstGeom>
        <a:noFill/>
      </xdr:spPr>
    </xdr:pic>
    <xdr:clientData fLocksWithSheet="0"/>
  </xdr:oneCellAnchor>
  <xdr:oneCellAnchor>
    <xdr:from>
      <xdr:col>3</xdr:col>
      <xdr:colOff>0</xdr:colOff>
      <xdr:row>13</xdr:row>
      <xdr:rowOff>0</xdr:rowOff>
    </xdr:from>
    <xdr:ext cx="9525" cy="9525"/>
    <xdr:pic>
      <xdr:nvPicPr>
        <xdr:cNvPr id="55" name="image1.png">
          <a:extLst>
            <a:ext uri="{FF2B5EF4-FFF2-40B4-BE49-F238E27FC236}">
              <a16:creationId xmlns:a16="http://schemas.microsoft.com/office/drawing/2014/main" id="{1714D414-D075-4FD0-BDA2-522D8C8ACE69}"/>
            </a:ext>
            <a:ext uri="{147F2762-F138-4A5C-976F-8EAC2B608ADB}">
              <a16:predDERef xmlns:a16="http://schemas.microsoft.com/office/drawing/2014/main" pred="{70B70BEC-CA8B-487D-BA34-9F3A413AFA61}"/>
            </a:ext>
          </a:extLst>
        </xdr:cNvPr>
        <xdr:cNvPicPr preferRelativeResize="0"/>
      </xdr:nvPicPr>
      <xdr:blipFill>
        <a:blip xmlns:r="http://schemas.openxmlformats.org/officeDocument/2006/relationships" r:embed="rId1" cstate="print"/>
        <a:stretch>
          <a:fillRect/>
        </a:stretch>
      </xdr:blipFill>
      <xdr:spPr>
        <a:xfrm>
          <a:off x="762000" y="1473200"/>
          <a:ext cx="9525" cy="9525"/>
        </a:xfrm>
        <a:prstGeom prst="rect">
          <a:avLst/>
        </a:prstGeom>
        <a:noFill/>
      </xdr:spPr>
    </xdr:pic>
    <xdr:clientData fLocksWithSheet="0"/>
  </xdr:oneCellAnchor>
  <xdr:oneCellAnchor>
    <xdr:from>
      <xdr:col>3</xdr:col>
      <xdr:colOff>0</xdr:colOff>
      <xdr:row>12</xdr:row>
      <xdr:rowOff>0</xdr:rowOff>
    </xdr:from>
    <xdr:ext cx="9525" cy="9525"/>
    <xdr:pic>
      <xdr:nvPicPr>
        <xdr:cNvPr id="56" name="image1.png">
          <a:extLst>
            <a:ext uri="{FF2B5EF4-FFF2-40B4-BE49-F238E27FC236}">
              <a16:creationId xmlns:a16="http://schemas.microsoft.com/office/drawing/2014/main" id="{55F08BA1-FC49-4CAB-A3C5-F26FE590DD72}"/>
            </a:ext>
            <a:ext uri="{147F2762-F138-4A5C-976F-8EAC2B608ADB}">
              <a16:predDERef xmlns:a16="http://schemas.microsoft.com/office/drawing/2014/main" pred="{4787E001-41C6-44E1-B341-C23547DF2BE3}"/>
            </a:ext>
          </a:extLst>
        </xdr:cNvPr>
        <xdr:cNvPicPr preferRelativeResize="0"/>
      </xdr:nvPicPr>
      <xdr:blipFill>
        <a:blip xmlns:r="http://schemas.openxmlformats.org/officeDocument/2006/relationships" r:embed="rId1" cstate="print"/>
        <a:stretch>
          <a:fillRect/>
        </a:stretch>
      </xdr:blipFill>
      <xdr:spPr>
        <a:xfrm>
          <a:off x="762000" y="1289050"/>
          <a:ext cx="9525" cy="9525"/>
        </a:xfrm>
        <a:prstGeom prst="rect">
          <a:avLst/>
        </a:prstGeom>
        <a:noFill/>
      </xdr:spPr>
    </xdr:pic>
    <xdr:clientData fLocksWithSheet="0"/>
  </xdr:oneCellAnchor>
  <xdr:oneCellAnchor>
    <xdr:from>
      <xdr:col>3</xdr:col>
      <xdr:colOff>0</xdr:colOff>
      <xdr:row>12</xdr:row>
      <xdr:rowOff>0</xdr:rowOff>
    </xdr:from>
    <xdr:ext cx="9525" cy="9525"/>
    <xdr:pic>
      <xdr:nvPicPr>
        <xdr:cNvPr id="57" name="image1.png">
          <a:extLst>
            <a:ext uri="{FF2B5EF4-FFF2-40B4-BE49-F238E27FC236}">
              <a16:creationId xmlns:a16="http://schemas.microsoft.com/office/drawing/2014/main" id="{50F08087-9230-41C7-8103-514E09A68EC9}"/>
            </a:ext>
            <a:ext uri="{147F2762-F138-4A5C-976F-8EAC2B608ADB}">
              <a16:predDERef xmlns:a16="http://schemas.microsoft.com/office/drawing/2014/main" pred="{DA2EABDD-4FB0-4ABB-A0E1-B320138620C7}"/>
            </a:ext>
          </a:extLst>
        </xdr:cNvPr>
        <xdr:cNvPicPr preferRelativeResize="0"/>
      </xdr:nvPicPr>
      <xdr:blipFill>
        <a:blip xmlns:r="http://schemas.openxmlformats.org/officeDocument/2006/relationships" r:embed="rId1" cstate="print"/>
        <a:stretch>
          <a:fillRect/>
        </a:stretch>
      </xdr:blipFill>
      <xdr:spPr>
        <a:xfrm>
          <a:off x="762000" y="1289050"/>
          <a:ext cx="9525" cy="9525"/>
        </a:xfrm>
        <a:prstGeom prst="rect">
          <a:avLst/>
        </a:prstGeom>
        <a:noFill/>
      </xdr:spPr>
    </xdr:pic>
    <xdr:clientData fLocksWithSheet="0"/>
  </xdr:oneCellAnchor>
  <xdr:oneCellAnchor>
    <xdr:from>
      <xdr:col>3</xdr:col>
      <xdr:colOff>0</xdr:colOff>
      <xdr:row>14</xdr:row>
      <xdr:rowOff>0</xdr:rowOff>
    </xdr:from>
    <xdr:ext cx="9525" cy="9525"/>
    <xdr:pic>
      <xdr:nvPicPr>
        <xdr:cNvPr id="58" name="image1.png">
          <a:extLst>
            <a:ext uri="{FF2B5EF4-FFF2-40B4-BE49-F238E27FC236}">
              <a16:creationId xmlns:a16="http://schemas.microsoft.com/office/drawing/2014/main" id="{9037F328-C105-43C0-A104-53386CC0726F}"/>
            </a:ext>
            <a:ext uri="{147F2762-F138-4A5C-976F-8EAC2B608ADB}">
              <a16:predDERef xmlns:a16="http://schemas.microsoft.com/office/drawing/2014/main" pred="{B09895A7-B41D-4A21-8B65-23FC6D2EAC59}"/>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14</xdr:row>
      <xdr:rowOff>0</xdr:rowOff>
    </xdr:from>
    <xdr:ext cx="9525" cy="9525"/>
    <xdr:pic>
      <xdr:nvPicPr>
        <xdr:cNvPr id="59" name="image1.png">
          <a:extLst>
            <a:ext uri="{FF2B5EF4-FFF2-40B4-BE49-F238E27FC236}">
              <a16:creationId xmlns:a16="http://schemas.microsoft.com/office/drawing/2014/main" id="{9CCD64D5-CC5A-4629-A108-14C72E38931F}"/>
            </a:ext>
            <a:ext uri="{147F2762-F138-4A5C-976F-8EAC2B608ADB}">
              <a16:predDERef xmlns:a16="http://schemas.microsoft.com/office/drawing/2014/main" pred="{F4D276C4-8C95-45A4-A0BE-4028476338E0}"/>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25</xdr:row>
      <xdr:rowOff>0</xdr:rowOff>
    </xdr:from>
    <xdr:ext cx="9525" cy="9525"/>
    <xdr:pic>
      <xdr:nvPicPr>
        <xdr:cNvPr id="60" name="image1.png">
          <a:extLst>
            <a:ext uri="{FF2B5EF4-FFF2-40B4-BE49-F238E27FC236}">
              <a16:creationId xmlns:a16="http://schemas.microsoft.com/office/drawing/2014/main" id="{4D7274C7-28E0-4A4E-90E3-2D4304639D4F}"/>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25</xdr:row>
      <xdr:rowOff>0</xdr:rowOff>
    </xdr:from>
    <xdr:ext cx="9525" cy="9525"/>
    <xdr:pic>
      <xdr:nvPicPr>
        <xdr:cNvPr id="61" name="image1.png">
          <a:extLst>
            <a:ext uri="{FF2B5EF4-FFF2-40B4-BE49-F238E27FC236}">
              <a16:creationId xmlns:a16="http://schemas.microsoft.com/office/drawing/2014/main" id="{25BDC249-65D7-4B4E-9C63-4AF59ED9C7B8}"/>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25</xdr:row>
      <xdr:rowOff>0</xdr:rowOff>
    </xdr:from>
    <xdr:ext cx="9525" cy="9525"/>
    <xdr:pic>
      <xdr:nvPicPr>
        <xdr:cNvPr id="62" name="image1.png">
          <a:extLst>
            <a:ext uri="{FF2B5EF4-FFF2-40B4-BE49-F238E27FC236}">
              <a16:creationId xmlns:a16="http://schemas.microsoft.com/office/drawing/2014/main" id="{C104A9A4-6C72-4442-B5A4-FB9833E7E0BE}"/>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25</xdr:row>
      <xdr:rowOff>0</xdr:rowOff>
    </xdr:from>
    <xdr:ext cx="9525" cy="9525"/>
    <xdr:pic>
      <xdr:nvPicPr>
        <xdr:cNvPr id="63" name="image1.png">
          <a:extLst>
            <a:ext uri="{FF2B5EF4-FFF2-40B4-BE49-F238E27FC236}">
              <a16:creationId xmlns:a16="http://schemas.microsoft.com/office/drawing/2014/main" id="{5B969EC9-D294-4184-B176-FBED95BE4F11}"/>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20</xdr:row>
      <xdr:rowOff>0</xdr:rowOff>
    </xdr:from>
    <xdr:ext cx="9525" cy="9525"/>
    <xdr:pic>
      <xdr:nvPicPr>
        <xdr:cNvPr id="64" name="image1.png">
          <a:extLst>
            <a:ext uri="{FF2B5EF4-FFF2-40B4-BE49-F238E27FC236}">
              <a16:creationId xmlns:a16="http://schemas.microsoft.com/office/drawing/2014/main" id="{436EFCF5-D954-4346-9503-9A2E4F875151}"/>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762000" y="2768600"/>
          <a:ext cx="9525" cy="9525"/>
        </a:xfrm>
        <a:prstGeom prst="rect">
          <a:avLst/>
        </a:prstGeom>
        <a:noFill/>
      </xdr:spPr>
    </xdr:pic>
    <xdr:clientData fLocksWithSheet="0"/>
  </xdr:oneCellAnchor>
  <xdr:oneCellAnchor>
    <xdr:from>
      <xdr:col>3</xdr:col>
      <xdr:colOff>0</xdr:colOff>
      <xdr:row>20</xdr:row>
      <xdr:rowOff>0</xdr:rowOff>
    </xdr:from>
    <xdr:ext cx="9525" cy="9525"/>
    <xdr:pic>
      <xdr:nvPicPr>
        <xdr:cNvPr id="65" name="image1.png">
          <a:extLst>
            <a:ext uri="{FF2B5EF4-FFF2-40B4-BE49-F238E27FC236}">
              <a16:creationId xmlns:a16="http://schemas.microsoft.com/office/drawing/2014/main" id="{1D9D54F2-D02D-4EC5-970C-EECFA709CBE3}"/>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762000" y="2768600"/>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66" name="image1.png">
          <a:extLst>
            <a:ext uri="{FF2B5EF4-FFF2-40B4-BE49-F238E27FC236}">
              <a16:creationId xmlns:a16="http://schemas.microsoft.com/office/drawing/2014/main" id="{D950873E-E95B-4B9D-AAE8-2BE1896218B1}"/>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67" name="image1.png">
          <a:extLst>
            <a:ext uri="{FF2B5EF4-FFF2-40B4-BE49-F238E27FC236}">
              <a16:creationId xmlns:a16="http://schemas.microsoft.com/office/drawing/2014/main" id="{878ECA66-2353-403F-8895-2AC4B2F82F0E}"/>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21</xdr:row>
      <xdr:rowOff>0</xdr:rowOff>
    </xdr:from>
    <xdr:ext cx="9525" cy="9525"/>
    <xdr:pic>
      <xdr:nvPicPr>
        <xdr:cNvPr id="68" name="image1.png">
          <a:extLst>
            <a:ext uri="{FF2B5EF4-FFF2-40B4-BE49-F238E27FC236}">
              <a16:creationId xmlns:a16="http://schemas.microsoft.com/office/drawing/2014/main" id="{AB1DE169-A1F2-40A1-995E-0E4932BD23AD}"/>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762000" y="2952750"/>
          <a:ext cx="9525" cy="9525"/>
        </a:xfrm>
        <a:prstGeom prst="rect">
          <a:avLst/>
        </a:prstGeom>
        <a:noFill/>
      </xdr:spPr>
    </xdr:pic>
    <xdr:clientData fLocksWithSheet="0"/>
  </xdr:oneCellAnchor>
  <xdr:oneCellAnchor>
    <xdr:from>
      <xdr:col>3</xdr:col>
      <xdr:colOff>0</xdr:colOff>
      <xdr:row>21</xdr:row>
      <xdr:rowOff>0</xdr:rowOff>
    </xdr:from>
    <xdr:ext cx="9525" cy="9525"/>
    <xdr:pic>
      <xdr:nvPicPr>
        <xdr:cNvPr id="69" name="image1.png">
          <a:extLst>
            <a:ext uri="{FF2B5EF4-FFF2-40B4-BE49-F238E27FC236}">
              <a16:creationId xmlns:a16="http://schemas.microsoft.com/office/drawing/2014/main" id="{6576C737-8218-433B-B02D-FB0CDD87DBA3}"/>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762000" y="2952750"/>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70" name="image1.png">
          <a:extLst>
            <a:ext uri="{FF2B5EF4-FFF2-40B4-BE49-F238E27FC236}">
              <a16:creationId xmlns:a16="http://schemas.microsoft.com/office/drawing/2014/main" id="{D8271C13-6D15-4177-9024-09729CF8D9D2}"/>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18</xdr:row>
      <xdr:rowOff>0</xdr:rowOff>
    </xdr:from>
    <xdr:ext cx="9525" cy="9525"/>
    <xdr:pic>
      <xdr:nvPicPr>
        <xdr:cNvPr id="71" name="image1.png">
          <a:extLst>
            <a:ext uri="{FF2B5EF4-FFF2-40B4-BE49-F238E27FC236}">
              <a16:creationId xmlns:a16="http://schemas.microsoft.com/office/drawing/2014/main" id="{0F237409-1398-447D-ADA7-CC8003F6AA27}"/>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2" name="image1.png">
          <a:extLst>
            <a:ext uri="{FF2B5EF4-FFF2-40B4-BE49-F238E27FC236}">
              <a16:creationId xmlns:a16="http://schemas.microsoft.com/office/drawing/2014/main" id="{9ADFC2BA-A04E-47A2-AEB1-705B01DDCC5F}"/>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3" name="image1.png">
          <a:extLst>
            <a:ext uri="{FF2B5EF4-FFF2-40B4-BE49-F238E27FC236}">
              <a16:creationId xmlns:a16="http://schemas.microsoft.com/office/drawing/2014/main" id="{BA305A8B-AB12-4BAE-A16D-C0843F659454}"/>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4" name="image1.png">
          <a:extLst>
            <a:ext uri="{FF2B5EF4-FFF2-40B4-BE49-F238E27FC236}">
              <a16:creationId xmlns:a16="http://schemas.microsoft.com/office/drawing/2014/main" id="{A76BF815-5BC8-439F-93F3-4D4EC5220155}"/>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5" name="image1.png">
          <a:extLst>
            <a:ext uri="{FF2B5EF4-FFF2-40B4-BE49-F238E27FC236}">
              <a16:creationId xmlns:a16="http://schemas.microsoft.com/office/drawing/2014/main" id="{C37E7CB9-4FF0-47DC-92D3-F175C63DFE19}"/>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6" name="image1.png">
          <a:extLst>
            <a:ext uri="{FF2B5EF4-FFF2-40B4-BE49-F238E27FC236}">
              <a16:creationId xmlns:a16="http://schemas.microsoft.com/office/drawing/2014/main" id="{84A9C219-F6B9-4956-B754-00D24826C2FF}"/>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7" name="image1.png">
          <a:extLst>
            <a:ext uri="{FF2B5EF4-FFF2-40B4-BE49-F238E27FC236}">
              <a16:creationId xmlns:a16="http://schemas.microsoft.com/office/drawing/2014/main" id="{8678B283-89BC-4EFA-9734-C1C76DA2BFB3}"/>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51</xdr:row>
      <xdr:rowOff>0</xdr:rowOff>
    </xdr:from>
    <xdr:ext cx="9525" cy="9525"/>
    <xdr:pic>
      <xdr:nvPicPr>
        <xdr:cNvPr id="80" name="image1.png">
          <a:extLst>
            <a:ext uri="{FF2B5EF4-FFF2-40B4-BE49-F238E27FC236}">
              <a16:creationId xmlns:a16="http://schemas.microsoft.com/office/drawing/2014/main" id="{94669FF7-6940-44FF-9D40-BB9305EEB30A}"/>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762000" y="8572500"/>
          <a:ext cx="9525" cy="9525"/>
        </a:xfrm>
        <a:prstGeom prst="rect">
          <a:avLst/>
        </a:prstGeom>
        <a:noFill/>
      </xdr:spPr>
    </xdr:pic>
    <xdr:clientData fLocksWithSheet="0"/>
  </xdr:oneCellAnchor>
  <xdr:oneCellAnchor>
    <xdr:from>
      <xdr:col>3</xdr:col>
      <xdr:colOff>0</xdr:colOff>
      <xdr:row>51</xdr:row>
      <xdr:rowOff>0</xdr:rowOff>
    </xdr:from>
    <xdr:ext cx="9525" cy="9525"/>
    <xdr:pic>
      <xdr:nvPicPr>
        <xdr:cNvPr id="81" name="image1.png">
          <a:extLst>
            <a:ext uri="{FF2B5EF4-FFF2-40B4-BE49-F238E27FC236}">
              <a16:creationId xmlns:a16="http://schemas.microsoft.com/office/drawing/2014/main" id="{5CBD2702-6A30-4152-BC90-97453A0D56F8}"/>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762000" y="8572500"/>
          <a:ext cx="9525" cy="95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3</xdr:col>
      <xdr:colOff>0</xdr:colOff>
      <xdr:row>37</xdr:row>
      <xdr:rowOff>0</xdr:rowOff>
    </xdr:from>
    <xdr:ext cx="9525" cy="9525"/>
    <xdr:pic>
      <xdr:nvPicPr>
        <xdr:cNvPr id="2" name="image1.png">
          <a:extLst>
            <a:ext uri="{FF2B5EF4-FFF2-40B4-BE49-F238E27FC236}">
              <a16:creationId xmlns:a16="http://schemas.microsoft.com/office/drawing/2014/main" id="{5B0F5B17-EB86-4ADD-A924-2C0198F09E16}"/>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762000" y="368300"/>
          <a:ext cx="9525" cy="9525"/>
        </a:xfrm>
        <a:prstGeom prst="rect">
          <a:avLst/>
        </a:prstGeom>
        <a:noFill/>
      </xdr:spPr>
    </xdr:pic>
    <xdr:clientData fLocksWithSheet="0"/>
  </xdr:oneCellAnchor>
  <xdr:oneCellAnchor>
    <xdr:from>
      <xdr:col>3</xdr:col>
      <xdr:colOff>0</xdr:colOff>
      <xdr:row>37</xdr:row>
      <xdr:rowOff>0</xdr:rowOff>
    </xdr:from>
    <xdr:ext cx="9525" cy="9525"/>
    <xdr:pic>
      <xdr:nvPicPr>
        <xdr:cNvPr id="3" name="image1.png">
          <a:extLst>
            <a:ext uri="{FF2B5EF4-FFF2-40B4-BE49-F238E27FC236}">
              <a16:creationId xmlns:a16="http://schemas.microsoft.com/office/drawing/2014/main" id="{3EDB40AA-C949-4069-B3EC-01B111446DB4}"/>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762000" y="36830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4" name="image1.png">
          <a:extLst>
            <a:ext uri="{FF2B5EF4-FFF2-40B4-BE49-F238E27FC236}">
              <a16:creationId xmlns:a16="http://schemas.microsoft.com/office/drawing/2014/main" id="{B4D97501-E9FE-42F7-9CC5-808D3D40047F}"/>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5" name="image1.png">
          <a:extLst>
            <a:ext uri="{FF2B5EF4-FFF2-40B4-BE49-F238E27FC236}">
              <a16:creationId xmlns:a16="http://schemas.microsoft.com/office/drawing/2014/main" id="{DA098D08-60C0-4DE7-94BC-3225DFE27BA8}"/>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6" name="image1.png">
          <a:extLst>
            <a:ext uri="{FF2B5EF4-FFF2-40B4-BE49-F238E27FC236}">
              <a16:creationId xmlns:a16="http://schemas.microsoft.com/office/drawing/2014/main" id="{73C6A37F-E0BF-429E-A778-DB8F5DEE9E39}"/>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762000" y="55245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 name="image1.png">
          <a:extLst>
            <a:ext uri="{FF2B5EF4-FFF2-40B4-BE49-F238E27FC236}">
              <a16:creationId xmlns:a16="http://schemas.microsoft.com/office/drawing/2014/main" id="{A16BBF05-4D15-4ADF-B2A9-6B46066AA31E}"/>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762000" y="55245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8" name="image1.png">
          <a:extLst>
            <a:ext uri="{FF2B5EF4-FFF2-40B4-BE49-F238E27FC236}">
              <a16:creationId xmlns:a16="http://schemas.microsoft.com/office/drawing/2014/main" id="{FF1C7F77-D0D8-4876-BAB0-0060EF6FF26F}"/>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9" name="image1.png">
          <a:extLst>
            <a:ext uri="{FF2B5EF4-FFF2-40B4-BE49-F238E27FC236}">
              <a16:creationId xmlns:a16="http://schemas.microsoft.com/office/drawing/2014/main" id="{31A214CC-9949-41EB-B3EB-4C3E6FE7488B}"/>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762000" y="0"/>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10" name="image1.png">
          <a:extLst>
            <a:ext uri="{FF2B5EF4-FFF2-40B4-BE49-F238E27FC236}">
              <a16:creationId xmlns:a16="http://schemas.microsoft.com/office/drawing/2014/main" id="{CD8CA017-2C21-4AC5-96F0-678777F3D6B8}"/>
            </a:ext>
            <a:ext uri="{147F2762-F138-4A5C-976F-8EAC2B608ADB}">
              <a16:predDERef xmlns:a16="http://schemas.microsoft.com/office/drawing/2014/main" pred="{E22366FF-D6B0-4913-AF41-6AF4E5F5B38F}"/>
            </a:ext>
          </a:extLst>
        </xdr:cNvPr>
        <xdr:cNvPicPr preferRelativeResize="0"/>
      </xdr:nvPicPr>
      <xdr:blipFill>
        <a:blip xmlns:r="http://schemas.openxmlformats.org/officeDocument/2006/relationships" r:embed="rId1" cstate="print"/>
        <a:stretch>
          <a:fillRect/>
        </a:stretch>
      </xdr:blipFill>
      <xdr:spPr>
        <a:xfrm>
          <a:off x="762000" y="1473200"/>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11" name="image1.png">
          <a:extLst>
            <a:ext uri="{FF2B5EF4-FFF2-40B4-BE49-F238E27FC236}">
              <a16:creationId xmlns:a16="http://schemas.microsoft.com/office/drawing/2014/main" id="{6A686A51-8805-48F3-BEBA-CD897D8CDF4A}"/>
            </a:ext>
            <a:ext uri="{147F2762-F138-4A5C-976F-8EAC2B608ADB}">
              <a16:predDERef xmlns:a16="http://schemas.microsoft.com/office/drawing/2014/main" pred="{70B70BEC-CA8B-487D-BA34-9F3A413AFA61}"/>
            </a:ext>
          </a:extLst>
        </xdr:cNvPr>
        <xdr:cNvPicPr preferRelativeResize="0"/>
      </xdr:nvPicPr>
      <xdr:blipFill>
        <a:blip xmlns:r="http://schemas.openxmlformats.org/officeDocument/2006/relationships" r:embed="rId1" cstate="print"/>
        <a:stretch>
          <a:fillRect/>
        </a:stretch>
      </xdr:blipFill>
      <xdr:spPr>
        <a:xfrm>
          <a:off x="762000" y="1473200"/>
          <a:ext cx="9525" cy="9525"/>
        </a:xfrm>
        <a:prstGeom prst="rect">
          <a:avLst/>
        </a:prstGeom>
        <a:noFill/>
      </xdr:spPr>
    </xdr:pic>
    <xdr:clientData fLocksWithSheet="0"/>
  </xdr:oneCellAnchor>
  <xdr:oneCellAnchor>
    <xdr:from>
      <xdr:col>3</xdr:col>
      <xdr:colOff>0</xdr:colOff>
      <xdr:row>42</xdr:row>
      <xdr:rowOff>0</xdr:rowOff>
    </xdr:from>
    <xdr:ext cx="9525" cy="9525"/>
    <xdr:pic>
      <xdr:nvPicPr>
        <xdr:cNvPr id="12" name="image1.png">
          <a:extLst>
            <a:ext uri="{FF2B5EF4-FFF2-40B4-BE49-F238E27FC236}">
              <a16:creationId xmlns:a16="http://schemas.microsoft.com/office/drawing/2014/main" id="{430867D7-6E72-4BFE-A5CD-2D21D66EFF57}"/>
            </a:ext>
            <a:ext uri="{147F2762-F138-4A5C-976F-8EAC2B608ADB}">
              <a16:predDERef xmlns:a16="http://schemas.microsoft.com/office/drawing/2014/main" pred="{4787E001-41C6-44E1-B341-C23547DF2BE3}"/>
            </a:ext>
          </a:extLst>
        </xdr:cNvPr>
        <xdr:cNvPicPr preferRelativeResize="0"/>
      </xdr:nvPicPr>
      <xdr:blipFill>
        <a:blip xmlns:r="http://schemas.openxmlformats.org/officeDocument/2006/relationships" r:embed="rId1" cstate="print"/>
        <a:stretch>
          <a:fillRect/>
        </a:stretch>
      </xdr:blipFill>
      <xdr:spPr>
        <a:xfrm>
          <a:off x="762000" y="1289050"/>
          <a:ext cx="9525" cy="9525"/>
        </a:xfrm>
        <a:prstGeom prst="rect">
          <a:avLst/>
        </a:prstGeom>
        <a:noFill/>
      </xdr:spPr>
    </xdr:pic>
    <xdr:clientData fLocksWithSheet="0"/>
  </xdr:oneCellAnchor>
  <xdr:oneCellAnchor>
    <xdr:from>
      <xdr:col>3</xdr:col>
      <xdr:colOff>0</xdr:colOff>
      <xdr:row>42</xdr:row>
      <xdr:rowOff>0</xdr:rowOff>
    </xdr:from>
    <xdr:ext cx="9525" cy="9525"/>
    <xdr:pic>
      <xdr:nvPicPr>
        <xdr:cNvPr id="13" name="image1.png">
          <a:extLst>
            <a:ext uri="{FF2B5EF4-FFF2-40B4-BE49-F238E27FC236}">
              <a16:creationId xmlns:a16="http://schemas.microsoft.com/office/drawing/2014/main" id="{96E88A75-C090-4DD5-879F-FEF0125D18E0}"/>
            </a:ext>
            <a:ext uri="{147F2762-F138-4A5C-976F-8EAC2B608ADB}">
              <a16:predDERef xmlns:a16="http://schemas.microsoft.com/office/drawing/2014/main" pred="{DA2EABDD-4FB0-4ABB-A0E1-B320138620C7}"/>
            </a:ext>
          </a:extLst>
        </xdr:cNvPr>
        <xdr:cNvPicPr preferRelativeResize="0"/>
      </xdr:nvPicPr>
      <xdr:blipFill>
        <a:blip xmlns:r="http://schemas.openxmlformats.org/officeDocument/2006/relationships" r:embed="rId1" cstate="print"/>
        <a:stretch>
          <a:fillRect/>
        </a:stretch>
      </xdr:blipFill>
      <xdr:spPr>
        <a:xfrm>
          <a:off x="762000" y="1289050"/>
          <a:ext cx="9525" cy="9525"/>
        </a:xfrm>
        <a:prstGeom prst="rect">
          <a:avLst/>
        </a:prstGeom>
        <a:noFill/>
      </xdr:spPr>
    </xdr:pic>
    <xdr:clientData fLocksWithSheet="0"/>
  </xdr:oneCellAnchor>
  <xdr:oneCellAnchor>
    <xdr:from>
      <xdr:col>3</xdr:col>
      <xdr:colOff>0</xdr:colOff>
      <xdr:row>44</xdr:row>
      <xdr:rowOff>0</xdr:rowOff>
    </xdr:from>
    <xdr:ext cx="9525" cy="9525"/>
    <xdr:pic>
      <xdr:nvPicPr>
        <xdr:cNvPr id="14" name="image1.png">
          <a:extLst>
            <a:ext uri="{FF2B5EF4-FFF2-40B4-BE49-F238E27FC236}">
              <a16:creationId xmlns:a16="http://schemas.microsoft.com/office/drawing/2014/main" id="{E79E9281-F791-4D63-ACB5-30D5F9329D48}"/>
            </a:ext>
            <a:ext uri="{147F2762-F138-4A5C-976F-8EAC2B608ADB}">
              <a16:predDERef xmlns:a16="http://schemas.microsoft.com/office/drawing/2014/main" pred="{B09895A7-B41D-4A21-8B65-23FC6D2EAC59}"/>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44</xdr:row>
      <xdr:rowOff>0</xdr:rowOff>
    </xdr:from>
    <xdr:ext cx="9525" cy="9525"/>
    <xdr:pic>
      <xdr:nvPicPr>
        <xdr:cNvPr id="15" name="image1.png">
          <a:extLst>
            <a:ext uri="{FF2B5EF4-FFF2-40B4-BE49-F238E27FC236}">
              <a16:creationId xmlns:a16="http://schemas.microsoft.com/office/drawing/2014/main" id="{6CC9A885-9244-4360-A0E3-594C12414F2A}"/>
            </a:ext>
            <a:ext uri="{147F2762-F138-4A5C-976F-8EAC2B608ADB}">
              <a16:predDERef xmlns:a16="http://schemas.microsoft.com/office/drawing/2014/main" pred="{F4D276C4-8C95-45A4-A0BE-4028476338E0}"/>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28" name="image1.png">
          <a:extLst>
            <a:ext uri="{FF2B5EF4-FFF2-40B4-BE49-F238E27FC236}">
              <a16:creationId xmlns:a16="http://schemas.microsoft.com/office/drawing/2014/main" id="{45B8E28F-1B94-48BF-B65A-960624F1D568}"/>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29" name="image1.png">
          <a:extLst>
            <a:ext uri="{FF2B5EF4-FFF2-40B4-BE49-F238E27FC236}">
              <a16:creationId xmlns:a16="http://schemas.microsoft.com/office/drawing/2014/main" id="{1A9255DB-F113-4CA0-B475-A5BD198D7573}"/>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30" name="image1.png">
          <a:extLst>
            <a:ext uri="{FF2B5EF4-FFF2-40B4-BE49-F238E27FC236}">
              <a16:creationId xmlns:a16="http://schemas.microsoft.com/office/drawing/2014/main" id="{1301EED3-882C-45A6-B291-31930A536765}"/>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31" name="image1.png">
          <a:extLst>
            <a:ext uri="{FF2B5EF4-FFF2-40B4-BE49-F238E27FC236}">
              <a16:creationId xmlns:a16="http://schemas.microsoft.com/office/drawing/2014/main" id="{23F9AF2B-9C43-49FC-9FF1-A859A216C2ED}"/>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762000" y="3771900"/>
          <a:ext cx="9525" cy="9525"/>
        </a:xfrm>
        <a:prstGeom prst="rect">
          <a:avLst/>
        </a:prstGeom>
        <a:noFill/>
      </xdr:spPr>
    </xdr:pic>
    <xdr:clientData fLocksWithSheet="0"/>
  </xdr:oneCellAnchor>
  <xdr:oneCellAnchor>
    <xdr:from>
      <xdr:col>3</xdr:col>
      <xdr:colOff>0</xdr:colOff>
      <xdr:row>49</xdr:row>
      <xdr:rowOff>0</xdr:rowOff>
    </xdr:from>
    <xdr:ext cx="9525" cy="9525"/>
    <xdr:pic>
      <xdr:nvPicPr>
        <xdr:cNvPr id="32" name="image1.png">
          <a:extLst>
            <a:ext uri="{FF2B5EF4-FFF2-40B4-BE49-F238E27FC236}">
              <a16:creationId xmlns:a16="http://schemas.microsoft.com/office/drawing/2014/main" id="{449C1BAF-88B4-4EC6-9EFB-3B3728381B32}"/>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762000" y="2768600"/>
          <a:ext cx="9525" cy="9525"/>
        </a:xfrm>
        <a:prstGeom prst="rect">
          <a:avLst/>
        </a:prstGeom>
        <a:noFill/>
      </xdr:spPr>
    </xdr:pic>
    <xdr:clientData fLocksWithSheet="0"/>
  </xdr:oneCellAnchor>
  <xdr:oneCellAnchor>
    <xdr:from>
      <xdr:col>3</xdr:col>
      <xdr:colOff>0</xdr:colOff>
      <xdr:row>49</xdr:row>
      <xdr:rowOff>0</xdr:rowOff>
    </xdr:from>
    <xdr:ext cx="9525" cy="9525"/>
    <xdr:pic>
      <xdr:nvPicPr>
        <xdr:cNvPr id="33" name="image1.png">
          <a:extLst>
            <a:ext uri="{FF2B5EF4-FFF2-40B4-BE49-F238E27FC236}">
              <a16:creationId xmlns:a16="http://schemas.microsoft.com/office/drawing/2014/main" id="{FC03D783-2C3D-4ED0-A468-7F6BE4CED718}"/>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762000" y="276860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34" name="image1.png">
          <a:extLst>
            <a:ext uri="{FF2B5EF4-FFF2-40B4-BE49-F238E27FC236}">
              <a16:creationId xmlns:a16="http://schemas.microsoft.com/office/drawing/2014/main" id="{22C39D34-76A5-49FA-8322-1EB7622523E3}"/>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35" name="image1.png">
          <a:extLst>
            <a:ext uri="{FF2B5EF4-FFF2-40B4-BE49-F238E27FC236}">
              <a16:creationId xmlns:a16="http://schemas.microsoft.com/office/drawing/2014/main" id="{AC7A6C7F-C79E-4257-B5CF-97C47627D23C}"/>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50</xdr:row>
      <xdr:rowOff>0</xdr:rowOff>
    </xdr:from>
    <xdr:ext cx="9525" cy="9525"/>
    <xdr:pic>
      <xdr:nvPicPr>
        <xdr:cNvPr id="36" name="image1.png">
          <a:extLst>
            <a:ext uri="{FF2B5EF4-FFF2-40B4-BE49-F238E27FC236}">
              <a16:creationId xmlns:a16="http://schemas.microsoft.com/office/drawing/2014/main" id="{21162571-84EF-454D-8039-C711C0882F5C}"/>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762000" y="2952750"/>
          <a:ext cx="9525" cy="9525"/>
        </a:xfrm>
        <a:prstGeom prst="rect">
          <a:avLst/>
        </a:prstGeom>
        <a:noFill/>
      </xdr:spPr>
    </xdr:pic>
    <xdr:clientData fLocksWithSheet="0"/>
  </xdr:oneCellAnchor>
  <xdr:oneCellAnchor>
    <xdr:from>
      <xdr:col>3</xdr:col>
      <xdr:colOff>0</xdr:colOff>
      <xdr:row>50</xdr:row>
      <xdr:rowOff>0</xdr:rowOff>
    </xdr:from>
    <xdr:ext cx="9525" cy="9525"/>
    <xdr:pic>
      <xdr:nvPicPr>
        <xdr:cNvPr id="37" name="image1.png">
          <a:extLst>
            <a:ext uri="{FF2B5EF4-FFF2-40B4-BE49-F238E27FC236}">
              <a16:creationId xmlns:a16="http://schemas.microsoft.com/office/drawing/2014/main" id="{E3A85F7A-18C7-4212-9479-0209AEE78F71}"/>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762000" y="295275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38" name="image1.png">
          <a:extLst>
            <a:ext uri="{FF2B5EF4-FFF2-40B4-BE49-F238E27FC236}">
              <a16:creationId xmlns:a16="http://schemas.microsoft.com/office/drawing/2014/main" id="{FC14A8F3-70CA-45F0-938C-931D6016FD1F}"/>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39" name="image1.png">
          <a:extLst>
            <a:ext uri="{FF2B5EF4-FFF2-40B4-BE49-F238E27FC236}">
              <a16:creationId xmlns:a16="http://schemas.microsoft.com/office/drawing/2014/main" id="{7C576FEB-9CEF-42DD-B72A-C481919567FF}"/>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762000" y="24003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0" name="image1.png">
          <a:extLst>
            <a:ext uri="{FF2B5EF4-FFF2-40B4-BE49-F238E27FC236}">
              <a16:creationId xmlns:a16="http://schemas.microsoft.com/office/drawing/2014/main" id="{994BC09B-E8FB-455B-8EC1-0E2326B062F5}"/>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1" name="image1.png">
          <a:extLst>
            <a:ext uri="{FF2B5EF4-FFF2-40B4-BE49-F238E27FC236}">
              <a16:creationId xmlns:a16="http://schemas.microsoft.com/office/drawing/2014/main" id="{349EB369-2DE9-46AA-871E-4CA19FCA4DB1}"/>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2" name="image1.png">
          <a:extLst>
            <a:ext uri="{FF2B5EF4-FFF2-40B4-BE49-F238E27FC236}">
              <a16:creationId xmlns:a16="http://schemas.microsoft.com/office/drawing/2014/main" id="{79C1D938-D88F-49A2-8296-045E615F5F9A}"/>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3" name="image1.png">
          <a:extLst>
            <a:ext uri="{FF2B5EF4-FFF2-40B4-BE49-F238E27FC236}">
              <a16:creationId xmlns:a16="http://schemas.microsoft.com/office/drawing/2014/main" id="{4DF1BB33-9952-479B-B931-76A9BADE03CC}"/>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4" name="image1.png">
          <a:extLst>
            <a:ext uri="{FF2B5EF4-FFF2-40B4-BE49-F238E27FC236}">
              <a16:creationId xmlns:a16="http://schemas.microsoft.com/office/drawing/2014/main" id="{35ED7F53-0C5A-4CEA-A44F-617AD1736115}"/>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67</xdr:row>
      <xdr:rowOff>0</xdr:rowOff>
    </xdr:from>
    <xdr:ext cx="9525" cy="9525"/>
    <xdr:pic>
      <xdr:nvPicPr>
        <xdr:cNvPr id="45" name="image1.png">
          <a:extLst>
            <a:ext uri="{FF2B5EF4-FFF2-40B4-BE49-F238E27FC236}">
              <a16:creationId xmlns:a16="http://schemas.microsoft.com/office/drawing/2014/main" id="{AE3C7DFB-BC9E-4C94-8DE7-9F945F01DF9A}"/>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762000" y="6172200"/>
          <a:ext cx="9525" cy="9525"/>
        </a:xfrm>
        <a:prstGeom prst="rect">
          <a:avLst/>
        </a:prstGeom>
        <a:noFill/>
      </xdr:spPr>
    </xdr:pic>
    <xdr:clientData fLocksWithSheet="0"/>
  </xdr:oneCellAnchor>
  <xdr:oneCellAnchor>
    <xdr:from>
      <xdr:col>3</xdr:col>
      <xdr:colOff>0</xdr:colOff>
      <xdr:row>80</xdr:row>
      <xdr:rowOff>0</xdr:rowOff>
    </xdr:from>
    <xdr:ext cx="9525" cy="9525"/>
    <xdr:pic>
      <xdr:nvPicPr>
        <xdr:cNvPr id="46" name="image1.png">
          <a:extLst>
            <a:ext uri="{FF2B5EF4-FFF2-40B4-BE49-F238E27FC236}">
              <a16:creationId xmlns:a16="http://schemas.microsoft.com/office/drawing/2014/main" id="{9F0572FB-4624-4EC9-ABB1-4B7FAAAF4B05}"/>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762000" y="8572500"/>
          <a:ext cx="9525" cy="9525"/>
        </a:xfrm>
        <a:prstGeom prst="rect">
          <a:avLst/>
        </a:prstGeom>
        <a:noFill/>
      </xdr:spPr>
    </xdr:pic>
    <xdr:clientData fLocksWithSheet="0"/>
  </xdr:oneCellAnchor>
  <xdr:oneCellAnchor>
    <xdr:from>
      <xdr:col>3</xdr:col>
      <xdr:colOff>0</xdr:colOff>
      <xdr:row>80</xdr:row>
      <xdr:rowOff>0</xdr:rowOff>
    </xdr:from>
    <xdr:ext cx="9525" cy="9525"/>
    <xdr:pic>
      <xdr:nvPicPr>
        <xdr:cNvPr id="47" name="image1.png">
          <a:extLst>
            <a:ext uri="{FF2B5EF4-FFF2-40B4-BE49-F238E27FC236}">
              <a16:creationId xmlns:a16="http://schemas.microsoft.com/office/drawing/2014/main" id="{0A03EAC0-FE39-4A72-A119-06775B44C18B}"/>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762000" y="8572500"/>
          <a:ext cx="9525" cy="9525"/>
        </a:xfrm>
        <a:prstGeom prst="rect">
          <a:avLst/>
        </a:prstGeom>
        <a:noFill/>
      </xdr:spPr>
    </xdr:pic>
    <xdr:clientData fLocksWithSheet="0"/>
  </xdr:oneCellAnchor>
  <xdr:oneCellAnchor>
    <xdr:from>
      <xdr:col>3</xdr:col>
      <xdr:colOff>0</xdr:colOff>
      <xdr:row>101</xdr:row>
      <xdr:rowOff>0</xdr:rowOff>
    </xdr:from>
    <xdr:ext cx="9525" cy="9525"/>
    <xdr:pic>
      <xdr:nvPicPr>
        <xdr:cNvPr id="48" name="image1.png">
          <a:extLst>
            <a:ext uri="{FF2B5EF4-FFF2-40B4-BE49-F238E27FC236}">
              <a16:creationId xmlns:a16="http://schemas.microsoft.com/office/drawing/2014/main" id="{33D68992-2C34-49B9-81AE-38045D81DD56}"/>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101</xdr:row>
      <xdr:rowOff>0</xdr:rowOff>
    </xdr:from>
    <xdr:ext cx="9525" cy="9525"/>
    <xdr:pic>
      <xdr:nvPicPr>
        <xdr:cNvPr id="49" name="image1.png">
          <a:extLst>
            <a:ext uri="{FF2B5EF4-FFF2-40B4-BE49-F238E27FC236}">
              <a16:creationId xmlns:a16="http://schemas.microsoft.com/office/drawing/2014/main" id="{90EEDABF-620F-4802-A8E7-5DF064E00874}"/>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762000" y="1657350"/>
          <a:ext cx="9525" cy="9525"/>
        </a:xfrm>
        <a:prstGeom prst="rect">
          <a:avLst/>
        </a:prstGeom>
        <a:noFill/>
      </xdr:spPr>
    </xdr:pic>
    <xdr:clientData fLocksWithSheet="0"/>
  </xdr:oneCellAnchor>
  <xdr:oneCellAnchor>
    <xdr:from>
      <xdr:col>3</xdr:col>
      <xdr:colOff>0</xdr:colOff>
      <xdr:row>115</xdr:row>
      <xdr:rowOff>0</xdr:rowOff>
    </xdr:from>
    <xdr:ext cx="9525" cy="9525"/>
    <xdr:pic>
      <xdr:nvPicPr>
        <xdr:cNvPr id="50" name="image1.png">
          <a:extLst>
            <a:ext uri="{FF2B5EF4-FFF2-40B4-BE49-F238E27FC236}">
              <a16:creationId xmlns:a16="http://schemas.microsoft.com/office/drawing/2014/main" id="{09468284-FE31-42AB-976D-30AE7ABC10FA}"/>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4248150"/>
          <a:ext cx="9525" cy="9525"/>
        </a:xfrm>
        <a:prstGeom prst="rect">
          <a:avLst/>
        </a:prstGeom>
        <a:noFill/>
      </xdr:spPr>
    </xdr:pic>
    <xdr:clientData fLocksWithSheet="0"/>
  </xdr:oneCellAnchor>
  <xdr:oneCellAnchor>
    <xdr:from>
      <xdr:col>3</xdr:col>
      <xdr:colOff>0</xdr:colOff>
      <xdr:row>115</xdr:row>
      <xdr:rowOff>0</xdr:rowOff>
    </xdr:from>
    <xdr:ext cx="9525" cy="9525"/>
    <xdr:pic>
      <xdr:nvPicPr>
        <xdr:cNvPr id="51" name="image1.png">
          <a:extLst>
            <a:ext uri="{FF2B5EF4-FFF2-40B4-BE49-F238E27FC236}">
              <a16:creationId xmlns:a16="http://schemas.microsoft.com/office/drawing/2014/main" id="{17A58C9B-0C1C-473B-BE3B-C95367FB5B99}"/>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762000" y="4248150"/>
          <a:ext cx="9525" cy="9525"/>
        </a:xfrm>
        <a:prstGeom prst="rect">
          <a:avLst/>
        </a:prstGeom>
        <a:noFill/>
      </xdr:spPr>
    </xdr:pic>
    <xdr:clientData fLocksWithSheet="0"/>
  </xdr:oneCellAnchor>
  <xdr:oneCellAnchor>
    <xdr:from>
      <xdr:col>3</xdr:col>
      <xdr:colOff>0</xdr:colOff>
      <xdr:row>116</xdr:row>
      <xdr:rowOff>0</xdr:rowOff>
    </xdr:from>
    <xdr:ext cx="9525" cy="9525"/>
    <xdr:pic>
      <xdr:nvPicPr>
        <xdr:cNvPr id="52" name="image1.png">
          <a:extLst>
            <a:ext uri="{FF2B5EF4-FFF2-40B4-BE49-F238E27FC236}">
              <a16:creationId xmlns:a16="http://schemas.microsoft.com/office/drawing/2014/main" id="{02F8F53D-EC0B-47FC-9F84-FB94E17B535F}"/>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4432300"/>
          <a:ext cx="9525" cy="9525"/>
        </a:xfrm>
        <a:prstGeom prst="rect">
          <a:avLst/>
        </a:prstGeom>
        <a:noFill/>
      </xdr:spPr>
    </xdr:pic>
    <xdr:clientData fLocksWithSheet="0"/>
  </xdr:oneCellAnchor>
  <xdr:oneCellAnchor>
    <xdr:from>
      <xdr:col>3</xdr:col>
      <xdr:colOff>0</xdr:colOff>
      <xdr:row>116</xdr:row>
      <xdr:rowOff>0</xdr:rowOff>
    </xdr:from>
    <xdr:ext cx="9525" cy="9525"/>
    <xdr:pic>
      <xdr:nvPicPr>
        <xdr:cNvPr id="53" name="image1.png">
          <a:extLst>
            <a:ext uri="{FF2B5EF4-FFF2-40B4-BE49-F238E27FC236}">
              <a16:creationId xmlns:a16="http://schemas.microsoft.com/office/drawing/2014/main" id="{71C93EFB-3972-4DBA-AF45-6000F86AF36A}"/>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762000" y="4432300"/>
          <a:ext cx="9525" cy="9525"/>
        </a:xfrm>
        <a:prstGeom prst="rect">
          <a:avLst/>
        </a:prstGeom>
        <a:noFill/>
      </xdr:spPr>
    </xdr:pic>
    <xdr:clientData fLocksWithSheet="0"/>
  </xdr:oneCellAnchor>
  <xdr:oneCellAnchor>
    <xdr:from>
      <xdr:col>3</xdr:col>
      <xdr:colOff>0</xdr:colOff>
      <xdr:row>117</xdr:row>
      <xdr:rowOff>0</xdr:rowOff>
    </xdr:from>
    <xdr:ext cx="9525" cy="9525"/>
    <xdr:pic>
      <xdr:nvPicPr>
        <xdr:cNvPr id="54" name="image1.png">
          <a:extLst>
            <a:ext uri="{FF2B5EF4-FFF2-40B4-BE49-F238E27FC236}">
              <a16:creationId xmlns:a16="http://schemas.microsoft.com/office/drawing/2014/main" id="{416964A4-9EE5-426B-966B-E55205592B2D}"/>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4616450"/>
          <a:ext cx="9525" cy="9525"/>
        </a:xfrm>
        <a:prstGeom prst="rect">
          <a:avLst/>
        </a:prstGeom>
        <a:noFill/>
      </xdr:spPr>
    </xdr:pic>
    <xdr:clientData fLocksWithSheet="0"/>
  </xdr:oneCellAnchor>
  <xdr:oneCellAnchor>
    <xdr:from>
      <xdr:col>3</xdr:col>
      <xdr:colOff>0</xdr:colOff>
      <xdr:row>117</xdr:row>
      <xdr:rowOff>0</xdr:rowOff>
    </xdr:from>
    <xdr:ext cx="9525" cy="9525"/>
    <xdr:pic>
      <xdr:nvPicPr>
        <xdr:cNvPr id="55" name="image1.png">
          <a:extLst>
            <a:ext uri="{FF2B5EF4-FFF2-40B4-BE49-F238E27FC236}">
              <a16:creationId xmlns:a16="http://schemas.microsoft.com/office/drawing/2014/main" id="{0D8ADDFB-01BE-410B-B6FD-4E0B34AACBB8}"/>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762000" y="4616450"/>
          <a:ext cx="9525" cy="9525"/>
        </a:xfrm>
        <a:prstGeom prst="rect">
          <a:avLst/>
        </a:prstGeom>
        <a:noFill/>
      </xdr:spPr>
    </xdr:pic>
    <xdr:clientData fLocksWithSheet="0"/>
  </xdr:oneCellAnchor>
  <xdr:oneCellAnchor>
    <xdr:from>
      <xdr:col>3</xdr:col>
      <xdr:colOff>0</xdr:colOff>
      <xdr:row>118</xdr:row>
      <xdr:rowOff>0</xdr:rowOff>
    </xdr:from>
    <xdr:ext cx="9525" cy="9525"/>
    <xdr:pic>
      <xdr:nvPicPr>
        <xdr:cNvPr id="56" name="image1.png">
          <a:extLst>
            <a:ext uri="{FF2B5EF4-FFF2-40B4-BE49-F238E27FC236}">
              <a16:creationId xmlns:a16="http://schemas.microsoft.com/office/drawing/2014/main" id="{13B4EE2B-EACD-49DD-9E90-925E48632A20}"/>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4800600"/>
          <a:ext cx="9525" cy="9525"/>
        </a:xfrm>
        <a:prstGeom prst="rect">
          <a:avLst/>
        </a:prstGeom>
        <a:noFill/>
      </xdr:spPr>
    </xdr:pic>
    <xdr:clientData fLocksWithSheet="0"/>
  </xdr:oneCellAnchor>
  <xdr:oneCellAnchor>
    <xdr:from>
      <xdr:col>3</xdr:col>
      <xdr:colOff>0</xdr:colOff>
      <xdr:row>118</xdr:row>
      <xdr:rowOff>0</xdr:rowOff>
    </xdr:from>
    <xdr:ext cx="9525" cy="9525"/>
    <xdr:pic>
      <xdr:nvPicPr>
        <xdr:cNvPr id="57" name="image1.png">
          <a:extLst>
            <a:ext uri="{FF2B5EF4-FFF2-40B4-BE49-F238E27FC236}">
              <a16:creationId xmlns:a16="http://schemas.microsoft.com/office/drawing/2014/main" id="{233532AF-6161-41AF-81B4-E87CBA45BAE5}"/>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762000" y="4800600"/>
          <a:ext cx="9525" cy="9525"/>
        </a:xfrm>
        <a:prstGeom prst="rect">
          <a:avLst/>
        </a:prstGeom>
        <a:noFill/>
      </xdr:spPr>
    </xdr:pic>
    <xdr:clientData fLocksWithSheet="0"/>
  </xdr:oneCellAnchor>
  <xdr:oneCellAnchor>
    <xdr:from>
      <xdr:col>3</xdr:col>
      <xdr:colOff>0</xdr:colOff>
      <xdr:row>119</xdr:row>
      <xdr:rowOff>0</xdr:rowOff>
    </xdr:from>
    <xdr:ext cx="9525" cy="9525"/>
    <xdr:pic>
      <xdr:nvPicPr>
        <xdr:cNvPr id="58" name="image1.png">
          <a:extLst>
            <a:ext uri="{FF2B5EF4-FFF2-40B4-BE49-F238E27FC236}">
              <a16:creationId xmlns:a16="http://schemas.microsoft.com/office/drawing/2014/main" id="{B2F6FEA8-D7E7-4AAE-A861-CD60783A9D45}"/>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4984750"/>
          <a:ext cx="9525" cy="9525"/>
        </a:xfrm>
        <a:prstGeom prst="rect">
          <a:avLst/>
        </a:prstGeom>
        <a:noFill/>
      </xdr:spPr>
    </xdr:pic>
    <xdr:clientData fLocksWithSheet="0"/>
  </xdr:oneCellAnchor>
  <xdr:oneCellAnchor>
    <xdr:from>
      <xdr:col>3</xdr:col>
      <xdr:colOff>0</xdr:colOff>
      <xdr:row>119</xdr:row>
      <xdr:rowOff>76200</xdr:rowOff>
    </xdr:from>
    <xdr:ext cx="9525" cy="9525"/>
    <xdr:pic>
      <xdr:nvPicPr>
        <xdr:cNvPr id="59" name="image1.png">
          <a:extLst>
            <a:ext uri="{FF2B5EF4-FFF2-40B4-BE49-F238E27FC236}">
              <a16:creationId xmlns:a16="http://schemas.microsoft.com/office/drawing/2014/main" id="{933FEA9B-94D9-4A4C-8C65-BE113FD8FF2E}"/>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52875" y="17202150"/>
          <a:ext cx="9525" cy="9525"/>
        </a:xfrm>
        <a:prstGeom prst="rect">
          <a:avLst/>
        </a:prstGeom>
        <a:noFill/>
      </xdr:spPr>
    </xdr:pic>
    <xdr:clientData fLocksWithSheet="0"/>
  </xdr:oneCellAnchor>
  <xdr:oneCellAnchor>
    <xdr:from>
      <xdr:col>3</xdr:col>
      <xdr:colOff>0</xdr:colOff>
      <xdr:row>120</xdr:row>
      <xdr:rowOff>0</xdr:rowOff>
    </xdr:from>
    <xdr:ext cx="9525" cy="9525"/>
    <xdr:pic>
      <xdr:nvPicPr>
        <xdr:cNvPr id="60" name="image1.png">
          <a:extLst>
            <a:ext uri="{FF2B5EF4-FFF2-40B4-BE49-F238E27FC236}">
              <a16:creationId xmlns:a16="http://schemas.microsoft.com/office/drawing/2014/main" id="{76DA1F65-07A1-4EDD-9BDC-783CC1667D62}"/>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762000" y="51689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62" name="image1.png">
          <a:extLst>
            <a:ext uri="{FF2B5EF4-FFF2-40B4-BE49-F238E27FC236}">
              <a16:creationId xmlns:a16="http://schemas.microsoft.com/office/drawing/2014/main" id="{61156254-D907-4479-87B8-EE707988C2C9}"/>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762000" y="60960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63" name="image1.png">
          <a:extLst>
            <a:ext uri="{FF2B5EF4-FFF2-40B4-BE49-F238E27FC236}">
              <a16:creationId xmlns:a16="http://schemas.microsoft.com/office/drawing/2014/main" id="{56FEB398-584A-4EF1-BE4D-1B645850B057}"/>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762000" y="60960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64" name="image1.png">
          <a:extLst>
            <a:ext uri="{FF2B5EF4-FFF2-40B4-BE49-F238E27FC236}">
              <a16:creationId xmlns:a16="http://schemas.microsoft.com/office/drawing/2014/main" id="{72202FFC-A7E2-4B65-BF4D-89CCFFC0F075}"/>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762000" y="60960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65" name="image1.png">
          <a:extLst>
            <a:ext uri="{FF2B5EF4-FFF2-40B4-BE49-F238E27FC236}">
              <a16:creationId xmlns:a16="http://schemas.microsoft.com/office/drawing/2014/main" id="{883243DB-669C-46B3-A3E9-944B17839FD7}"/>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762000" y="6096000"/>
          <a:ext cx="9525" cy="9525"/>
        </a:xfrm>
        <a:prstGeom prst="rect">
          <a:avLst/>
        </a:prstGeom>
        <a:noFill/>
      </xdr:spPr>
    </xdr:pic>
    <xdr:clientData fLocksWithSheet="0"/>
  </xdr:oneCellAnchor>
  <xdr:oneCellAnchor>
    <xdr:from>
      <xdr:col>3</xdr:col>
      <xdr:colOff>0</xdr:colOff>
      <xdr:row>138</xdr:row>
      <xdr:rowOff>0</xdr:rowOff>
    </xdr:from>
    <xdr:ext cx="9525" cy="9525"/>
    <xdr:pic>
      <xdr:nvPicPr>
        <xdr:cNvPr id="70" name="image1.png">
          <a:extLst>
            <a:ext uri="{FF2B5EF4-FFF2-40B4-BE49-F238E27FC236}">
              <a16:creationId xmlns:a16="http://schemas.microsoft.com/office/drawing/2014/main" id="{42285261-B8B6-419F-A998-FA25314D7084}"/>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762000" y="8496300"/>
          <a:ext cx="9525" cy="9525"/>
        </a:xfrm>
        <a:prstGeom prst="rect">
          <a:avLst/>
        </a:prstGeom>
        <a:noFill/>
      </xdr:spPr>
    </xdr:pic>
    <xdr:clientData fLocksWithSheet="0"/>
  </xdr:oneCellAnchor>
  <xdr:oneCellAnchor>
    <xdr:from>
      <xdr:col>3</xdr:col>
      <xdr:colOff>0</xdr:colOff>
      <xdr:row>138</xdr:row>
      <xdr:rowOff>0</xdr:rowOff>
    </xdr:from>
    <xdr:ext cx="9525" cy="9525"/>
    <xdr:pic>
      <xdr:nvPicPr>
        <xdr:cNvPr id="71" name="image1.png">
          <a:extLst>
            <a:ext uri="{FF2B5EF4-FFF2-40B4-BE49-F238E27FC236}">
              <a16:creationId xmlns:a16="http://schemas.microsoft.com/office/drawing/2014/main" id="{E773D7E8-FA90-44D0-9D72-8A25C2B83837}"/>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762000" y="8496300"/>
          <a:ext cx="9525" cy="9525"/>
        </a:xfrm>
        <a:prstGeom prst="rect">
          <a:avLst/>
        </a:prstGeom>
        <a:noFill/>
      </xdr:spPr>
    </xdr:pic>
    <xdr:clientData fLocksWithSheet="0"/>
  </xdr:oneCellAnchor>
  <xdr:oneCellAnchor>
    <xdr:from>
      <xdr:col>3</xdr:col>
      <xdr:colOff>0</xdr:colOff>
      <xdr:row>149</xdr:row>
      <xdr:rowOff>0</xdr:rowOff>
    </xdr:from>
    <xdr:ext cx="9525" cy="9525"/>
    <xdr:pic>
      <xdr:nvPicPr>
        <xdr:cNvPr id="72" name="image1.png">
          <a:extLst>
            <a:ext uri="{FF2B5EF4-FFF2-40B4-BE49-F238E27FC236}">
              <a16:creationId xmlns:a16="http://schemas.microsoft.com/office/drawing/2014/main" id="{09D0DD8D-D82B-49B9-BCE9-9CA818E943F2}"/>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762000" y="10528300"/>
          <a:ext cx="9525" cy="9525"/>
        </a:xfrm>
        <a:prstGeom prst="rect">
          <a:avLst/>
        </a:prstGeom>
        <a:noFill/>
      </xdr:spPr>
    </xdr:pic>
    <xdr:clientData fLocksWithSheet="0"/>
  </xdr:oneCellAnchor>
  <xdr:oneCellAnchor>
    <xdr:from>
      <xdr:col>3</xdr:col>
      <xdr:colOff>0</xdr:colOff>
      <xdr:row>149</xdr:row>
      <xdr:rowOff>0</xdr:rowOff>
    </xdr:from>
    <xdr:ext cx="9525" cy="9525"/>
    <xdr:pic>
      <xdr:nvPicPr>
        <xdr:cNvPr id="73" name="image1.png">
          <a:extLst>
            <a:ext uri="{FF2B5EF4-FFF2-40B4-BE49-F238E27FC236}">
              <a16:creationId xmlns:a16="http://schemas.microsoft.com/office/drawing/2014/main" id="{51C96932-3CC2-4C34-96D1-103B1CBD46C4}"/>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762000" y="10528300"/>
          <a:ext cx="9525" cy="952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3</xdr:col>
      <xdr:colOff>0</xdr:colOff>
      <xdr:row>37</xdr:row>
      <xdr:rowOff>0</xdr:rowOff>
    </xdr:from>
    <xdr:ext cx="9525" cy="9525"/>
    <xdr:pic>
      <xdr:nvPicPr>
        <xdr:cNvPr id="2" name="image1.png">
          <a:extLst>
            <a:ext uri="{FF2B5EF4-FFF2-40B4-BE49-F238E27FC236}">
              <a16:creationId xmlns:a16="http://schemas.microsoft.com/office/drawing/2014/main" id="{EBF5E721-2251-4845-A266-2226794DCF57}"/>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3949700" y="6013450"/>
          <a:ext cx="9525" cy="9525"/>
        </a:xfrm>
        <a:prstGeom prst="rect">
          <a:avLst/>
        </a:prstGeom>
        <a:noFill/>
      </xdr:spPr>
    </xdr:pic>
    <xdr:clientData fLocksWithSheet="0"/>
  </xdr:oneCellAnchor>
  <xdr:oneCellAnchor>
    <xdr:from>
      <xdr:col>3</xdr:col>
      <xdr:colOff>0</xdr:colOff>
      <xdr:row>37</xdr:row>
      <xdr:rowOff>0</xdr:rowOff>
    </xdr:from>
    <xdr:ext cx="9525" cy="9525"/>
    <xdr:pic>
      <xdr:nvPicPr>
        <xdr:cNvPr id="3" name="image1.png">
          <a:extLst>
            <a:ext uri="{FF2B5EF4-FFF2-40B4-BE49-F238E27FC236}">
              <a16:creationId xmlns:a16="http://schemas.microsoft.com/office/drawing/2014/main" id="{D0DE332A-A208-4D77-A4DE-D38DF7269EE8}"/>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3949700" y="601345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4" name="image1.png">
          <a:extLst>
            <a:ext uri="{FF2B5EF4-FFF2-40B4-BE49-F238E27FC236}">
              <a16:creationId xmlns:a16="http://schemas.microsoft.com/office/drawing/2014/main" id="{F530A468-288D-449A-9026-58F3DFAEB44D}"/>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3949700" y="575945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5" name="image1.png">
          <a:extLst>
            <a:ext uri="{FF2B5EF4-FFF2-40B4-BE49-F238E27FC236}">
              <a16:creationId xmlns:a16="http://schemas.microsoft.com/office/drawing/2014/main" id="{282CF044-1EC4-4225-9ED3-3EA39E67EBE7}"/>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3949700" y="575945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6" name="image1.png">
          <a:extLst>
            <a:ext uri="{FF2B5EF4-FFF2-40B4-BE49-F238E27FC236}">
              <a16:creationId xmlns:a16="http://schemas.microsoft.com/office/drawing/2014/main" id="{2433D7BE-ABF4-4C1A-BEBE-A9F78655771A}"/>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3949700" y="6140450"/>
          <a:ext cx="9525" cy="9525"/>
        </a:xfrm>
        <a:prstGeom prst="rect">
          <a:avLst/>
        </a:prstGeom>
        <a:noFill/>
      </xdr:spPr>
    </xdr:pic>
    <xdr:clientData fLocksWithSheet="0"/>
  </xdr:oneCellAnchor>
  <xdr:oneCellAnchor>
    <xdr:from>
      <xdr:col>3</xdr:col>
      <xdr:colOff>0</xdr:colOff>
      <xdr:row>38</xdr:row>
      <xdr:rowOff>0</xdr:rowOff>
    </xdr:from>
    <xdr:ext cx="9525" cy="9525"/>
    <xdr:pic>
      <xdr:nvPicPr>
        <xdr:cNvPr id="7" name="image1.png">
          <a:extLst>
            <a:ext uri="{FF2B5EF4-FFF2-40B4-BE49-F238E27FC236}">
              <a16:creationId xmlns:a16="http://schemas.microsoft.com/office/drawing/2014/main" id="{5081C554-C266-47EB-AF28-463FE491576F}"/>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3949700" y="614045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8" name="image1.png">
          <a:extLst>
            <a:ext uri="{FF2B5EF4-FFF2-40B4-BE49-F238E27FC236}">
              <a16:creationId xmlns:a16="http://schemas.microsoft.com/office/drawing/2014/main" id="{6E0A33A8-AB43-4200-9229-F2892673850D}"/>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3949700" y="5759450"/>
          <a:ext cx="9525" cy="9525"/>
        </a:xfrm>
        <a:prstGeom prst="rect">
          <a:avLst/>
        </a:prstGeom>
        <a:noFill/>
      </xdr:spPr>
    </xdr:pic>
    <xdr:clientData fLocksWithSheet="0"/>
  </xdr:oneCellAnchor>
  <xdr:oneCellAnchor>
    <xdr:from>
      <xdr:col>3</xdr:col>
      <xdr:colOff>0</xdr:colOff>
      <xdr:row>35</xdr:row>
      <xdr:rowOff>0</xdr:rowOff>
    </xdr:from>
    <xdr:ext cx="9525" cy="9525"/>
    <xdr:pic>
      <xdr:nvPicPr>
        <xdr:cNvPr id="9" name="image1.png">
          <a:extLst>
            <a:ext uri="{FF2B5EF4-FFF2-40B4-BE49-F238E27FC236}">
              <a16:creationId xmlns:a16="http://schemas.microsoft.com/office/drawing/2014/main" id="{D22A9CF8-DEAC-45F1-9A53-68C1B8A529DA}"/>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3949700" y="5759450"/>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10" name="image1.png">
          <a:extLst>
            <a:ext uri="{FF2B5EF4-FFF2-40B4-BE49-F238E27FC236}">
              <a16:creationId xmlns:a16="http://schemas.microsoft.com/office/drawing/2014/main" id="{8AD8C95F-3BB4-4A7B-928B-491DA5142768}"/>
            </a:ext>
            <a:ext uri="{147F2762-F138-4A5C-976F-8EAC2B608ADB}">
              <a16:predDERef xmlns:a16="http://schemas.microsoft.com/office/drawing/2014/main" pred="{E22366FF-D6B0-4913-AF41-6AF4E5F5B38F}"/>
            </a:ext>
          </a:extLst>
        </xdr:cNvPr>
        <xdr:cNvPicPr preferRelativeResize="0"/>
      </xdr:nvPicPr>
      <xdr:blipFill>
        <a:blip xmlns:r="http://schemas.openxmlformats.org/officeDocument/2006/relationships" r:embed="rId1" cstate="print"/>
        <a:stretch>
          <a:fillRect/>
        </a:stretch>
      </xdr:blipFill>
      <xdr:spPr>
        <a:xfrm>
          <a:off x="3949700" y="6775450"/>
          <a:ext cx="9525" cy="9525"/>
        </a:xfrm>
        <a:prstGeom prst="rect">
          <a:avLst/>
        </a:prstGeom>
        <a:noFill/>
      </xdr:spPr>
    </xdr:pic>
    <xdr:clientData fLocksWithSheet="0"/>
  </xdr:oneCellAnchor>
  <xdr:oneCellAnchor>
    <xdr:from>
      <xdr:col>3</xdr:col>
      <xdr:colOff>0</xdr:colOff>
      <xdr:row>43</xdr:row>
      <xdr:rowOff>0</xdr:rowOff>
    </xdr:from>
    <xdr:ext cx="9525" cy="9525"/>
    <xdr:pic>
      <xdr:nvPicPr>
        <xdr:cNvPr id="11" name="image1.png">
          <a:extLst>
            <a:ext uri="{FF2B5EF4-FFF2-40B4-BE49-F238E27FC236}">
              <a16:creationId xmlns:a16="http://schemas.microsoft.com/office/drawing/2014/main" id="{7C842A2A-F4B4-4CAE-8AF2-10FAF8A460DF}"/>
            </a:ext>
            <a:ext uri="{147F2762-F138-4A5C-976F-8EAC2B608ADB}">
              <a16:predDERef xmlns:a16="http://schemas.microsoft.com/office/drawing/2014/main" pred="{70B70BEC-CA8B-487D-BA34-9F3A413AFA61}"/>
            </a:ext>
          </a:extLst>
        </xdr:cNvPr>
        <xdr:cNvPicPr preferRelativeResize="0"/>
      </xdr:nvPicPr>
      <xdr:blipFill>
        <a:blip xmlns:r="http://schemas.openxmlformats.org/officeDocument/2006/relationships" r:embed="rId1" cstate="print"/>
        <a:stretch>
          <a:fillRect/>
        </a:stretch>
      </xdr:blipFill>
      <xdr:spPr>
        <a:xfrm>
          <a:off x="3949700" y="6775450"/>
          <a:ext cx="9525" cy="9525"/>
        </a:xfrm>
        <a:prstGeom prst="rect">
          <a:avLst/>
        </a:prstGeom>
        <a:noFill/>
      </xdr:spPr>
    </xdr:pic>
    <xdr:clientData fLocksWithSheet="0"/>
  </xdr:oneCellAnchor>
  <xdr:oneCellAnchor>
    <xdr:from>
      <xdr:col>3</xdr:col>
      <xdr:colOff>0</xdr:colOff>
      <xdr:row>42</xdr:row>
      <xdr:rowOff>0</xdr:rowOff>
    </xdr:from>
    <xdr:ext cx="9525" cy="9525"/>
    <xdr:pic>
      <xdr:nvPicPr>
        <xdr:cNvPr id="12" name="image1.png">
          <a:extLst>
            <a:ext uri="{FF2B5EF4-FFF2-40B4-BE49-F238E27FC236}">
              <a16:creationId xmlns:a16="http://schemas.microsoft.com/office/drawing/2014/main" id="{F02C311C-265C-45EA-A77A-2AD536DA61CD}"/>
            </a:ext>
            <a:ext uri="{147F2762-F138-4A5C-976F-8EAC2B608ADB}">
              <a16:predDERef xmlns:a16="http://schemas.microsoft.com/office/drawing/2014/main" pred="{4787E001-41C6-44E1-B341-C23547DF2BE3}"/>
            </a:ext>
          </a:extLst>
        </xdr:cNvPr>
        <xdr:cNvPicPr preferRelativeResize="0"/>
      </xdr:nvPicPr>
      <xdr:blipFill>
        <a:blip xmlns:r="http://schemas.openxmlformats.org/officeDocument/2006/relationships" r:embed="rId1" cstate="print"/>
        <a:stretch>
          <a:fillRect/>
        </a:stretch>
      </xdr:blipFill>
      <xdr:spPr>
        <a:xfrm>
          <a:off x="3949700" y="6648450"/>
          <a:ext cx="9525" cy="9525"/>
        </a:xfrm>
        <a:prstGeom prst="rect">
          <a:avLst/>
        </a:prstGeom>
        <a:noFill/>
      </xdr:spPr>
    </xdr:pic>
    <xdr:clientData fLocksWithSheet="0"/>
  </xdr:oneCellAnchor>
  <xdr:oneCellAnchor>
    <xdr:from>
      <xdr:col>3</xdr:col>
      <xdr:colOff>0</xdr:colOff>
      <xdr:row>42</xdr:row>
      <xdr:rowOff>0</xdr:rowOff>
    </xdr:from>
    <xdr:ext cx="9525" cy="9525"/>
    <xdr:pic>
      <xdr:nvPicPr>
        <xdr:cNvPr id="13" name="image1.png">
          <a:extLst>
            <a:ext uri="{FF2B5EF4-FFF2-40B4-BE49-F238E27FC236}">
              <a16:creationId xmlns:a16="http://schemas.microsoft.com/office/drawing/2014/main" id="{FC627ED2-116D-4807-ABE5-CF68627EA3D4}"/>
            </a:ext>
            <a:ext uri="{147F2762-F138-4A5C-976F-8EAC2B608ADB}">
              <a16:predDERef xmlns:a16="http://schemas.microsoft.com/office/drawing/2014/main" pred="{DA2EABDD-4FB0-4ABB-A0E1-B320138620C7}"/>
            </a:ext>
          </a:extLst>
        </xdr:cNvPr>
        <xdr:cNvPicPr preferRelativeResize="0"/>
      </xdr:nvPicPr>
      <xdr:blipFill>
        <a:blip xmlns:r="http://schemas.openxmlformats.org/officeDocument/2006/relationships" r:embed="rId1" cstate="print"/>
        <a:stretch>
          <a:fillRect/>
        </a:stretch>
      </xdr:blipFill>
      <xdr:spPr>
        <a:xfrm>
          <a:off x="3949700" y="6648450"/>
          <a:ext cx="9525" cy="9525"/>
        </a:xfrm>
        <a:prstGeom prst="rect">
          <a:avLst/>
        </a:prstGeom>
        <a:noFill/>
      </xdr:spPr>
    </xdr:pic>
    <xdr:clientData fLocksWithSheet="0"/>
  </xdr:oneCellAnchor>
  <xdr:oneCellAnchor>
    <xdr:from>
      <xdr:col>3</xdr:col>
      <xdr:colOff>0</xdr:colOff>
      <xdr:row>44</xdr:row>
      <xdr:rowOff>0</xdr:rowOff>
    </xdr:from>
    <xdr:ext cx="9525" cy="9525"/>
    <xdr:pic>
      <xdr:nvPicPr>
        <xdr:cNvPr id="14" name="image1.png">
          <a:extLst>
            <a:ext uri="{FF2B5EF4-FFF2-40B4-BE49-F238E27FC236}">
              <a16:creationId xmlns:a16="http://schemas.microsoft.com/office/drawing/2014/main" id="{5FD46270-FA57-48F3-A73B-EF20BEE37FDC}"/>
            </a:ext>
            <a:ext uri="{147F2762-F138-4A5C-976F-8EAC2B608ADB}">
              <a16:predDERef xmlns:a16="http://schemas.microsoft.com/office/drawing/2014/main" pred="{B09895A7-B41D-4A21-8B65-23FC6D2EAC59}"/>
            </a:ext>
          </a:extLst>
        </xdr:cNvPr>
        <xdr:cNvPicPr preferRelativeResize="0"/>
      </xdr:nvPicPr>
      <xdr:blipFill>
        <a:blip xmlns:r="http://schemas.openxmlformats.org/officeDocument/2006/relationships" r:embed="rId1" cstate="print"/>
        <a:stretch>
          <a:fillRect/>
        </a:stretch>
      </xdr:blipFill>
      <xdr:spPr>
        <a:xfrm>
          <a:off x="3949700" y="6902450"/>
          <a:ext cx="9525" cy="9525"/>
        </a:xfrm>
        <a:prstGeom prst="rect">
          <a:avLst/>
        </a:prstGeom>
        <a:noFill/>
      </xdr:spPr>
    </xdr:pic>
    <xdr:clientData fLocksWithSheet="0"/>
  </xdr:oneCellAnchor>
  <xdr:oneCellAnchor>
    <xdr:from>
      <xdr:col>3</xdr:col>
      <xdr:colOff>0</xdr:colOff>
      <xdr:row>44</xdr:row>
      <xdr:rowOff>0</xdr:rowOff>
    </xdr:from>
    <xdr:ext cx="9525" cy="9525"/>
    <xdr:pic>
      <xdr:nvPicPr>
        <xdr:cNvPr id="15" name="image1.png">
          <a:extLst>
            <a:ext uri="{FF2B5EF4-FFF2-40B4-BE49-F238E27FC236}">
              <a16:creationId xmlns:a16="http://schemas.microsoft.com/office/drawing/2014/main" id="{B70B1F00-4B34-438F-8DEC-33F254E4A8E4}"/>
            </a:ext>
            <a:ext uri="{147F2762-F138-4A5C-976F-8EAC2B608ADB}">
              <a16:predDERef xmlns:a16="http://schemas.microsoft.com/office/drawing/2014/main" pred="{F4D276C4-8C95-45A4-A0BE-4028476338E0}"/>
            </a:ext>
          </a:extLst>
        </xdr:cNvPr>
        <xdr:cNvPicPr preferRelativeResize="0"/>
      </xdr:nvPicPr>
      <xdr:blipFill>
        <a:blip xmlns:r="http://schemas.openxmlformats.org/officeDocument/2006/relationships" r:embed="rId1" cstate="print"/>
        <a:stretch>
          <a:fillRect/>
        </a:stretch>
      </xdr:blipFill>
      <xdr:spPr>
        <a:xfrm>
          <a:off x="3949700" y="690245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16" name="image1.png">
          <a:extLst>
            <a:ext uri="{FF2B5EF4-FFF2-40B4-BE49-F238E27FC236}">
              <a16:creationId xmlns:a16="http://schemas.microsoft.com/office/drawing/2014/main" id="{D3BA2668-D874-4D3B-8FDD-093D3C9E73E6}"/>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817245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17" name="image1.png">
          <a:extLst>
            <a:ext uri="{FF2B5EF4-FFF2-40B4-BE49-F238E27FC236}">
              <a16:creationId xmlns:a16="http://schemas.microsoft.com/office/drawing/2014/main" id="{EE0E8742-1C36-40FB-A24E-1C7765977555}"/>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817245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18" name="image1.png">
          <a:extLst>
            <a:ext uri="{FF2B5EF4-FFF2-40B4-BE49-F238E27FC236}">
              <a16:creationId xmlns:a16="http://schemas.microsoft.com/office/drawing/2014/main" id="{0AE72691-4428-4396-B6D0-7325E6D7B1C1}"/>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8172450"/>
          <a:ext cx="9525" cy="9525"/>
        </a:xfrm>
        <a:prstGeom prst="rect">
          <a:avLst/>
        </a:prstGeom>
        <a:noFill/>
      </xdr:spPr>
    </xdr:pic>
    <xdr:clientData fLocksWithSheet="0"/>
  </xdr:oneCellAnchor>
  <xdr:oneCellAnchor>
    <xdr:from>
      <xdr:col>3</xdr:col>
      <xdr:colOff>0</xdr:colOff>
      <xdr:row>54</xdr:row>
      <xdr:rowOff>0</xdr:rowOff>
    </xdr:from>
    <xdr:ext cx="9525" cy="9525"/>
    <xdr:pic>
      <xdr:nvPicPr>
        <xdr:cNvPr id="19" name="image1.png">
          <a:extLst>
            <a:ext uri="{FF2B5EF4-FFF2-40B4-BE49-F238E27FC236}">
              <a16:creationId xmlns:a16="http://schemas.microsoft.com/office/drawing/2014/main" id="{B2653488-2DDE-40CC-A40B-C761188E2E02}"/>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8172450"/>
          <a:ext cx="9525" cy="9525"/>
        </a:xfrm>
        <a:prstGeom prst="rect">
          <a:avLst/>
        </a:prstGeom>
        <a:noFill/>
      </xdr:spPr>
    </xdr:pic>
    <xdr:clientData fLocksWithSheet="0"/>
  </xdr:oneCellAnchor>
  <xdr:oneCellAnchor>
    <xdr:from>
      <xdr:col>3</xdr:col>
      <xdr:colOff>0</xdr:colOff>
      <xdr:row>49</xdr:row>
      <xdr:rowOff>0</xdr:rowOff>
    </xdr:from>
    <xdr:ext cx="9525" cy="9525"/>
    <xdr:pic>
      <xdr:nvPicPr>
        <xdr:cNvPr id="20" name="image1.png">
          <a:extLst>
            <a:ext uri="{FF2B5EF4-FFF2-40B4-BE49-F238E27FC236}">
              <a16:creationId xmlns:a16="http://schemas.microsoft.com/office/drawing/2014/main" id="{655F1C69-A18F-4356-BCAE-08B4216EA5DA}"/>
            </a:ext>
            <a:ext uri="{147F2762-F138-4A5C-976F-8EAC2B608ADB}">
              <a16:predDERef xmlns:a16="http://schemas.microsoft.com/office/drawing/2014/main" pred="{142353DF-3217-4280-AE85-64D3CDA99AEC}"/>
            </a:ext>
          </a:extLst>
        </xdr:cNvPr>
        <xdr:cNvPicPr preferRelativeResize="0"/>
      </xdr:nvPicPr>
      <xdr:blipFill>
        <a:blip xmlns:r="http://schemas.openxmlformats.org/officeDocument/2006/relationships" r:embed="rId1" cstate="print"/>
        <a:stretch>
          <a:fillRect/>
        </a:stretch>
      </xdr:blipFill>
      <xdr:spPr>
        <a:xfrm>
          <a:off x="3949700" y="7537450"/>
          <a:ext cx="9525" cy="9525"/>
        </a:xfrm>
        <a:prstGeom prst="rect">
          <a:avLst/>
        </a:prstGeom>
        <a:noFill/>
      </xdr:spPr>
    </xdr:pic>
    <xdr:clientData fLocksWithSheet="0"/>
  </xdr:oneCellAnchor>
  <xdr:oneCellAnchor>
    <xdr:from>
      <xdr:col>3</xdr:col>
      <xdr:colOff>0</xdr:colOff>
      <xdr:row>49</xdr:row>
      <xdr:rowOff>0</xdr:rowOff>
    </xdr:from>
    <xdr:ext cx="9525" cy="9525"/>
    <xdr:pic>
      <xdr:nvPicPr>
        <xdr:cNvPr id="21" name="image1.png">
          <a:extLst>
            <a:ext uri="{FF2B5EF4-FFF2-40B4-BE49-F238E27FC236}">
              <a16:creationId xmlns:a16="http://schemas.microsoft.com/office/drawing/2014/main" id="{964E0AD5-F601-42BA-BE6C-B2A5A68F6EBA}"/>
            </a:ext>
            <a:ext uri="{147F2762-F138-4A5C-976F-8EAC2B608ADB}">
              <a16:predDERef xmlns:a16="http://schemas.microsoft.com/office/drawing/2014/main" pred="{FBBD36F1-FEC9-4244-8D30-2E5FCE122196}"/>
            </a:ext>
          </a:extLst>
        </xdr:cNvPr>
        <xdr:cNvPicPr preferRelativeResize="0"/>
      </xdr:nvPicPr>
      <xdr:blipFill>
        <a:blip xmlns:r="http://schemas.openxmlformats.org/officeDocument/2006/relationships" r:embed="rId1" cstate="print"/>
        <a:stretch>
          <a:fillRect/>
        </a:stretch>
      </xdr:blipFill>
      <xdr:spPr>
        <a:xfrm>
          <a:off x="3949700" y="753745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22" name="image1.png">
          <a:extLst>
            <a:ext uri="{FF2B5EF4-FFF2-40B4-BE49-F238E27FC236}">
              <a16:creationId xmlns:a16="http://schemas.microsoft.com/office/drawing/2014/main" id="{289906F3-4869-4E5B-804E-1676AF112E05}"/>
            </a:ext>
            <a:ext uri="{147F2762-F138-4A5C-976F-8EAC2B608ADB}">
              <a16:predDERef xmlns:a16="http://schemas.microsoft.com/office/drawing/2014/main" pred="{CB50777E-71CA-409A-80E2-53659C08ECFA}"/>
            </a:ext>
          </a:extLst>
        </xdr:cNvPr>
        <xdr:cNvPicPr preferRelativeResize="0"/>
      </xdr:nvPicPr>
      <xdr:blipFill>
        <a:blip xmlns:r="http://schemas.openxmlformats.org/officeDocument/2006/relationships" r:embed="rId1" cstate="print"/>
        <a:stretch>
          <a:fillRect/>
        </a:stretch>
      </xdr:blipFill>
      <xdr:spPr>
        <a:xfrm>
          <a:off x="3949700" y="728345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23" name="image1.png">
          <a:extLst>
            <a:ext uri="{FF2B5EF4-FFF2-40B4-BE49-F238E27FC236}">
              <a16:creationId xmlns:a16="http://schemas.microsoft.com/office/drawing/2014/main" id="{85EE8DD9-A914-47F8-9F8D-81AC8A759F4D}"/>
            </a:ext>
            <a:ext uri="{147F2762-F138-4A5C-976F-8EAC2B608ADB}">
              <a16:predDERef xmlns:a16="http://schemas.microsoft.com/office/drawing/2014/main" pred="{E54ABD82-13B9-402D-8161-658BE4FB1075}"/>
            </a:ext>
          </a:extLst>
        </xdr:cNvPr>
        <xdr:cNvPicPr preferRelativeResize="0"/>
      </xdr:nvPicPr>
      <xdr:blipFill>
        <a:blip xmlns:r="http://schemas.openxmlformats.org/officeDocument/2006/relationships" r:embed="rId1" cstate="print"/>
        <a:stretch>
          <a:fillRect/>
        </a:stretch>
      </xdr:blipFill>
      <xdr:spPr>
        <a:xfrm>
          <a:off x="3949700" y="7283450"/>
          <a:ext cx="9525" cy="9525"/>
        </a:xfrm>
        <a:prstGeom prst="rect">
          <a:avLst/>
        </a:prstGeom>
        <a:noFill/>
      </xdr:spPr>
    </xdr:pic>
    <xdr:clientData fLocksWithSheet="0"/>
  </xdr:oneCellAnchor>
  <xdr:oneCellAnchor>
    <xdr:from>
      <xdr:col>3</xdr:col>
      <xdr:colOff>0</xdr:colOff>
      <xdr:row>50</xdr:row>
      <xdr:rowOff>0</xdr:rowOff>
    </xdr:from>
    <xdr:ext cx="9525" cy="9525"/>
    <xdr:pic>
      <xdr:nvPicPr>
        <xdr:cNvPr id="24" name="image1.png">
          <a:extLst>
            <a:ext uri="{FF2B5EF4-FFF2-40B4-BE49-F238E27FC236}">
              <a16:creationId xmlns:a16="http://schemas.microsoft.com/office/drawing/2014/main" id="{955A9FF1-FDAD-4EFA-976D-C702C9F54321}"/>
            </a:ext>
            <a:ext uri="{147F2762-F138-4A5C-976F-8EAC2B608ADB}">
              <a16:predDERef xmlns:a16="http://schemas.microsoft.com/office/drawing/2014/main" pred="{65FAF5A8-2699-4657-AC22-C21BE1026159}"/>
            </a:ext>
          </a:extLst>
        </xdr:cNvPr>
        <xdr:cNvPicPr preferRelativeResize="0"/>
      </xdr:nvPicPr>
      <xdr:blipFill>
        <a:blip xmlns:r="http://schemas.openxmlformats.org/officeDocument/2006/relationships" r:embed="rId1" cstate="print"/>
        <a:stretch>
          <a:fillRect/>
        </a:stretch>
      </xdr:blipFill>
      <xdr:spPr>
        <a:xfrm>
          <a:off x="3949700" y="7664450"/>
          <a:ext cx="9525" cy="9525"/>
        </a:xfrm>
        <a:prstGeom prst="rect">
          <a:avLst/>
        </a:prstGeom>
        <a:noFill/>
      </xdr:spPr>
    </xdr:pic>
    <xdr:clientData fLocksWithSheet="0"/>
  </xdr:oneCellAnchor>
  <xdr:oneCellAnchor>
    <xdr:from>
      <xdr:col>3</xdr:col>
      <xdr:colOff>0</xdr:colOff>
      <xdr:row>50</xdr:row>
      <xdr:rowOff>0</xdr:rowOff>
    </xdr:from>
    <xdr:ext cx="9525" cy="9525"/>
    <xdr:pic>
      <xdr:nvPicPr>
        <xdr:cNvPr id="25" name="image1.png">
          <a:extLst>
            <a:ext uri="{FF2B5EF4-FFF2-40B4-BE49-F238E27FC236}">
              <a16:creationId xmlns:a16="http://schemas.microsoft.com/office/drawing/2014/main" id="{2728A14A-3D36-4B40-BB45-ED7E2AE541B5}"/>
            </a:ext>
            <a:ext uri="{147F2762-F138-4A5C-976F-8EAC2B608ADB}">
              <a16:predDERef xmlns:a16="http://schemas.microsoft.com/office/drawing/2014/main" pred="{A9F514E4-A797-4B25-80FE-D38B586784F4}"/>
            </a:ext>
          </a:extLst>
        </xdr:cNvPr>
        <xdr:cNvPicPr preferRelativeResize="0"/>
      </xdr:nvPicPr>
      <xdr:blipFill>
        <a:blip xmlns:r="http://schemas.openxmlformats.org/officeDocument/2006/relationships" r:embed="rId1" cstate="print"/>
        <a:stretch>
          <a:fillRect/>
        </a:stretch>
      </xdr:blipFill>
      <xdr:spPr>
        <a:xfrm>
          <a:off x="3949700" y="766445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26" name="image1.png">
          <a:extLst>
            <a:ext uri="{FF2B5EF4-FFF2-40B4-BE49-F238E27FC236}">
              <a16:creationId xmlns:a16="http://schemas.microsoft.com/office/drawing/2014/main" id="{9F6094D1-95C9-4E81-8385-77B4C0FED1BD}"/>
            </a:ext>
            <a:ext uri="{147F2762-F138-4A5C-976F-8EAC2B608ADB}">
              <a16:predDERef xmlns:a16="http://schemas.microsoft.com/office/drawing/2014/main" pred="{56D0DD44-9D84-442C-8297-6F1275F5E6BD}"/>
            </a:ext>
          </a:extLst>
        </xdr:cNvPr>
        <xdr:cNvPicPr preferRelativeResize="0"/>
      </xdr:nvPicPr>
      <xdr:blipFill>
        <a:blip xmlns:r="http://schemas.openxmlformats.org/officeDocument/2006/relationships" r:embed="rId1" cstate="print"/>
        <a:stretch>
          <a:fillRect/>
        </a:stretch>
      </xdr:blipFill>
      <xdr:spPr>
        <a:xfrm>
          <a:off x="3949700" y="7283450"/>
          <a:ext cx="9525" cy="9525"/>
        </a:xfrm>
        <a:prstGeom prst="rect">
          <a:avLst/>
        </a:prstGeom>
        <a:noFill/>
      </xdr:spPr>
    </xdr:pic>
    <xdr:clientData fLocksWithSheet="0"/>
  </xdr:oneCellAnchor>
  <xdr:oneCellAnchor>
    <xdr:from>
      <xdr:col>3</xdr:col>
      <xdr:colOff>0</xdr:colOff>
      <xdr:row>47</xdr:row>
      <xdr:rowOff>0</xdr:rowOff>
    </xdr:from>
    <xdr:ext cx="9525" cy="9525"/>
    <xdr:pic>
      <xdr:nvPicPr>
        <xdr:cNvPr id="27" name="image1.png">
          <a:extLst>
            <a:ext uri="{FF2B5EF4-FFF2-40B4-BE49-F238E27FC236}">
              <a16:creationId xmlns:a16="http://schemas.microsoft.com/office/drawing/2014/main" id="{70F79198-FC02-4DAB-B029-68F36F2EE147}"/>
            </a:ext>
            <a:ext uri="{147F2762-F138-4A5C-976F-8EAC2B608ADB}">
              <a16:predDERef xmlns:a16="http://schemas.microsoft.com/office/drawing/2014/main" pred="{414F5AEF-E31E-47AC-8B47-D1081D46806B}"/>
            </a:ext>
          </a:extLst>
        </xdr:cNvPr>
        <xdr:cNvPicPr preferRelativeResize="0"/>
      </xdr:nvPicPr>
      <xdr:blipFill>
        <a:blip xmlns:r="http://schemas.openxmlformats.org/officeDocument/2006/relationships" r:embed="rId1" cstate="print"/>
        <a:stretch>
          <a:fillRect/>
        </a:stretch>
      </xdr:blipFill>
      <xdr:spPr>
        <a:xfrm>
          <a:off x="3949700" y="7283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28" name="image1.png">
          <a:extLst>
            <a:ext uri="{FF2B5EF4-FFF2-40B4-BE49-F238E27FC236}">
              <a16:creationId xmlns:a16="http://schemas.microsoft.com/office/drawing/2014/main" id="{88551DFC-C8CE-4A39-AA4A-128F5E0D9B40}"/>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29" name="image1.png">
          <a:extLst>
            <a:ext uri="{FF2B5EF4-FFF2-40B4-BE49-F238E27FC236}">
              <a16:creationId xmlns:a16="http://schemas.microsoft.com/office/drawing/2014/main" id="{016A94CB-9AD0-4D01-B621-6C64BBA0B274}"/>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30" name="image1.png">
          <a:extLst>
            <a:ext uri="{FF2B5EF4-FFF2-40B4-BE49-F238E27FC236}">
              <a16:creationId xmlns:a16="http://schemas.microsoft.com/office/drawing/2014/main" id="{56A38A5D-8726-452E-BAF2-005F796C5B3E}"/>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31" name="image1.png">
          <a:extLst>
            <a:ext uri="{FF2B5EF4-FFF2-40B4-BE49-F238E27FC236}">
              <a16:creationId xmlns:a16="http://schemas.microsoft.com/office/drawing/2014/main" id="{65215DDE-1361-438A-9119-CE5D2C405EE8}"/>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32" name="image1.png">
          <a:extLst>
            <a:ext uri="{FF2B5EF4-FFF2-40B4-BE49-F238E27FC236}">
              <a16:creationId xmlns:a16="http://schemas.microsoft.com/office/drawing/2014/main" id="{F50E09E1-8D03-41ED-A3A6-A11348AC7524}"/>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60</xdr:row>
      <xdr:rowOff>0</xdr:rowOff>
    </xdr:from>
    <xdr:ext cx="9525" cy="9525"/>
    <xdr:pic>
      <xdr:nvPicPr>
        <xdr:cNvPr id="33" name="image1.png">
          <a:extLst>
            <a:ext uri="{FF2B5EF4-FFF2-40B4-BE49-F238E27FC236}">
              <a16:creationId xmlns:a16="http://schemas.microsoft.com/office/drawing/2014/main" id="{3B63A77E-2B4A-44E4-BB7C-799B835B1E50}"/>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8934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34" name="image1.png">
          <a:extLst>
            <a:ext uri="{FF2B5EF4-FFF2-40B4-BE49-F238E27FC236}">
              <a16:creationId xmlns:a16="http://schemas.microsoft.com/office/drawing/2014/main" id="{B10F6268-8C7D-4E36-92AB-559504BB2AB6}"/>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35" name="image1.png">
          <a:extLst>
            <a:ext uri="{FF2B5EF4-FFF2-40B4-BE49-F238E27FC236}">
              <a16:creationId xmlns:a16="http://schemas.microsoft.com/office/drawing/2014/main" id="{5EBD34FC-3362-40A9-AEB9-A187BC054614}"/>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101</xdr:row>
      <xdr:rowOff>0</xdr:rowOff>
    </xdr:from>
    <xdr:ext cx="9525" cy="9525"/>
    <xdr:pic>
      <xdr:nvPicPr>
        <xdr:cNvPr id="36" name="image1.png">
          <a:extLst>
            <a:ext uri="{FF2B5EF4-FFF2-40B4-BE49-F238E27FC236}">
              <a16:creationId xmlns:a16="http://schemas.microsoft.com/office/drawing/2014/main" id="{F4FA1E59-7B52-4FEB-9EA4-50E1ED275D5C}"/>
            </a:ext>
            <a:ext uri="{147F2762-F138-4A5C-976F-8EAC2B608ADB}">
              <a16:predDERef xmlns:a16="http://schemas.microsoft.com/office/drawing/2014/main" pred="{5FC4F1CE-3B71-4BBF-B855-980989628CD1}"/>
            </a:ext>
          </a:extLst>
        </xdr:cNvPr>
        <xdr:cNvPicPr preferRelativeResize="0"/>
      </xdr:nvPicPr>
      <xdr:blipFill>
        <a:blip xmlns:r="http://schemas.openxmlformats.org/officeDocument/2006/relationships" r:embed="rId1" cstate="print"/>
        <a:stretch>
          <a:fillRect/>
        </a:stretch>
      </xdr:blipFill>
      <xdr:spPr>
        <a:xfrm>
          <a:off x="3949700" y="14795500"/>
          <a:ext cx="9525" cy="9525"/>
        </a:xfrm>
        <a:prstGeom prst="rect">
          <a:avLst/>
        </a:prstGeom>
        <a:noFill/>
      </xdr:spPr>
    </xdr:pic>
    <xdr:clientData fLocksWithSheet="0"/>
  </xdr:oneCellAnchor>
  <xdr:oneCellAnchor>
    <xdr:from>
      <xdr:col>3</xdr:col>
      <xdr:colOff>0</xdr:colOff>
      <xdr:row>101</xdr:row>
      <xdr:rowOff>0</xdr:rowOff>
    </xdr:from>
    <xdr:ext cx="9525" cy="9525"/>
    <xdr:pic>
      <xdr:nvPicPr>
        <xdr:cNvPr id="37" name="image1.png">
          <a:extLst>
            <a:ext uri="{FF2B5EF4-FFF2-40B4-BE49-F238E27FC236}">
              <a16:creationId xmlns:a16="http://schemas.microsoft.com/office/drawing/2014/main" id="{EA7F02CE-C217-4B29-9230-22449974CB25}"/>
            </a:ext>
            <a:ext uri="{147F2762-F138-4A5C-976F-8EAC2B608ADB}">
              <a16:predDERef xmlns:a16="http://schemas.microsoft.com/office/drawing/2014/main" pred="{27BA4293-1D8F-4C7F-9B5E-EBDB5E02AC99}"/>
            </a:ext>
          </a:extLst>
        </xdr:cNvPr>
        <xdr:cNvPicPr preferRelativeResize="0"/>
      </xdr:nvPicPr>
      <xdr:blipFill>
        <a:blip xmlns:r="http://schemas.openxmlformats.org/officeDocument/2006/relationships" r:embed="rId1" cstate="print"/>
        <a:stretch>
          <a:fillRect/>
        </a:stretch>
      </xdr:blipFill>
      <xdr:spPr>
        <a:xfrm>
          <a:off x="3949700" y="14795500"/>
          <a:ext cx="9525" cy="9525"/>
        </a:xfrm>
        <a:prstGeom prst="rect">
          <a:avLst/>
        </a:prstGeom>
        <a:noFill/>
      </xdr:spPr>
    </xdr:pic>
    <xdr:clientData fLocksWithSheet="0"/>
  </xdr:oneCellAnchor>
  <xdr:oneCellAnchor>
    <xdr:from>
      <xdr:col>3</xdr:col>
      <xdr:colOff>0</xdr:colOff>
      <xdr:row>115</xdr:row>
      <xdr:rowOff>0</xdr:rowOff>
    </xdr:from>
    <xdr:ext cx="9525" cy="9525"/>
    <xdr:pic>
      <xdr:nvPicPr>
        <xdr:cNvPr id="38" name="image1.png">
          <a:extLst>
            <a:ext uri="{FF2B5EF4-FFF2-40B4-BE49-F238E27FC236}">
              <a16:creationId xmlns:a16="http://schemas.microsoft.com/office/drawing/2014/main" id="{C486C229-2FF5-4ED7-814E-626F888783C9}"/>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6573500"/>
          <a:ext cx="9525" cy="9525"/>
        </a:xfrm>
        <a:prstGeom prst="rect">
          <a:avLst/>
        </a:prstGeom>
        <a:noFill/>
      </xdr:spPr>
    </xdr:pic>
    <xdr:clientData fLocksWithSheet="0"/>
  </xdr:oneCellAnchor>
  <xdr:oneCellAnchor>
    <xdr:from>
      <xdr:col>3</xdr:col>
      <xdr:colOff>0</xdr:colOff>
      <xdr:row>115</xdr:row>
      <xdr:rowOff>0</xdr:rowOff>
    </xdr:from>
    <xdr:ext cx="9525" cy="9525"/>
    <xdr:pic>
      <xdr:nvPicPr>
        <xdr:cNvPr id="39" name="image1.png">
          <a:extLst>
            <a:ext uri="{FF2B5EF4-FFF2-40B4-BE49-F238E27FC236}">
              <a16:creationId xmlns:a16="http://schemas.microsoft.com/office/drawing/2014/main" id="{6AFE1835-BFD2-40D9-8354-0095CEB4CE74}"/>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49700" y="16573500"/>
          <a:ext cx="9525" cy="9525"/>
        </a:xfrm>
        <a:prstGeom prst="rect">
          <a:avLst/>
        </a:prstGeom>
        <a:noFill/>
      </xdr:spPr>
    </xdr:pic>
    <xdr:clientData fLocksWithSheet="0"/>
  </xdr:oneCellAnchor>
  <xdr:oneCellAnchor>
    <xdr:from>
      <xdr:col>3</xdr:col>
      <xdr:colOff>0</xdr:colOff>
      <xdr:row>116</xdr:row>
      <xdr:rowOff>0</xdr:rowOff>
    </xdr:from>
    <xdr:ext cx="9525" cy="9525"/>
    <xdr:pic>
      <xdr:nvPicPr>
        <xdr:cNvPr id="40" name="image1.png">
          <a:extLst>
            <a:ext uri="{FF2B5EF4-FFF2-40B4-BE49-F238E27FC236}">
              <a16:creationId xmlns:a16="http://schemas.microsoft.com/office/drawing/2014/main" id="{0BFC8B38-54BA-4815-A256-5F5E30EB9E5C}"/>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6700500"/>
          <a:ext cx="9525" cy="9525"/>
        </a:xfrm>
        <a:prstGeom prst="rect">
          <a:avLst/>
        </a:prstGeom>
        <a:noFill/>
      </xdr:spPr>
    </xdr:pic>
    <xdr:clientData fLocksWithSheet="0"/>
  </xdr:oneCellAnchor>
  <xdr:oneCellAnchor>
    <xdr:from>
      <xdr:col>3</xdr:col>
      <xdr:colOff>0</xdr:colOff>
      <xdr:row>116</xdr:row>
      <xdr:rowOff>0</xdr:rowOff>
    </xdr:from>
    <xdr:ext cx="9525" cy="9525"/>
    <xdr:pic>
      <xdr:nvPicPr>
        <xdr:cNvPr id="41" name="image1.png">
          <a:extLst>
            <a:ext uri="{FF2B5EF4-FFF2-40B4-BE49-F238E27FC236}">
              <a16:creationId xmlns:a16="http://schemas.microsoft.com/office/drawing/2014/main" id="{FE663222-79CE-426D-8B86-4BAA5E9E1D84}"/>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49700" y="16700500"/>
          <a:ext cx="9525" cy="9525"/>
        </a:xfrm>
        <a:prstGeom prst="rect">
          <a:avLst/>
        </a:prstGeom>
        <a:noFill/>
      </xdr:spPr>
    </xdr:pic>
    <xdr:clientData fLocksWithSheet="0"/>
  </xdr:oneCellAnchor>
  <xdr:oneCellAnchor>
    <xdr:from>
      <xdr:col>3</xdr:col>
      <xdr:colOff>0</xdr:colOff>
      <xdr:row>117</xdr:row>
      <xdr:rowOff>0</xdr:rowOff>
    </xdr:from>
    <xdr:ext cx="9525" cy="9525"/>
    <xdr:pic>
      <xdr:nvPicPr>
        <xdr:cNvPr id="42" name="image1.png">
          <a:extLst>
            <a:ext uri="{FF2B5EF4-FFF2-40B4-BE49-F238E27FC236}">
              <a16:creationId xmlns:a16="http://schemas.microsoft.com/office/drawing/2014/main" id="{CA89E326-2E4E-4C9B-80E1-CA2A60144923}"/>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6827500"/>
          <a:ext cx="9525" cy="9525"/>
        </a:xfrm>
        <a:prstGeom prst="rect">
          <a:avLst/>
        </a:prstGeom>
        <a:noFill/>
      </xdr:spPr>
    </xdr:pic>
    <xdr:clientData fLocksWithSheet="0"/>
  </xdr:oneCellAnchor>
  <xdr:oneCellAnchor>
    <xdr:from>
      <xdr:col>3</xdr:col>
      <xdr:colOff>0</xdr:colOff>
      <xdr:row>117</xdr:row>
      <xdr:rowOff>0</xdr:rowOff>
    </xdr:from>
    <xdr:ext cx="9525" cy="9525"/>
    <xdr:pic>
      <xdr:nvPicPr>
        <xdr:cNvPr id="43" name="image1.png">
          <a:extLst>
            <a:ext uri="{FF2B5EF4-FFF2-40B4-BE49-F238E27FC236}">
              <a16:creationId xmlns:a16="http://schemas.microsoft.com/office/drawing/2014/main" id="{62F433B0-92DA-44D6-A3F2-CF88C503A3B2}"/>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49700" y="16827500"/>
          <a:ext cx="9525" cy="9525"/>
        </a:xfrm>
        <a:prstGeom prst="rect">
          <a:avLst/>
        </a:prstGeom>
        <a:noFill/>
      </xdr:spPr>
    </xdr:pic>
    <xdr:clientData fLocksWithSheet="0"/>
  </xdr:oneCellAnchor>
  <xdr:oneCellAnchor>
    <xdr:from>
      <xdr:col>3</xdr:col>
      <xdr:colOff>0</xdr:colOff>
      <xdr:row>118</xdr:row>
      <xdr:rowOff>0</xdr:rowOff>
    </xdr:from>
    <xdr:ext cx="9525" cy="9525"/>
    <xdr:pic>
      <xdr:nvPicPr>
        <xdr:cNvPr id="44" name="image1.png">
          <a:extLst>
            <a:ext uri="{FF2B5EF4-FFF2-40B4-BE49-F238E27FC236}">
              <a16:creationId xmlns:a16="http://schemas.microsoft.com/office/drawing/2014/main" id="{D20721B2-3EEC-4C89-ADFD-F6CE3E1B7D0E}"/>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6954500"/>
          <a:ext cx="9525" cy="9525"/>
        </a:xfrm>
        <a:prstGeom prst="rect">
          <a:avLst/>
        </a:prstGeom>
        <a:noFill/>
      </xdr:spPr>
    </xdr:pic>
    <xdr:clientData fLocksWithSheet="0"/>
  </xdr:oneCellAnchor>
  <xdr:oneCellAnchor>
    <xdr:from>
      <xdr:col>3</xdr:col>
      <xdr:colOff>0</xdr:colOff>
      <xdr:row>118</xdr:row>
      <xdr:rowOff>0</xdr:rowOff>
    </xdr:from>
    <xdr:ext cx="9525" cy="9525"/>
    <xdr:pic>
      <xdr:nvPicPr>
        <xdr:cNvPr id="45" name="image1.png">
          <a:extLst>
            <a:ext uri="{FF2B5EF4-FFF2-40B4-BE49-F238E27FC236}">
              <a16:creationId xmlns:a16="http://schemas.microsoft.com/office/drawing/2014/main" id="{43F5DE6F-B9A8-40A0-BDB4-56001461FC7F}"/>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49700" y="16954500"/>
          <a:ext cx="9525" cy="9525"/>
        </a:xfrm>
        <a:prstGeom prst="rect">
          <a:avLst/>
        </a:prstGeom>
        <a:noFill/>
      </xdr:spPr>
    </xdr:pic>
    <xdr:clientData fLocksWithSheet="0"/>
  </xdr:oneCellAnchor>
  <xdr:oneCellAnchor>
    <xdr:from>
      <xdr:col>3</xdr:col>
      <xdr:colOff>0</xdr:colOff>
      <xdr:row>119</xdr:row>
      <xdr:rowOff>0</xdr:rowOff>
    </xdr:from>
    <xdr:ext cx="9525" cy="9525"/>
    <xdr:pic>
      <xdr:nvPicPr>
        <xdr:cNvPr id="46" name="image1.png">
          <a:extLst>
            <a:ext uri="{FF2B5EF4-FFF2-40B4-BE49-F238E27FC236}">
              <a16:creationId xmlns:a16="http://schemas.microsoft.com/office/drawing/2014/main" id="{1B1CA49E-408D-496F-B2A8-D6FB92595B48}"/>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7081500"/>
          <a:ext cx="9525" cy="9525"/>
        </a:xfrm>
        <a:prstGeom prst="rect">
          <a:avLst/>
        </a:prstGeom>
        <a:noFill/>
      </xdr:spPr>
    </xdr:pic>
    <xdr:clientData fLocksWithSheet="0"/>
  </xdr:oneCellAnchor>
  <xdr:oneCellAnchor>
    <xdr:from>
      <xdr:col>3</xdr:col>
      <xdr:colOff>0</xdr:colOff>
      <xdr:row>119</xdr:row>
      <xdr:rowOff>76200</xdr:rowOff>
    </xdr:from>
    <xdr:ext cx="9525" cy="9525"/>
    <xdr:pic>
      <xdr:nvPicPr>
        <xdr:cNvPr id="47" name="image1.png">
          <a:extLst>
            <a:ext uri="{FF2B5EF4-FFF2-40B4-BE49-F238E27FC236}">
              <a16:creationId xmlns:a16="http://schemas.microsoft.com/office/drawing/2014/main" id="{839CD802-18D7-4FC9-B83A-9F491FEB7029}"/>
            </a:ext>
            <a:ext uri="{147F2762-F138-4A5C-976F-8EAC2B608ADB}">
              <a16:predDERef xmlns:a16="http://schemas.microsoft.com/office/drawing/2014/main" pred="{F73278F9-3A49-419F-9EE4-2A68B80AA79F}"/>
            </a:ext>
          </a:extLst>
        </xdr:cNvPr>
        <xdr:cNvPicPr preferRelativeResize="0"/>
      </xdr:nvPicPr>
      <xdr:blipFill>
        <a:blip xmlns:r="http://schemas.openxmlformats.org/officeDocument/2006/relationships" r:embed="rId1" cstate="print"/>
        <a:stretch>
          <a:fillRect/>
        </a:stretch>
      </xdr:blipFill>
      <xdr:spPr>
        <a:xfrm>
          <a:off x="3949700" y="17157700"/>
          <a:ext cx="9525" cy="9525"/>
        </a:xfrm>
        <a:prstGeom prst="rect">
          <a:avLst/>
        </a:prstGeom>
        <a:noFill/>
      </xdr:spPr>
    </xdr:pic>
    <xdr:clientData fLocksWithSheet="0"/>
  </xdr:oneCellAnchor>
  <xdr:oneCellAnchor>
    <xdr:from>
      <xdr:col>3</xdr:col>
      <xdr:colOff>0</xdr:colOff>
      <xdr:row>120</xdr:row>
      <xdr:rowOff>0</xdr:rowOff>
    </xdr:from>
    <xdr:ext cx="9525" cy="9525"/>
    <xdr:pic>
      <xdr:nvPicPr>
        <xdr:cNvPr id="48" name="image1.png">
          <a:extLst>
            <a:ext uri="{FF2B5EF4-FFF2-40B4-BE49-F238E27FC236}">
              <a16:creationId xmlns:a16="http://schemas.microsoft.com/office/drawing/2014/main" id="{BC6DA9FF-CFC6-4B68-84FE-002186D6E8B9}"/>
            </a:ext>
            <a:ext uri="{147F2762-F138-4A5C-976F-8EAC2B608ADB}">
              <a16:predDERef xmlns:a16="http://schemas.microsoft.com/office/drawing/2014/main" pred="{16583FFE-6637-4152-840A-F5C051B319B7}"/>
            </a:ext>
          </a:extLst>
        </xdr:cNvPr>
        <xdr:cNvPicPr preferRelativeResize="0"/>
      </xdr:nvPicPr>
      <xdr:blipFill>
        <a:blip xmlns:r="http://schemas.openxmlformats.org/officeDocument/2006/relationships" r:embed="rId1" cstate="print"/>
        <a:stretch>
          <a:fillRect/>
        </a:stretch>
      </xdr:blipFill>
      <xdr:spPr>
        <a:xfrm>
          <a:off x="3949700" y="172085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49" name="image1.png">
          <a:extLst>
            <a:ext uri="{FF2B5EF4-FFF2-40B4-BE49-F238E27FC236}">
              <a16:creationId xmlns:a16="http://schemas.microsoft.com/office/drawing/2014/main" id="{F5D1CFA5-0F1A-4A38-A218-8D51CF342094}"/>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178435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50" name="image1.png">
          <a:extLst>
            <a:ext uri="{FF2B5EF4-FFF2-40B4-BE49-F238E27FC236}">
              <a16:creationId xmlns:a16="http://schemas.microsoft.com/office/drawing/2014/main" id="{8F531B9E-B57D-403F-A80A-12CAC0BCD9C2}"/>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178435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51" name="image1.png">
          <a:extLst>
            <a:ext uri="{FF2B5EF4-FFF2-40B4-BE49-F238E27FC236}">
              <a16:creationId xmlns:a16="http://schemas.microsoft.com/office/drawing/2014/main" id="{757100B8-2FE2-4C9B-B6AB-3E157B0885CD}"/>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17843500"/>
          <a:ext cx="9525" cy="9525"/>
        </a:xfrm>
        <a:prstGeom prst="rect">
          <a:avLst/>
        </a:prstGeom>
        <a:noFill/>
      </xdr:spPr>
    </xdr:pic>
    <xdr:clientData fLocksWithSheet="0"/>
  </xdr:oneCellAnchor>
  <xdr:oneCellAnchor>
    <xdr:from>
      <xdr:col>3</xdr:col>
      <xdr:colOff>0</xdr:colOff>
      <xdr:row>125</xdr:row>
      <xdr:rowOff>0</xdr:rowOff>
    </xdr:from>
    <xdr:ext cx="9525" cy="9525"/>
    <xdr:pic>
      <xdr:nvPicPr>
        <xdr:cNvPr id="52" name="image1.png">
          <a:extLst>
            <a:ext uri="{FF2B5EF4-FFF2-40B4-BE49-F238E27FC236}">
              <a16:creationId xmlns:a16="http://schemas.microsoft.com/office/drawing/2014/main" id="{9625BDC6-2F93-46B4-9D19-07EC7CB72736}"/>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17843500"/>
          <a:ext cx="9525" cy="9525"/>
        </a:xfrm>
        <a:prstGeom prst="rect">
          <a:avLst/>
        </a:prstGeom>
        <a:noFill/>
      </xdr:spPr>
    </xdr:pic>
    <xdr:clientData fLocksWithSheet="0"/>
  </xdr:oneCellAnchor>
  <xdr:oneCellAnchor>
    <xdr:from>
      <xdr:col>3</xdr:col>
      <xdr:colOff>0</xdr:colOff>
      <xdr:row>138</xdr:row>
      <xdr:rowOff>0</xdr:rowOff>
    </xdr:from>
    <xdr:ext cx="9525" cy="9525"/>
    <xdr:pic>
      <xdr:nvPicPr>
        <xdr:cNvPr id="53" name="image1.png">
          <a:extLst>
            <a:ext uri="{FF2B5EF4-FFF2-40B4-BE49-F238E27FC236}">
              <a16:creationId xmlns:a16="http://schemas.microsoft.com/office/drawing/2014/main" id="{49FA955F-CD35-4E80-A67B-F267B27EE74A}"/>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19494500"/>
          <a:ext cx="9525" cy="9525"/>
        </a:xfrm>
        <a:prstGeom prst="rect">
          <a:avLst/>
        </a:prstGeom>
        <a:noFill/>
      </xdr:spPr>
    </xdr:pic>
    <xdr:clientData fLocksWithSheet="0"/>
  </xdr:oneCellAnchor>
  <xdr:oneCellAnchor>
    <xdr:from>
      <xdr:col>3</xdr:col>
      <xdr:colOff>0</xdr:colOff>
      <xdr:row>138</xdr:row>
      <xdr:rowOff>0</xdr:rowOff>
    </xdr:from>
    <xdr:ext cx="9525" cy="9525"/>
    <xdr:pic>
      <xdr:nvPicPr>
        <xdr:cNvPr id="54" name="image1.png">
          <a:extLst>
            <a:ext uri="{FF2B5EF4-FFF2-40B4-BE49-F238E27FC236}">
              <a16:creationId xmlns:a16="http://schemas.microsoft.com/office/drawing/2014/main" id="{BC6865BA-0E5F-4566-BFB1-B55C86EAA286}"/>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19494500"/>
          <a:ext cx="9525" cy="9525"/>
        </a:xfrm>
        <a:prstGeom prst="rect">
          <a:avLst/>
        </a:prstGeom>
        <a:noFill/>
      </xdr:spPr>
    </xdr:pic>
    <xdr:clientData fLocksWithSheet="0"/>
  </xdr:oneCellAnchor>
  <xdr:oneCellAnchor>
    <xdr:from>
      <xdr:col>3</xdr:col>
      <xdr:colOff>0</xdr:colOff>
      <xdr:row>149</xdr:row>
      <xdr:rowOff>0</xdr:rowOff>
    </xdr:from>
    <xdr:ext cx="9525" cy="9525"/>
    <xdr:pic>
      <xdr:nvPicPr>
        <xdr:cNvPr id="55" name="image1.png">
          <a:extLst>
            <a:ext uri="{FF2B5EF4-FFF2-40B4-BE49-F238E27FC236}">
              <a16:creationId xmlns:a16="http://schemas.microsoft.com/office/drawing/2014/main" id="{DEA042AD-2DE2-471F-A859-7AAEC69CBFA7}"/>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0891500"/>
          <a:ext cx="9525" cy="9525"/>
        </a:xfrm>
        <a:prstGeom prst="rect">
          <a:avLst/>
        </a:prstGeom>
        <a:noFill/>
      </xdr:spPr>
    </xdr:pic>
    <xdr:clientData fLocksWithSheet="0"/>
  </xdr:oneCellAnchor>
  <xdr:oneCellAnchor>
    <xdr:from>
      <xdr:col>3</xdr:col>
      <xdr:colOff>0</xdr:colOff>
      <xdr:row>149</xdr:row>
      <xdr:rowOff>0</xdr:rowOff>
    </xdr:from>
    <xdr:ext cx="9525" cy="9525"/>
    <xdr:pic>
      <xdr:nvPicPr>
        <xdr:cNvPr id="56" name="image1.png">
          <a:extLst>
            <a:ext uri="{FF2B5EF4-FFF2-40B4-BE49-F238E27FC236}">
              <a16:creationId xmlns:a16="http://schemas.microsoft.com/office/drawing/2014/main" id="{D2688F45-5D9E-4665-9D69-69DD88B0D930}"/>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089150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57" name="image1.png">
          <a:extLst>
            <a:ext uri="{FF2B5EF4-FFF2-40B4-BE49-F238E27FC236}">
              <a16:creationId xmlns:a16="http://schemas.microsoft.com/office/drawing/2014/main" id="{6785AF56-C775-43A3-9EAC-DD9054C20340}"/>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58" name="image1.png">
          <a:extLst>
            <a:ext uri="{FF2B5EF4-FFF2-40B4-BE49-F238E27FC236}">
              <a16:creationId xmlns:a16="http://schemas.microsoft.com/office/drawing/2014/main" id="{1A2EAAD3-10EB-4806-8ED7-2BFA80217CB1}"/>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59" name="image1.png">
          <a:extLst>
            <a:ext uri="{FF2B5EF4-FFF2-40B4-BE49-F238E27FC236}">
              <a16:creationId xmlns:a16="http://schemas.microsoft.com/office/drawing/2014/main" id="{DFBF3A5F-B3DE-4953-B8B3-31C3CAB68F58}"/>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60" name="image1.png">
          <a:extLst>
            <a:ext uri="{FF2B5EF4-FFF2-40B4-BE49-F238E27FC236}">
              <a16:creationId xmlns:a16="http://schemas.microsoft.com/office/drawing/2014/main" id="{A8425EC1-624E-45FA-A44C-E65CE21657A9}"/>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61" name="image1.png">
          <a:extLst>
            <a:ext uri="{FF2B5EF4-FFF2-40B4-BE49-F238E27FC236}">
              <a16:creationId xmlns:a16="http://schemas.microsoft.com/office/drawing/2014/main" id="{43C3C585-7CAC-45F7-989B-FC7D1F757F56}"/>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82</xdr:row>
      <xdr:rowOff>0</xdr:rowOff>
    </xdr:from>
    <xdr:ext cx="9525" cy="9525"/>
    <xdr:pic>
      <xdr:nvPicPr>
        <xdr:cNvPr id="62" name="image1.png">
          <a:extLst>
            <a:ext uri="{FF2B5EF4-FFF2-40B4-BE49-F238E27FC236}">
              <a16:creationId xmlns:a16="http://schemas.microsoft.com/office/drawing/2014/main" id="{C54F1FFA-79DC-4834-8F10-EF3A5F73579A}"/>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1172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3" name="image1.png">
          <a:extLst>
            <a:ext uri="{FF2B5EF4-FFF2-40B4-BE49-F238E27FC236}">
              <a16:creationId xmlns:a16="http://schemas.microsoft.com/office/drawing/2014/main" id="{6A4EF733-DAE0-40B1-8E4B-4D60FDB737B2}"/>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4" name="image1.png">
          <a:extLst>
            <a:ext uri="{FF2B5EF4-FFF2-40B4-BE49-F238E27FC236}">
              <a16:creationId xmlns:a16="http://schemas.microsoft.com/office/drawing/2014/main" id="{E0E32E71-D8B7-42D5-A309-F5E1F5CB6DE5}"/>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5" name="image1.png">
          <a:extLst>
            <a:ext uri="{FF2B5EF4-FFF2-40B4-BE49-F238E27FC236}">
              <a16:creationId xmlns:a16="http://schemas.microsoft.com/office/drawing/2014/main" id="{0E7B2B8D-1F62-4DFE-A235-442CC7183605}"/>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6" name="image1.png">
          <a:extLst>
            <a:ext uri="{FF2B5EF4-FFF2-40B4-BE49-F238E27FC236}">
              <a16:creationId xmlns:a16="http://schemas.microsoft.com/office/drawing/2014/main" id="{63F0F76F-F45F-4C6C-8A12-9B66E4745C01}"/>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7" name="image1.png">
          <a:extLst>
            <a:ext uri="{FF2B5EF4-FFF2-40B4-BE49-F238E27FC236}">
              <a16:creationId xmlns:a16="http://schemas.microsoft.com/office/drawing/2014/main" id="{4E727B0F-617C-4ECD-9C2C-18428971417A}"/>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62</xdr:row>
      <xdr:rowOff>0</xdr:rowOff>
    </xdr:from>
    <xdr:ext cx="9525" cy="9525"/>
    <xdr:pic>
      <xdr:nvPicPr>
        <xdr:cNvPr id="68" name="image1.png">
          <a:extLst>
            <a:ext uri="{FF2B5EF4-FFF2-40B4-BE49-F238E27FC236}">
              <a16:creationId xmlns:a16="http://schemas.microsoft.com/office/drawing/2014/main" id="{CCBDAB49-9A0B-4A20-9DA7-D6B92C4BA66A}"/>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9188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69" name="image1.png">
          <a:extLst>
            <a:ext uri="{FF2B5EF4-FFF2-40B4-BE49-F238E27FC236}">
              <a16:creationId xmlns:a16="http://schemas.microsoft.com/office/drawing/2014/main" id="{6CB44C5A-59EF-432C-8C47-70BEF02F43EF}"/>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70" name="image1.png">
          <a:extLst>
            <a:ext uri="{FF2B5EF4-FFF2-40B4-BE49-F238E27FC236}">
              <a16:creationId xmlns:a16="http://schemas.microsoft.com/office/drawing/2014/main" id="{280A6BEC-770C-459B-BF52-4B5A6A5979EF}"/>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71" name="image1.png">
          <a:extLst>
            <a:ext uri="{FF2B5EF4-FFF2-40B4-BE49-F238E27FC236}">
              <a16:creationId xmlns:a16="http://schemas.microsoft.com/office/drawing/2014/main" id="{DEDDECBD-39AA-4359-9A8D-95A27F4C016D}"/>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72" name="image1.png">
          <a:extLst>
            <a:ext uri="{FF2B5EF4-FFF2-40B4-BE49-F238E27FC236}">
              <a16:creationId xmlns:a16="http://schemas.microsoft.com/office/drawing/2014/main" id="{0AD4226A-AF32-4BC9-B212-BB747CD6C902}"/>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73" name="image1.png">
          <a:extLst>
            <a:ext uri="{FF2B5EF4-FFF2-40B4-BE49-F238E27FC236}">
              <a16:creationId xmlns:a16="http://schemas.microsoft.com/office/drawing/2014/main" id="{7C961C47-B5A5-4D63-A620-3D59AE0103BA}"/>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64</xdr:row>
      <xdr:rowOff>0</xdr:rowOff>
    </xdr:from>
    <xdr:ext cx="9525" cy="9525"/>
    <xdr:pic>
      <xdr:nvPicPr>
        <xdr:cNvPr id="74" name="image1.png">
          <a:extLst>
            <a:ext uri="{FF2B5EF4-FFF2-40B4-BE49-F238E27FC236}">
              <a16:creationId xmlns:a16="http://schemas.microsoft.com/office/drawing/2014/main" id="{11F69E7C-801F-4867-BAC8-8B0581C68DAB}"/>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9442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75" name="image1.png">
          <a:extLst>
            <a:ext uri="{FF2B5EF4-FFF2-40B4-BE49-F238E27FC236}">
              <a16:creationId xmlns:a16="http://schemas.microsoft.com/office/drawing/2014/main" id="{D3FF2BFF-9CAD-4C15-AA4B-D821463EDA99}"/>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76" name="image1.png">
          <a:extLst>
            <a:ext uri="{FF2B5EF4-FFF2-40B4-BE49-F238E27FC236}">
              <a16:creationId xmlns:a16="http://schemas.microsoft.com/office/drawing/2014/main" id="{4C14D189-6C70-4E0D-BBF6-04731B9A5C9D}"/>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77" name="image1.png">
          <a:extLst>
            <a:ext uri="{FF2B5EF4-FFF2-40B4-BE49-F238E27FC236}">
              <a16:creationId xmlns:a16="http://schemas.microsoft.com/office/drawing/2014/main" id="{FBB8CC82-1757-4B17-B22D-F7DBF52CC80E}"/>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78" name="image1.png">
          <a:extLst>
            <a:ext uri="{FF2B5EF4-FFF2-40B4-BE49-F238E27FC236}">
              <a16:creationId xmlns:a16="http://schemas.microsoft.com/office/drawing/2014/main" id="{653DA119-D611-4BB6-9DCC-04D9369EFB9E}"/>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79" name="image1.png">
          <a:extLst>
            <a:ext uri="{FF2B5EF4-FFF2-40B4-BE49-F238E27FC236}">
              <a16:creationId xmlns:a16="http://schemas.microsoft.com/office/drawing/2014/main" id="{8FD0BD65-D2B3-4109-820A-18B43AEBFE96}"/>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66</xdr:row>
      <xdr:rowOff>0</xdr:rowOff>
    </xdr:from>
    <xdr:ext cx="9525" cy="9525"/>
    <xdr:pic>
      <xdr:nvPicPr>
        <xdr:cNvPr id="80" name="image1.png">
          <a:extLst>
            <a:ext uri="{FF2B5EF4-FFF2-40B4-BE49-F238E27FC236}">
              <a16:creationId xmlns:a16="http://schemas.microsoft.com/office/drawing/2014/main" id="{E652909C-2DFA-4CA0-8C6D-94B48A4120AD}"/>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9696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1" name="image1.png">
          <a:extLst>
            <a:ext uri="{FF2B5EF4-FFF2-40B4-BE49-F238E27FC236}">
              <a16:creationId xmlns:a16="http://schemas.microsoft.com/office/drawing/2014/main" id="{8718F2A5-6C86-4CF3-8B5B-A7398367955A}"/>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2" name="image1.png">
          <a:extLst>
            <a:ext uri="{FF2B5EF4-FFF2-40B4-BE49-F238E27FC236}">
              <a16:creationId xmlns:a16="http://schemas.microsoft.com/office/drawing/2014/main" id="{836129CB-05FC-49F3-9778-2C5FC121AF3F}"/>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3" name="image1.png">
          <a:extLst>
            <a:ext uri="{FF2B5EF4-FFF2-40B4-BE49-F238E27FC236}">
              <a16:creationId xmlns:a16="http://schemas.microsoft.com/office/drawing/2014/main" id="{961321AF-DD94-4278-9E07-5B7D1B9C9797}"/>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4" name="image1.png">
          <a:extLst>
            <a:ext uri="{FF2B5EF4-FFF2-40B4-BE49-F238E27FC236}">
              <a16:creationId xmlns:a16="http://schemas.microsoft.com/office/drawing/2014/main" id="{FDA602BF-6616-454E-8251-4D717C8BCC17}"/>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5" name="image1.png">
          <a:extLst>
            <a:ext uri="{FF2B5EF4-FFF2-40B4-BE49-F238E27FC236}">
              <a16:creationId xmlns:a16="http://schemas.microsoft.com/office/drawing/2014/main" id="{2EFE6078-BDDA-45C6-B058-FA6F62E51200}"/>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68</xdr:row>
      <xdr:rowOff>0</xdr:rowOff>
    </xdr:from>
    <xdr:ext cx="9525" cy="9525"/>
    <xdr:pic>
      <xdr:nvPicPr>
        <xdr:cNvPr id="86" name="image1.png">
          <a:extLst>
            <a:ext uri="{FF2B5EF4-FFF2-40B4-BE49-F238E27FC236}">
              <a16:creationId xmlns:a16="http://schemas.microsoft.com/office/drawing/2014/main" id="{0B1C9ED4-12A7-4FD2-B84F-1B5AA059E48E}"/>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9950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87" name="image1.png">
          <a:extLst>
            <a:ext uri="{FF2B5EF4-FFF2-40B4-BE49-F238E27FC236}">
              <a16:creationId xmlns:a16="http://schemas.microsoft.com/office/drawing/2014/main" id="{392B1476-42EF-46B6-A5C4-2D7E2FE0716B}"/>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88" name="image1.png">
          <a:extLst>
            <a:ext uri="{FF2B5EF4-FFF2-40B4-BE49-F238E27FC236}">
              <a16:creationId xmlns:a16="http://schemas.microsoft.com/office/drawing/2014/main" id="{65C39413-376D-4CDF-996E-B27C3DC6F094}"/>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89" name="image1.png">
          <a:extLst>
            <a:ext uri="{FF2B5EF4-FFF2-40B4-BE49-F238E27FC236}">
              <a16:creationId xmlns:a16="http://schemas.microsoft.com/office/drawing/2014/main" id="{7C44CE3C-F2F9-450B-B099-D16A1E718DC3}"/>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90" name="image1.png">
          <a:extLst>
            <a:ext uri="{FF2B5EF4-FFF2-40B4-BE49-F238E27FC236}">
              <a16:creationId xmlns:a16="http://schemas.microsoft.com/office/drawing/2014/main" id="{A54BFD0B-BE5E-4F68-A295-31F75FCFB8D8}"/>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91" name="image1.png">
          <a:extLst>
            <a:ext uri="{FF2B5EF4-FFF2-40B4-BE49-F238E27FC236}">
              <a16:creationId xmlns:a16="http://schemas.microsoft.com/office/drawing/2014/main" id="{DBD5BA4B-1CF4-44E6-B93E-39E8E9EE5FFD}"/>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70</xdr:row>
      <xdr:rowOff>0</xdr:rowOff>
    </xdr:from>
    <xdr:ext cx="9525" cy="9525"/>
    <xdr:pic>
      <xdr:nvPicPr>
        <xdr:cNvPr id="92" name="image1.png">
          <a:extLst>
            <a:ext uri="{FF2B5EF4-FFF2-40B4-BE49-F238E27FC236}">
              <a16:creationId xmlns:a16="http://schemas.microsoft.com/office/drawing/2014/main" id="{E8CAFF4C-C832-4F94-9B72-2AF1E070F446}"/>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10204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3" name="image1.png">
          <a:extLst>
            <a:ext uri="{FF2B5EF4-FFF2-40B4-BE49-F238E27FC236}">
              <a16:creationId xmlns:a16="http://schemas.microsoft.com/office/drawing/2014/main" id="{2AF7D9FF-1061-4BFD-BD13-83138F6B4D80}"/>
            </a:ext>
            <a:ext uri="{147F2762-F138-4A5C-976F-8EAC2B608ADB}">
              <a16:predDERef xmlns:a16="http://schemas.microsoft.com/office/drawing/2014/main" pred="{902C0645-B4E3-43A5-9FB3-9A3C37FEAE8F}"/>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4" name="image1.png">
          <a:extLst>
            <a:ext uri="{FF2B5EF4-FFF2-40B4-BE49-F238E27FC236}">
              <a16:creationId xmlns:a16="http://schemas.microsoft.com/office/drawing/2014/main" id="{4C1889A6-BDFE-4AC0-8C6A-D11432134007}"/>
            </a:ext>
            <a:ext uri="{147F2762-F138-4A5C-976F-8EAC2B608ADB}">
              <a16:predDERef xmlns:a16="http://schemas.microsoft.com/office/drawing/2014/main" pred="{C8C2A089-A1EE-422C-A8D2-3AA929B005CF}"/>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5" name="image1.png">
          <a:extLst>
            <a:ext uri="{FF2B5EF4-FFF2-40B4-BE49-F238E27FC236}">
              <a16:creationId xmlns:a16="http://schemas.microsoft.com/office/drawing/2014/main" id="{1B680DF8-65CB-483A-8DBA-CA3A2C720B86}"/>
            </a:ext>
            <a:ext uri="{147F2762-F138-4A5C-976F-8EAC2B608ADB}">
              <a16:predDERef xmlns:a16="http://schemas.microsoft.com/office/drawing/2014/main" pred="{D18A2FE8-0BC0-4D71-9747-21BE072A2147}"/>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6" name="image1.png">
          <a:extLst>
            <a:ext uri="{FF2B5EF4-FFF2-40B4-BE49-F238E27FC236}">
              <a16:creationId xmlns:a16="http://schemas.microsoft.com/office/drawing/2014/main" id="{4A34EB14-DC18-425B-A11C-7DE5DD25AAF4}"/>
            </a:ext>
            <a:ext uri="{147F2762-F138-4A5C-976F-8EAC2B608ADB}">
              <a16:predDERef xmlns:a16="http://schemas.microsoft.com/office/drawing/2014/main" pred="{307AAAEC-19B7-4481-A2A1-2FB60B64353C}"/>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7" name="image1.png">
          <a:extLst>
            <a:ext uri="{FF2B5EF4-FFF2-40B4-BE49-F238E27FC236}">
              <a16:creationId xmlns:a16="http://schemas.microsoft.com/office/drawing/2014/main" id="{70BAAED6-88D8-4B1B-83DB-C8EBAD3E4FE6}"/>
            </a:ext>
            <a:ext uri="{147F2762-F138-4A5C-976F-8EAC2B608ADB}">
              <a16:predDERef xmlns:a16="http://schemas.microsoft.com/office/drawing/2014/main" pred="{FDEEA37B-E11E-48DE-B4DB-58B2F03B061F}"/>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72</xdr:row>
      <xdr:rowOff>0</xdr:rowOff>
    </xdr:from>
    <xdr:ext cx="9525" cy="9525"/>
    <xdr:pic>
      <xdr:nvPicPr>
        <xdr:cNvPr id="98" name="image1.png">
          <a:extLst>
            <a:ext uri="{FF2B5EF4-FFF2-40B4-BE49-F238E27FC236}">
              <a16:creationId xmlns:a16="http://schemas.microsoft.com/office/drawing/2014/main" id="{2CAD02CF-AC30-4109-BC43-DABA41920FA1}"/>
            </a:ext>
            <a:ext uri="{147F2762-F138-4A5C-976F-8EAC2B608ADB}">
              <a16:predDERef xmlns:a16="http://schemas.microsoft.com/office/drawing/2014/main" pred="{8803A48C-35D1-488B-8113-A10405FEF417}"/>
            </a:ext>
          </a:extLst>
        </xdr:cNvPr>
        <xdr:cNvPicPr preferRelativeResize="0"/>
      </xdr:nvPicPr>
      <xdr:blipFill>
        <a:blip xmlns:r="http://schemas.openxmlformats.org/officeDocument/2006/relationships" r:embed="rId1" cstate="print"/>
        <a:stretch>
          <a:fillRect/>
        </a:stretch>
      </xdr:blipFill>
      <xdr:spPr>
        <a:xfrm>
          <a:off x="3949700" y="10458450"/>
          <a:ext cx="9525" cy="9525"/>
        </a:xfrm>
        <a:prstGeom prst="rect">
          <a:avLst/>
        </a:prstGeom>
        <a:noFill/>
      </xdr:spPr>
    </xdr:pic>
    <xdr:clientData fLocksWithSheet="0"/>
  </xdr:oneCellAnchor>
  <xdr:oneCellAnchor>
    <xdr:from>
      <xdr:col>3</xdr:col>
      <xdr:colOff>0</xdr:colOff>
      <xdr:row>151</xdr:row>
      <xdr:rowOff>0</xdr:rowOff>
    </xdr:from>
    <xdr:ext cx="9525" cy="9525"/>
    <xdr:pic>
      <xdr:nvPicPr>
        <xdr:cNvPr id="99" name="image1.png">
          <a:extLst>
            <a:ext uri="{FF2B5EF4-FFF2-40B4-BE49-F238E27FC236}">
              <a16:creationId xmlns:a16="http://schemas.microsoft.com/office/drawing/2014/main" id="{71B15EBF-2126-4784-AEA6-5232CC7CD4A4}"/>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1145500"/>
          <a:ext cx="9525" cy="9525"/>
        </a:xfrm>
        <a:prstGeom prst="rect">
          <a:avLst/>
        </a:prstGeom>
        <a:noFill/>
      </xdr:spPr>
    </xdr:pic>
    <xdr:clientData fLocksWithSheet="0"/>
  </xdr:oneCellAnchor>
  <xdr:oneCellAnchor>
    <xdr:from>
      <xdr:col>3</xdr:col>
      <xdr:colOff>0</xdr:colOff>
      <xdr:row>151</xdr:row>
      <xdr:rowOff>0</xdr:rowOff>
    </xdr:from>
    <xdr:ext cx="9525" cy="9525"/>
    <xdr:pic>
      <xdr:nvPicPr>
        <xdr:cNvPr id="100" name="image1.png">
          <a:extLst>
            <a:ext uri="{FF2B5EF4-FFF2-40B4-BE49-F238E27FC236}">
              <a16:creationId xmlns:a16="http://schemas.microsoft.com/office/drawing/2014/main" id="{26FB4A66-6395-44AB-A8E6-5D13329FE679}"/>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1145500"/>
          <a:ext cx="9525" cy="9525"/>
        </a:xfrm>
        <a:prstGeom prst="rect">
          <a:avLst/>
        </a:prstGeom>
        <a:noFill/>
      </xdr:spPr>
    </xdr:pic>
    <xdr:clientData fLocksWithSheet="0"/>
  </xdr:oneCellAnchor>
  <xdr:oneCellAnchor>
    <xdr:from>
      <xdr:col>3</xdr:col>
      <xdr:colOff>0</xdr:colOff>
      <xdr:row>153</xdr:row>
      <xdr:rowOff>0</xdr:rowOff>
    </xdr:from>
    <xdr:ext cx="9525" cy="9525"/>
    <xdr:pic>
      <xdr:nvPicPr>
        <xdr:cNvPr id="101" name="image1.png">
          <a:extLst>
            <a:ext uri="{FF2B5EF4-FFF2-40B4-BE49-F238E27FC236}">
              <a16:creationId xmlns:a16="http://schemas.microsoft.com/office/drawing/2014/main" id="{01FB4139-2724-47A1-9D78-E8F56C78CA74}"/>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1399500"/>
          <a:ext cx="9525" cy="9525"/>
        </a:xfrm>
        <a:prstGeom prst="rect">
          <a:avLst/>
        </a:prstGeom>
        <a:noFill/>
      </xdr:spPr>
    </xdr:pic>
    <xdr:clientData fLocksWithSheet="0"/>
  </xdr:oneCellAnchor>
  <xdr:oneCellAnchor>
    <xdr:from>
      <xdr:col>3</xdr:col>
      <xdr:colOff>0</xdr:colOff>
      <xdr:row>153</xdr:row>
      <xdr:rowOff>0</xdr:rowOff>
    </xdr:from>
    <xdr:ext cx="9525" cy="9525"/>
    <xdr:pic>
      <xdr:nvPicPr>
        <xdr:cNvPr id="102" name="image1.png">
          <a:extLst>
            <a:ext uri="{FF2B5EF4-FFF2-40B4-BE49-F238E27FC236}">
              <a16:creationId xmlns:a16="http://schemas.microsoft.com/office/drawing/2014/main" id="{1DA4F78D-971F-4B3A-BB38-34E684AC24AA}"/>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1399500"/>
          <a:ext cx="9525" cy="9525"/>
        </a:xfrm>
        <a:prstGeom prst="rect">
          <a:avLst/>
        </a:prstGeom>
        <a:noFill/>
      </xdr:spPr>
    </xdr:pic>
    <xdr:clientData fLocksWithSheet="0"/>
  </xdr:oneCellAnchor>
  <xdr:oneCellAnchor>
    <xdr:from>
      <xdr:col>3</xdr:col>
      <xdr:colOff>0</xdr:colOff>
      <xdr:row>155</xdr:row>
      <xdr:rowOff>0</xdr:rowOff>
    </xdr:from>
    <xdr:ext cx="9525" cy="9525"/>
    <xdr:pic>
      <xdr:nvPicPr>
        <xdr:cNvPr id="103" name="image1.png">
          <a:extLst>
            <a:ext uri="{FF2B5EF4-FFF2-40B4-BE49-F238E27FC236}">
              <a16:creationId xmlns:a16="http://schemas.microsoft.com/office/drawing/2014/main" id="{7278F6A8-147D-4972-BD80-60AA3B68FAB2}"/>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1653500"/>
          <a:ext cx="9525" cy="9525"/>
        </a:xfrm>
        <a:prstGeom prst="rect">
          <a:avLst/>
        </a:prstGeom>
        <a:noFill/>
      </xdr:spPr>
    </xdr:pic>
    <xdr:clientData fLocksWithSheet="0"/>
  </xdr:oneCellAnchor>
  <xdr:oneCellAnchor>
    <xdr:from>
      <xdr:col>3</xdr:col>
      <xdr:colOff>0</xdr:colOff>
      <xdr:row>155</xdr:row>
      <xdr:rowOff>0</xdr:rowOff>
    </xdr:from>
    <xdr:ext cx="9525" cy="9525"/>
    <xdr:pic>
      <xdr:nvPicPr>
        <xdr:cNvPr id="104" name="image1.png">
          <a:extLst>
            <a:ext uri="{FF2B5EF4-FFF2-40B4-BE49-F238E27FC236}">
              <a16:creationId xmlns:a16="http://schemas.microsoft.com/office/drawing/2014/main" id="{4686744F-E49B-4E81-BF3F-A8F1752FF3CE}"/>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1653500"/>
          <a:ext cx="9525" cy="9525"/>
        </a:xfrm>
        <a:prstGeom prst="rect">
          <a:avLst/>
        </a:prstGeom>
        <a:noFill/>
      </xdr:spPr>
    </xdr:pic>
    <xdr:clientData fLocksWithSheet="0"/>
  </xdr:oneCellAnchor>
  <xdr:oneCellAnchor>
    <xdr:from>
      <xdr:col>3</xdr:col>
      <xdr:colOff>0</xdr:colOff>
      <xdr:row>157</xdr:row>
      <xdr:rowOff>0</xdr:rowOff>
    </xdr:from>
    <xdr:ext cx="9525" cy="9525"/>
    <xdr:pic>
      <xdr:nvPicPr>
        <xdr:cNvPr id="105" name="image1.png">
          <a:extLst>
            <a:ext uri="{FF2B5EF4-FFF2-40B4-BE49-F238E27FC236}">
              <a16:creationId xmlns:a16="http://schemas.microsoft.com/office/drawing/2014/main" id="{8BEE6E72-803D-4573-87C4-BF14B17FA1C4}"/>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1907500"/>
          <a:ext cx="9525" cy="9525"/>
        </a:xfrm>
        <a:prstGeom prst="rect">
          <a:avLst/>
        </a:prstGeom>
        <a:noFill/>
      </xdr:spPr>
    </xdr:pic>
    <xdr:clientData fLocksWithSheet="0"/>
  </xdr:oneCellAnchor>
  <xdr:oneCellAnchor>
    <xdr:from>
      <xdr:col>3</xdr:col>
      <xdr:colOff>0</xdr:colOff>
      <xdr:row>157</xdr:row>
      <xdr:rowOff>0</xdr:rowOff>
    </xdr:from>
    <xdr:ext cx="9525" cy="9525"/>
    <xdr:pic>
      <xdr:nvPicPr>
        <xdr:cNvPr id="106" name="image1.png">
          <a:extLst>
            <a:ext uri="{FF2B5EF4-FFF2-40B4-BE49-F238E27FC236}">
              <a16:creationId xmlns:a16="http://schemas.microsoft.com/office/drawing/2014/main" id="{7293B1E1-C989-41FC-952D-ACABEE314C37}"/>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1907500"/>
          <a:ext cx="9525" cy="9525"/>
        </a:xfrm>
        <a:prstGeom prst="rect">
          <a:avLst/>
        </a:prstGeom>
        <a:noFill/>
      </xdr:spPr>
    </xdr:pic>
    <xdr:clientData fLocksWithSheet="0"/>
  </xdr:oneCellAnchor>
  <xdr:oneCellAnchor>
    <xdr:from>
      <xdr:col>3</xdr:col>
      <xdr:colOff>0</xdr:colOff>
      <xdr:row>159</xdr:row>
      <xdr:rowOff>0</xdr:rowOff>
    </xdr:from>
    <xdr:ext cx="9525" cy="9525"/>
    <xdr:pic>
      <xdr:nvPicPr>
        <xdr:cNvPr id="107" name="image1.png">
          <a:extLst>
            <a:ext uri="{FF2B5EF4-FFF2-40B4-BE49-F238E27FC236}">
              <a16:creationId xmlns:a16="http://schemas.microsoft.com/office/drawing/2014/main" id="{2A6DAFA6-38EB-4373-939F-C611ED5F23A9}"/>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2161500"/>
          <a:ext cx="9525" cy="9525"/>
        </a:xfrm>
        <a:prstGeom prst="rect">
          <a:avLst/>
        </a:prstGeom>
        <a:noFill/>
      </xdr:spPr>
    </xdr:pic>
    <xdr:clientData fLocksWithSheet="0"/>
  </xdr:oneCellAnchor>
  <xdr:oneCellAnchor>
    <xdr:from>
      <xdr:col>3</xdr:col>
      <xdr:colOff>0</xdr:colOff>
      <xdr:row>159</xdr:row>
      <xdr:rowOff>0</xdr:rowOff>
    </xdr:from>
    <xdr:ext cx="9525" cy="9525"/>
    <xdr:pic>
      <xdr:nvPicPr>
        <xdr:cNvPr id="108" name="image1.png">
          <a:extLst>
            <a:ext uri="{FF2B5EF4-FFF2-40B4-BE49-F238E27FC236}">
              <a16:creationId xmlns:a16="http://schemas.microsoft.com/office/drawing/2014/main" id="{21C5188A-80B8-4F35-BDD2-2382ACFB3D97}"/>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2161500"/>
          <a:ext cx="9525" cy="9525"/>
        </a:xfrm>
        <a:prstGeom prst="rect">
          <a:avLst/>
        </a:prstGeom>
        <a:noFill/>
      </xdr:spPr>
    </xdr:pic>
    <xdr:clientData fLocksWithSheet="0"/>
  </xdr:oneCellAnchor>
  <xdr:oneCellAnchor>
    <xdr:from>
      <xdr:col>3</xdr:col>
      <xdr:colOff>0</xdr:colOff>
      <xdr:row>161</xdr:row>
      <xdr:rowOff>0</xdr:rowOff>
    </xdr:from>
    <xdr:ext cx="9525" cy="9525"/>
    <xdr:pic>
      <xdr:nvPicPr>
        <xdr:cNvPr id="109" name="image1.png">
          <a:extLst>
            <a:ext uri="{FF2B5EF4-FFF2-40B4-BE49-F238E27FC236}">
              <a16:creationId xmlns:a16="http://schemas.microsoft.com/office/drawing/2014/main" id="{62C0E162-C703-45A4-A945-EAB48CC14359}"/>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2415500"/>
          <a:ext cx="9525" cy="9525"/>
        </a:xfrm>
        <a:prstGeom prst="rect">
          <a:avLst/>
        </a:prstGeom>
        <a:noFill/>
      </xdr:spPr>
    </xdr:pic>
    <xdr:clientData fLocksWithSheet="0"/>
  </xdr:oneCellAnchor>
  <xdr:oneCellAnchor>
    <xdr:from>
      <xdr:col>3</xdr:col>
      <xdr:colOff>0</xdr:colOff>
      <xdr:row>161</xdr:row>
      <xdr:rowOff>0</xdr:rowOff>
    </xdr:from>
    <xdr:ext cx="9525" cy="9525"/>
    <xdr:pic>
      <xdr:nvPicPr>
        <xdr:cNvPr id="110" name="image1.png">
          <a:extLst>
            <a:ext uri="{FF2B5EF4-FFF2-40B4-BE49-F238E27FC236}">
              <a16:creationId xmlns:a16="http://schemas.microsoft.com/office/drawing/2014/main" id="{C9316134-70E2-4481-A901-51C358381827}"/>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2415500"/>
          <a:ext cx="9525" cy="9525"/>
        </a:xfrm>
        <a:prstGeom prst="rect">
          <a:avLst/>
        </a:prstGeom>
        <a:noFill/>
      </xdr:spPr>
    </xdr:pic>
    <xdr:clientData fLocksWithSheet="0"/>
  </xdr:oneCellAnchor>
  <xdr:oneCellAnchor>
    <xdr:from>
      <xdr:col>3</xdr:col>
      <xdr:colOff>0</xdr:colOff>
      <xdr:row>163</xdr:row>
      <xdr:rowOff>0</xdr:rowOff>
    </xdr:from>
    <xdr:ext cx="9525" cy="9525"/>
    <xdr:pic>
      <xdr:nvPicPr>
        <xdr:cNvPr id="111" name="image1.png">
          <a:extLst>
            <a:ext uri="{FF2B5EF4-FFF2-40B4-BE49-F238E27FC236}">
              <a16:creationId xmlns:a16="http://schemas.microsoft.com/office/drawing/2014/main" id="{CD1985CF-E963-4CA3-A8E9-F9A0B8A9D14B}"/>
            </a:ext>
            <a:ext uri="{147F2762-F138-4A5C-976F-8EAC2B608ADB}">
              <a16:predDERef xmlns:a16="http://schemas.microsoft.com/office/drawing/2014/main" pred="{A6E9F76B-7669-4A74-B1A4-FD2275F79112}"/>
            </a:ext>
          </a:extLst>
        </xdr:cNvPr>
        <xdr:cNvPicPr preferRelativeResize="0"/>
      </xdr:nvPicPr>
      <xdr:blipFill>
        <a:blip xmlns:r="http://schemas.openxmlformats.org/officeDocument/2006/relationships" r:embed="rId1" cstate="print"/>
        <a:stretch>
          <a:fillRect/>
        </a:stretch>
      </xdr:blipFill>
      <xdr:spPr>
        <a:xfrm>
          <a:off x="3949700" y="22669500"/>
          <a:ext cx="9525" cy="9525"/>
        </a:xfrm>
        <a:prstGeom prst="rect">
          <a:avLst/>
        </a:prstGeom>
        <a:noFill/>
      </xdr:spPr>
    </xdr:pic>
    <xdr:clientData fLocksWithSheet="0"/>
  </xdr:oneCellAnchor>
  <xdr:oneCellAnchor>
    <xdr:from>
      <xdr:col>3</xdr:col>
      <xdr:colOff>0</xdr:colOff>
      <xdr:row>163</xdr:row>
      <xdr:rowOff>0</xdr:rowOff>
    </xdr:from>
    <xdr:ext cx="9525" cy="9525"/>
    <xdr:pic>
      <xdr:nvPicPr>
        <xdr:cNvPr id="112" name="image1.png">
          <a:extLst>
            <a:ext uri="{FF2B5EF4-FFF2-40B4-BE49-F238E27FC236}">
              <a16:creationId xmlns:a16="http://schemas.microsoft.com/office/drawing/2014/main" id="{3D76F384-C79B-4354-9667-E59BC69A7EF4}"/>
            </a:ext>
            <a:ext uri="{147F2762-F138-4A5C-976F-8EAC2B608ADB}">
              <a16:predDERef xmlns:a16="http://schemas.microsoft.com/office/drawing/2014/main" pred="{C8583729-FB1C-495A-9E43-C4BEF16B7990}"/>
            </a:ext>
          </a:extLst>
        </xdr:cNvPr>
        <xdr:cNvPicPr preferRelativeResize="0"/>
      </xdr:nvPicPr>
      <xdr:blipFill>
        <a:blip xmlns:r="http://schemas.openxmlformats.org/officeDocument/2006/relationships" r:embed="rId1" cstate="print"/>
        <a:stretch>
          <a:fillRect/>
        </a:stretch>
      </xdr:blipFill>
      <xdr:spPr>
        <a:xfrm>
          <a:off x="3949700" y="22669500"/>
          <a:ext cx="9525" cy="95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0D8C4-D115-407E-A830-EA5BB9B0FDD8}">
  <dimension ref="A1:T115"/>
  <sheetViews>
    <sheetView topLeftCell="A4" workbookViewId="0">
      <selection activeCell="J47" sqref="J47"/>
    </sheetView>
  </sheetViews>
  <sheetFormatPr baseColWidth="10" defaultColWidth="9.1796875" defaultRowHeight="14.5" x14ac:dyDescent="0.35"/>
  <cols>
    <col min="1" max="1" width="9.1796875" style="319"/>
    <col min="2" max="2" width="40.54296875" style="319" customWidth="1"/>
    <col min="3" max="3" width="10.7265625" style="319" customWidth="1"/>
    <col min="4" max="5" width="9.1796875" style="319"/>
    <col min="6" max="6" width="14.26953125" style="319" customWidth="1"/>
    <col min="7" max="8" width="16.54296875" style="319" customWidth="1"/>
    <col min="9" max="9" width="9.1796875" style="319"/>
    <col min="10" max="10" width="13" style="319" customWidth="1"/>
    <col min="11" max="11" width="22.81640625" style="319" customWidth="1"/>
    <col min="12" max="13" width="13.26953125" style="319" customWidth="1"/>
    <col min="14" max="14" width="10.81640625" style="319" customWidth="1"/>
    <col min="15" max="15" width="11.26953125" style="319" customWidth="1"/>
    <col min="16" max="16" width="12.54296875" style="319" customWidth="1"/>
    <col min="17" max="18" width="9.1796875" style="319"/>
    <col min="19" max="19" width="10.54296875" style="319" bestFit="1" customWidth="1"/>
    <col min="20" max="16384" width="9.1796875" style="319"/>
  </cols>
  <sheetData>
    <row r="1" spans="1:17" x14ac:dyDescent="0.35">
      <c r="A1" s="316"/>
      <c r="B1" s="316"/>
      <c r="C1" s="316"/>
      <c r="D1" s="316"/>
      <c r="E1" s="316"/>
      <c r="F1" s="317">
        <v>9.2799999999999994E-2</v>
      </c>
      <c r="G1" s="316"/>
      <c r="H1" s="316"/>
      <c r="I1" s="318"/>
      <c r="J1" s="318"/>
      <c r="K1" s="318"/>
      <c r="L1" s="318"/>
      <c r="M1" s="620"/>
      <c r="N1" s="620"/>
      <c r="O1" s="620"/>
    </row>
    <row r="2" spans="1:17" ht="15.75" customHeight="1" x14ac:dyDescent="0.35">
      <c r="A2" s="320" t="s">
        <v>0</v>
      </c>
      <c r="B2" s="320" t="s">
        <v>1</v>
      </c>
      <c r="C2" s="321" t="s">
        <v>2</v>
      </c>
      <c r="D2" s="320" t="s">
        <v>3</v>
      </c>
      <c r="E2" s="621" t="s">
        <v>4</v>
      </c>
      <c r="F2" s="621"/>
      <c r="G2" s="622" t="s">
        <v>5</v>
      </c>
      <c r="H2" s="622"/>
      <c r="I2" s="621" t="s">
        <v>6</v>
      </c>
      <c r="J2" s="621"/>
      <c r="K2" s="322"/>
      <c r="L2" s="323" t="s">
        <v>3</v>
      </c>
      <c r="M2" s="623" t="s">
        <v>7</v>
      </c>
      <c r="N2" s="623"/>
      <c r="O2" s="623"/>
    </row>
    <row r="3" spans="1:17" ht="31.5" x14ac:dyDescent="0.35">
      <c r="A3" s="320"/>
      <c r="B3" s="320"/>
      <c r="C3" s="321"/>
      <c r="D3" s="320"/>
      <c r="E3" s="324" t="s">
        <v>8</v>
      </c>
      <c r="F3" s="325" t="s">
        <v>9</v>
      </c>
      <c r="G3" s="326" t="s">
        <v>8</v>
      </c>
      <c r="H3" s="325" t="s">
        <v>9</v>
      </c>
      <c r="I3" s="324" t="s">
        <v>8</v>
      </c>
      <c r="J3" s="325" t="s">
        <v>9</v>
      </c>
      <c r="K3" s="327" t="s">
        <v>10</v>
      </c>
      <c r="L3" s="328"/>
      <c r="M3" s="329" t="s">
        <v>11</v>
      </c>
      <c r="N3" s="329" t="s">
        <v>12</v>
      </c>
      <c r="O3" s="329" t="s">
        <v>13</v>
      </c>
    </row>
    <row r="4" spans="1:17" s="341" customFormat="1" ht="97.5" customHeight="1" x14ac:dyDescent="0.35">
      <c r="A4" s="330">
        <v>4</v>
      </c>
      <c r="B4" s="331" t="s">
        <v>14</v>
      </c>
      <c r="C4" s="332" t="s">
        <v>15</v>
      </c>
      <c r="D4" s="333">
        <v>30</v>
      </c>
      <c r="E4" s="334">
        <v>18500</v>
      </c>
      <c r="F4" s="335">
        <f t="shared" ref="F4:F36" si="0">+E4*(1+$F$1)</f>
        <v>20216.8</v>
      </c>
      <c r="G4" s="336">
        <v>32000</v>
      </c>
      <c r="H4" s="335">
        <f t="shared" ref="H4:H17" si="1">+G4*(1+$F$1)</f>
        <v>34969.599999999999</v>
      </c>
      <c r="I4" s="337">
        <v>25600</v>
      </c>
      <c r="J4" s="335">
        <f t="shared" ref="J4:J36" si="2">+I4*(1+$F$1)</f>
        <v>27975.68</v>
      </c>
      <c r="K4" s="338">
        <f t="shared" ref="K4:K12" si="3">SUM(F4+H4+J4)/3</f>
        <v>27720.693333333329</v>
      </c>
      <c r="L4" s="339">
        <v>30</v>
      </c>
      <c r="M4" s="340">
        <v>32500</v>
      </c>
      <c r="N4" s="340">
        <f>SUM(M4*19/100)</f>
        <v>6175</v>
      </c>
      <c r="O4" s="340">
        <f>SUM(M4+N4)</f>
        <v>38675</v>
      </c>
    </row>
    <row r="5" spans="1:17" s="341" customFormat="1" ht="127.5" customHeight="1" x14ac:dyDescent="0.35">
      <c r="A5" s="342">
        <v>3</v>
      </c>
      <c r="B5" s="343" t="s">
        <v>16</v>
      </c>
      <c r="C5" s="332" t="s">
        <v>17</v>
      </c>
      <c r="D5" s="332">
        <v>50</v>
      </c>
      <c r="E5" s="334">
        <v>22000</v>
      </c>
      <c r="F5" s="335">
        <f t="shared" si="0"/>
        <v>24041.599999999999</v>
      </c>
      <c r="G5" s="336">
        <v>32000</v>
      </c>
      <c r="H5" s="335">
        <f t="shared" si="1"/>
        <v>34969.599999999999</v>
      </c>
      <c r="I5" s="337">
        <v>25600</v>
      </c>
      <c r="J5" s="335">
        <f t="shared" si="2"/>
        <v>27975.68</v>
      </c>
      <c r="K5" s="338">
        <f t="shared" si="3"/>
        <v>28995.626666666667</v>
      </c>
      <c r="L5" s="344">
        <v>50</v>
      </c>
      <c r="M5" s="340">
        <v>32500</v>
      </c>
      <c r="N5" s="340">
        <f>SUM(M5*19/100)</f>
        <v>6175</v>
      </c>
      <c r="O5" s="340">
        <f>SUM(M5+N5)</f>
        <v>38675</v>
      </c>
    </row>
    <row r="6" spans="1:17" s="341" customFormat="1" ht="90" customHeight="1" x14ac:dyDescent="0.35">
      <c r="A6" s="553"/>
      <c r="B6" s="343" t="s">
        <v>18</v>
      </c>
      <c r="C6" s="332" t="s">
        <v>17</v>
      </c>
      <c r="D6" s="332">
        <v>50</v>
      </c>
      <c r="E6" s="334">
        <v>22000</v>
      </c>
      <c r="F6" s="335">
        <f t="shared" si="0"/>
        <v>24041.599999999999</v>
      </c>
      <c r="G6" s="336">
        <v>32000</v>
      </c>
      <c r="H6" s="335">
        <f t="shared" si="1"/>
        <v>34969.599999999999</v>
      </c>
      <c r="I6" s="337">
        <v>25600</v>
      </c>
      <c r="J6" s="335">
        <f t="shared" si="2"/>
        <v>27975.68</v>
      </c>
      <c r="K6" s="338">
        <f t="shared" si="3"/>
        <v>28995.626666666667</v>
      </c>
      <c r="L6" s="608"/>
      <c r="M6" s="367"/>
      <c r="N6" s="367"/>
      <c r="O6" s="367"/>
      <c r="P6" s="319"/>
      <c r="Q6" s="319"/>
    </row>
    <row r="7" spans="1:17" s="341" customFormat="1" ht="90" customHeight="1" x14ac:dyDescent="0.35">
      <c r="A7" s="345">
        <v>7</v>
      </c>
      <c r="B7" s="346" t="s">
        <v>19</v>
      </c>
      <c r="C7" s="332" t="s">
        <v>20</v>
      </c>
      <c r="D7" s="333">
        <v>1</v>
      </c>
      <c r="E7" s="347">
        <v>450000</v>
      </c>
      <c r="F7" s="335">
        <f t="shared" si="0"/>
        <v>491760</v>
      </c>
      <c r="G7" s="336">
        <v>650000</v>
      </c>
      <c r="H7" s="335">
        <f t="shared" si="1"/>
        <v>710320</v>
      </c>
      <c r="I7" s="337">
        <v>430000</v>
      </c>
      <c r="J7" s="335">
        <f t="shared" si="2"/>
        <v>469904</v>
      </c>
      <c r="K7" s="338">
        <f t="shared" si="3"/>
        <v>557328</v>
      </c>
      <c r="L7" s="339">
        <v>1</v>
      </c>
      <c r="M7" s="340">
        <v>440000</v>
      </c>
      <c r="N7" s="340">
        <f>SUM(M7*19/100)</f>
        <v>83600</v>
      </c>
      <c r="O7" s="340">
        <f>SUM(M7+N7)</f>
        <v>523600</v>
      </c>
    </row>
    <row r="8" spans="1:17" s="341" customFormat="1" ht="90" customHeight="1" x14ac:dyDescent="0.35">
      <c r="A8" s="348">
        <v>53</v>
      </c>
      <c r="B8" s="343" t="s">
        <v>21</v>
      </c>
      <c r="C8" s="332" t="s">
        <v>22</v>
      </c>
      <c r="D8" s="349">
        <v>1</v>
      </c>
      <c r="E8" s="347">
        <v>520000</v>
      </c>
      <c r="F8" s="335">
        <f t="shared" si="0"/>
        <v>568256</v>
      </c>
      <c r="G8" s="336">
        <v>500000</v>
      </c>
      <c r="H8" s="335">
        <f t="shared" si="1"/>
        <v>546400</v>
      </c>
      <c r="I8" s="350">
        <v>500000</v>
      </c>
      <c r="J8" s="335">
        <f t="shared" si="2"/>
        <v>546400</v>
      </c>
      <c r="K8" s="351">
        <f t="shared" si="3"/>
        <v>553685.33333333337</v>
      </c>
      <c r="L8" s="353">
        <v>1</v>
      </c>
      <c r="M8" s="340">
        <v>580000</v>
      </c>
      <c r="N8" s="340">
        <f>SUM(M8*19/100)</f>
        <v>110200</v>
      </c>
      <c r="O8" s="340">
        <f>SUM(M8+N8)</f>
        <v>690200</v>
      </c>
      <c r="P8" s="341" t="s">
        <v>23</v>
      </c>
    </row>
    <row r="9" spans="1:17" s="341" customFormat="1" ht="90" customHeight="1" x14ac:dyDescent="0.35">
      <c r="A9" s="342">
        <v>61</v>
      </c>
      <c r="B9" s="382" t="s">
        <v>24</v>
      </c>
      <c r="C9" s="356" t="s">
        <v>25</v>
      </c>
      <c r="D9" s="357">
        <v>1</v>
      </c>
      <c r="E9" s="374">
        <v>950000</v>
      </c>
      <c r="F9" s="335">
        <f t="shared" si="0"/>
        <v>1038160</v>
      </c>
      <c r="G9" s="336">
        <v>2000000</v>
      </c>
      <c r="H9" s="335">
        <f t="shared" si="1"/>
        <v>2185600</v>
      </c>
      <c r="I9" s="350">
        <v>1800000</v>
      </c>
      <c r="J9" s="335">
        <f t="shared" si="2"/>
        <v>1967040</v>
      </c>
      <c r="K9" s="338">
        <f t="shared" si="3"/>
        <v>1730266.6666666667</v>
      </c>
      <c r="L9" s="359">
        <v>1</v>
      </c>
      <c r="M9" s="340">
        <v>4500000</v>
      </c>
      <c r="N9" s="340">
        <f>SUM(M9*19/100)</f>
        <v>855000</v>
      </c>
      <c r="O9" s="340">
        <f>SUM(M9+N9)</f>
        <v>5355000</v>
      </c>
    </row>
    <row r="10" spans="1:17" s="368" customFormat="1" ht="99.75" customHeight="1" x14ac:dyDescent="0.35">
      <c r="A10" s="354">
        <v>16</v>
      </c>
      <c r="B10" s="355" t="s">
        <v>26</v>
      </c>
      <c r="C10" s="356" t="s">
        <v>27</v>
      </c>
      <c r="D10" s="357">
        <v>1</v>
      </c>
      <c r="E10" s="358">
        <v>1850000</v>
      </c>
      <c r="F10" s="335">
        <f t="shared" si="0"/>
        <v>2021680</v>
      </c>
      <c r="G10" s="336">
        <v>600000</v>
      </c>
      <c r="H10" s="335">
        <f t="shared" si="1"/>
        <v>655680</v>
      </c>
      <c r="I10" s="337">
        <v>3800000</v>
      </c>
      <c r="J10" s="335">
        <f t="shared" si="2"/>
        <v>4152640</v>
      </c>
      <c r="K10" s="338">
        <f t="shared" si="3"/>
        <v>2276666.6666666665</v>
      </c>
      <c r="L10" s="359">
        <v>1</v>
      </c>
      <c r="M10" s="340">
        <v>2450000</v>
      </c>
      <c r="N10" s="340">
        <f>SUM(M10*19/100)</f>
        <v>465500</v>
      </c>
      <c r="O10" s="340">
        <f>SUM(M10+N10)</f>
        <v>2915500</v>
      </c>
      <c r="P10" s="341"/>
      <c r="Q10" s="341"/>
    </row>
    <row r="11" spans="1:17" s="341" customFormat="1" ht="90" customHeight="1" x14ac:dyDescent="0.35">
      <c r="A11" s="360"/>
      <c r="B11" s="361" t="s">
        <v>28</v>
      </c>
      <c r="C11" s="362" t="s">
        <v>29</v>
      </c>
      <c r="D11" s="362">
        <v>1</v>
      </c>
      <c r="E11" s="597">
        <v>4700000</v>
      </c>
      <c r="F11" s="363">
        <f t="shared" si="0"/>
        <v>5136160</v>
      </c>
      <c r="G11" s="364">
        <v>0</v>
      </c>
      <c r="H11" s="363">
        <f t="shared" si="1"/>
        <v>0</v>
      </c>
      <c r="I11" s="364">
        <v>2300000</v>
      </c>
      <c r="J11" s="363">
        <f t="shared" si="2"/>
        <v>2513440</v>
      </c>
      <c r="K11" s="365">
        <f t="shared" si="3"/>
        <v>2549866.6666666665</v>
      </c>
      <c r="L11" s="366"/>
      <c r="M11" s="367"/>
      <c r="N11" s="367"/>
      <c r="O11" s="367"/>
      <c r="P11" s="368"/>
      <c r="Q11" s="368"/>
    </row>
    <row r="12" spans="1:17" s="341" customFormat="1" ht="90" customHeight="1" x14ac:dyDescent="0.35">
      <c r="A12" s="354">
        <v>14</v>
      </c>
      <c r="B12" s="355" t="s">
        <v>30</v>
      </c>
      <c r="C12" s="356" t="s">
        <v>31</v>
      </c>
      <c r="D12" s="369">
        <v>1</v>
      </c>
      <c r="E12" s="596">
        <v>390000</v>
      </c>
      <c r="F12" s="335">
        <f t="shared" si="0"/>
        <v>426192</v>
      </c>
      <c r="G12" s="336">
        <v>350000</v>
      </c>
      <c r="H12" s="335">
        <f t="shared" si="1"/>
        <v>382480</v>
      </c>
      <c r="I12" s="337">
        <v>540000</v>
      </c>
      <c r="J12" s="335">
        <f t="shared" si="2"/>
        <v>590112</v>
      </c>
      <c r="K12" s="338">
        <f t="shared" si="3"/>
        <v>466261.33333333331</v>
      </c>
      <c r="L12" s="371">
        <v>1</v>
      </c>
      <c r="M12" s="372">
        <v>350000</v>
      </c>
      <c r="N12" s="340">
        <f t="shared" ref="N12:N17" si="4">SUM(M12*19/100)</f>
        <v>66500</v>
      </c>
      <c r="O12" s="340">
        <f t="shared" ref="O12:O17" si="5">SUM(M12+N12)</f>
        <v>416500</v>
      </c>
    </row>
    <row r="13" spans="1:17" s="341" customFormat="1" ht="60" customHeight="1" x14ac:dyDescent="0.35">
      <c r="A13" s="348">
        <v>15</v>
      </c>
      <c r="B13" s="373" t="s">
        <v>32</v>
      </c>
      <c r="C13" s="356" t="s">
        <v>33</v>
      </c>
      <c r="D13" s="369">
        <v>1</v>
      </c>
      <c r="E13" s="374">
        <v>450000</v>
      </c>
      <c r="F13" s="335">
        <f t="shared" si="0"/>
        <v>491760</v>
      </c>
      <c r="G13" s="336">
        <v>450000</v>
      </c>
      <c r="H13" s="335">
        <f t="shared" si="1"/>
        <v>491760</v>
      </c>
      <c r="I13" s="337">
        <v>890000</v>
      </c>
      <c r="J13" s="335">
        <f t="shared" si="2"/>
        <v>972592</v>
      </c>
      <c r="K13" s="338">
        <f>SUM(F13+H13)/2</f>
        <v>491760</v>
      </c>
      <c r="L13" s="371">
        <v>1</v>
      </c>
      <c r="M13" s="340">
        <v>595000</v>
      </c>
      <c r="N13" s="340">
        <f t="shared" si="4"/>
        <v>113050</v>
      </c>
      <c r="O13" s="340">
        <f t="shared" si="5"/>
        <v>708050</v>
      </c>
    </row>
    <row r="14" spans="1:17" s="341" customFormat="1" ht="90" customHeight="1" x14ac:dyDescent="0.35">
      <c r="A14" s="375">
        <v>30</v>
      </c>
      <c r="B14" s="376" t="s">
        <v>34</v>
      </c>
      <c r="C14" s="356" t="s">
        <v>35</v>
      </c>
      <c r="D14" s="369">
        <v>1</v>
      </c>
      <c r="E14" s="374">
        <v>2800000</v>
      </c>
      <c r="F14" s="335">
        <f t="shared" si="0"/>
        <v>3059840</v>
      </c>
      <c r="G14" s="336">
        <v>3500000</v>
      </c>
      <c r="H14" s="335">
        <f t="shared" si="1"/>
        <v>3824800</v>
      </c>
      <c r="I14" s="337">
        <v>2700000</v>
      </c>
      <c r="J14" s="335">
        <f t="shared" si="2"/>
        <v>2950560</v>
      </c>
      <c r="K14" s="338">
        <f>SUM(F14+H14+J14)/3</f>
        <v>3278400</v>
      </c>
      <c r="L14" s="371">
        <v>1</v>
      </c>
      <c r="M14" s="340">
        <v>1280000</v>
      </c>
      <c r="N14" s="340">
        <f t="shared" si="4"/>
        <v>243200</v>
      </c>
      <c r="O14" s="340">
        <f t="shared" si="5"/>
        <v>1523200</v>
      </c>
    </row>
    <row r="15" spans="1:17" s="341" customFormat="1" ht="90" customHeight="1" x14ac:dyDescent="0.35">
      <c r="A15" s="375">
        <v>55</v>
      </c>
      <c r="B15" s="377" t="s">
        <v>36</v>
      </c>
      <c r="C15" s="356" t="s">
        <v>37</v>
      </c>
      <c r="D15" s="369">
        <v>3</v>
      </c>
      <c r="E15" s="380">
        <v>65000</v>
      </c>
      <c r="F15" s="378">
        <f t="shared" si="0"/>
        <v>71032</v>
      </c>
      <c r="G15" s="336">
        <v>250000</v>
      </c>
      <c r="H15" s="378">
        <f t="shared" si="1"/>
        <v>273200</v>
      </c>
      <c r="I15" s="350">
        <v>1100000</v>
      </c>
      <c r="J15" s="335">
        <f t="shared" si="2"/>
        <v>1202080</v>
      </c>
      <c r="K15" s="338">
        <f>SUM(F15+H15)/2</f>
        <v>172116</v>
      </c>
      <c r="L15" s="371">
        <v>3</v>
      </c>
      <c r="M15" s="340">
        <v>980000</v>
      </c>
      <c r="N15" s="340">
        <f t="shared" si="4"/>
        <v>186200</v>
      </c>
      <c r="O15" s="340">
        <f t="shared" si="5"/>
        <v>1166200</v>
      </c>
      <c r="P15" s="341" t="s">
        <v>38</v>
      </c>
    </row>
    <row r="16" spans="1:17" s="341" customFormat="1" ht="65.25" customHeight="1" x14ac:dyDescent="0.35">
      <c r="A16" s="348">
        <v>56</v>
      </c>
      <c r="B16" s="373" t="s">
        <v>39</v>
      </c>
      <c r="C16" s="356" t="s">
        <v>40</v>
      </c>
      <c r="D16" s="369">
        <v>12</v>
      </c>
      <c r="E16" s="370">
        <v>25000</v>
      </c>
      <c r="F16" s="335">
        <f t="shared" si="0"/>
        <v>27320</v>
      </c>
      <c r="G16" s="336">
        <v>23000</v>
      </c>
      <c r="H16" s="335">
        <f t="shared" si="1"/>
        <v>25134.400000000001</v>
      </c>
      <c r="I16" s="350">
        <v>9000</v>
      </c>
      <c r="J16" s="335">
        <f t="shared" si="2"/>
        <v>9835.2000000000007</v>
      </c>
      <c r="K16" s="338">
        <f t="shared" ref="K16:K26" si="6">SUM(F16+H16+J16)/3</f>
        <v>20763.2</v>
      </c>
      <c r="L16" s="371">
        <v>12</v>
      </c>
      <c r="M16" s="372">
        <v>29000</v>
      </c>
      <c r="N16" s="340">
        <f t="shared" si="4"/>
        <v>5510</v>
      </c>
      <c r="O16" s="340">
        <f t="shared" si="5"/>
        <v>34510</v>
      </c>
    </row>
    <row r="17" spans="1:17" s="341" customFormat="1" ht="90" customHeight="1" x14ac:dyDescent="0.35">
      <c r="A17" s="354">
        <v>66</v>
      </c>
      <c r="B17" s="379" t="s">
        <v>41</v>
      </c>
      <c r="C17" s="356" t="s">
        <v>42</v>
      </c>
      <c r="D17" s="369">
        <v>10</v>
      </c>
      <c r="E17" s="380">
        <v>95000</v>
      </c>
      <c r="F17" s="335">
        <f t="shared" si="0"/>
        <v>103816</v>
      </c>
      <c r="G17" s="336">
        <v>250000</v>
      </c>
      <c r="H17" s="335">
        <f t="shared" si="1"/>
        <v>273200</v>
      </c>
      <c r="I17" s="350">
        <v>200000</v>
      </c>
      <c r="J17" s="335">
        <f t="shared" si="2"/>
        <v>218560</v>
      </c>
      <c r="K17" s="338">
        <f t="shared" si="6"/>
        <v>198525.33333333334</v>
      </c>
      <c r="L17" s="615">
        <v>10</v>
      </c>
      <c r="M17" s="340">
        <v>165000</v>
      </c>
      <c r="N17" s="340">
        <f t="shared" si="4"/>
        <v>31350</v>
      </c>
      <c r="O17" s="340">
        <f t="shared" si="5"/>
        <v>196350</v>
      </c>
    </row>
    <row r="18" spans="1:17" s="341" customFormat="1" ht="90" customHeight="1" x14ac:dyDescent="0.35">
      <c r="A18" s="381"/>
      <c r="B18" s="345" t="s">
        <v>43</v>
      </c>
      <c r="C18" s="579" t="s">
        <v>44</v>
      </c>
      <c r="D18" s="579">
        <v>1</v>
      </c>
      <c r="E18" s="595">
        <v>8500000</v>
      </c>
      <c r="F18" s="363">
        <f t="shared" si="0"/>
        <v>9288800</v>
      </c>
      <c r="G18" s="383">
        <v>0</v>
      </c>
      <c r="H18" s="384">
        <v>0</v>
      </c>
      <c r="I18" s="383">
        <v>3800000</v>
      </c>
      <c r="J18" s="363">
        <f t="shared" si="2"/>
        <v>4152640</v>
      </c>
      <c r="K18" s="365">
        <f t="shared" si="6"/>
        <v>4480480</v>
      </c>
      <c r="L18" s="614"/>
      <c r="M18" s="385"/>
      <c r="N18" s="385"/>
      <c r="O18" s="385"/>
      <c r="P18" s="319"/>
      <c r="Q18" s="319"/>
    </row>
    <row r="19" spans="1:17" s="341" customFormat="1" ht="90" customHeight="1" x14ac:dyDescent="0.35">
      <c r="A19" s="348">
        <v>88</v>
      </c>
      <c r="B19" s="345" t="s">
        <v>45</v>
      </c>
      <c r="C19" s="332" t="s">
        <v>46</v>
      </c>
      <c r="D19" s="349">
        <v>1</v>
      </c>
      <c r="E19" s="594">
        <v>4500000</v>
      </c>
      <c r="F19" s="335">
        <f t="shared" si="0"/>
        <v>4917600</v>
      </c>
      <c r="G19" s="336">
        <v>4800000</v>
      </c>
      <c r="H19" s="335">
        <f t="shared" ref="H19:H36" si="7">+G19*(1+$F$1)</f>
        <v>5245440</v>
      </c>
      <c r="I19" s="337">
        <v>3600000</v>
      </c>
      <c r="J19" s="335">
        <f t="shared" si="2"/>
        <v>3934080</v>
      </c>
      <c r="K19" s="338">
        <f t="shared" si="6"/>
        <v>4699040</v>
      </c>
      <c r="L19" s="352">
        <v>1</v>
      </c>
      <c r="M19" s="340">
        <v>4931000</v>
      </c>
      <c r="N19" s="340">
        <f t="shared" ref="N19:N36" si="8">SUM(M19*19/100)</f>
        <v>936890</v>
      </c>
      <c r="O19" s="340">
        <f t="shared" ref="O19:O36" si="9">SUM(M19+N19)</f>
        <v>5867890</v>
      </c>
    </row>
    <row r="20" spans="1:17" s="341" customFormat="1" ht="90" customHeight="1" x14ac:dyDescent="0.35">
      <c r="A20" s="375">
        <v>6</v>
      </c>
      <c r="B20" s="386" t="s">
        <v>47</v>
      </c>
      <c r="C20" s="387" t="s">
        <v>48</v>
      </c>
      <c r="D20" s="388">
        <v>1</v>
      </c>
      <c r="E20" s="389">
        <v>3500000</v>
      </c>
      <c r="F20" s="363">
        <f t="shared" si="0"/>
        <v>3824800</v>
      </c>
      <c r="G20" s="390">
        <v>3600000</v>
      </c>
      <c r="H20" s="363">
        <f t="shared" si="7"/>
        <v>3934080</v>
      </c>
      <c r="I20" s="350">
        <v>3400000</v>
      </c>
      <c r="J20" s="363">
        <f t="shared" si="2"/>
        <v>3715520</v>
      </c>
      <c r="K20" s="365">
        <f t="shared" si="6"/>
        <v>3824800</v>
      </c>
      <c r="L20" s="352">
        <v>1</v>
      </c>
      <c r="M20" s="391">
        <v>5500000</v>
      </c>
      <c r="N20" s="391">
        <f t="shared" si="8"/>
        <v>1045000</v>
      </c>
      <c r="O20" s="391">
        <f t="shared" si="9"/>
        <v>6545000</v>
      </c>
    </row>
    <row r="21" spans="1:17" s="341" customFormat="1" ht="90" customHeight="1" x14ac:dyDescent="0.35">
      <c r="A21" s="342">
        <v>73</v>
      </c>
      <c r="B21" s="345" t="s">
        <v>49</v>
      </c>
      <c r="C21" s="387" t="s">
        <v>50</v>
      </c>
      <c r="D21" s="392">
        <v>1</v>
      </c>
      <c r="E21" s="389">
        <v>1500000</v>
      </c>
      <c r="F21" s="363">
        <f t="shared" si="0"/>
        <v>1639200</v>
      </c>
      <c r="G21" s="390">
        <v>3400000</v>
      </c>
      <c r="H21" s="363">
        <f t="shared" si="7"/>
        <v>3715520</v>
      </c>
      <c r="I21" s="350">
        <v>3500000</v>
      </c>
      <c r="J21" s="363">
        <f t="shared" si="2"/>
        <v>3824800</v>
      </c>
      <c r="K21" s="365">
        <f t="shared" si="6"/>
        <v>3059840</v>
      </c>
      <c r="L21" s="339">
        <v>1</v>
      </c>
      <c r="M21" s="391">
        <v>4000000</v>
      </c>
      <c r="N21" s="391">
        <f t="shared" si="8"/>
        <v>760000</v>
      </c>
      <c r="O21" s="391">
        <f t="shared" si="9"/>
        <v>4760000</v>
      </c>
    </row>
    <row r="22" spans="1:17" s="341" customFormat="1" ht="90" customHeight="1" x14ac:dyDescent="0.35">
      <c r="A22" s="354">
        <v>72</v>
      </c>
      <c r="B22" s="349" t="s">
        <v>51</v>
      </c>
      <c r="C22" s="387" t="s">
        <v>52</v>
      </c>
      <c r="D22" s="392">
        <v>1</v>
      </c>
      <c r="E22" s="393">
        <v>1500000</v>
      </c>
      <c r="F22" s="363">
        <f t="shared" si="0"/>
        <v>1639200</v>
      </c>
      <c r="G22" s="390">
        <v>3400000</v>
      </c>
      <c r="H22" s="363">
        <f t="shared" si="7"/>
        <v>3715520</v>
      </c>
      <c r="I22" s="350">
        <v>2300000</v>
      </c>
      <c r="J22" s="363">
        <f t="shared" si="2"/>
        <v>2513440</v>
      </c>
      <c r="K22" s="365">
        <f t="shared" si="6"/>
        <v>2622720</v>
      </c>
      <c r="L22" s="339">
        <v>1</v>
      </c>
      <c r="M22" s="394">
        <v>3900000</v>
      </c>
      <c r="N22" s="391">
        <f t="shared" si="8"/>
        <v>741000</v>
      </c>
      <c r="O22" s="391">
        <f t="shared" si="9"/>
        <v>4641000</v>
      </c>
    </row>
    <row r="23" spans="1:17" s="341" customFormat="1" ht="90" customHeight="1" x14ac:dyDescent="0.35">
      <c r="A23" s="354">
        <v>25</v>
      </c>
      <c r="B23" s="332" t="s">
        <v>53</v>
      </c>
      <c r="C23" s="387" t="s">
        <v>54</v>
      </c>
      <c r="D23" s="392">
        <v>1</v>
      </c>
      <c r="E23" s="593">
        <v>4000000</v>
      </c>
      <c r="F23" s="363">
        <f t="shared" si="0"/>
        <v>4371200</v>
      </c>
      <c r="G23" s="390">
        <v>1500000</v>
      </c>
      <c r="H23" s="363">
        <f t="shared" si="7"/>
        <v>1639200</v>
      </c>
      <c r="I23" s="350">
        <v>3400000</v>
      </c>
      <c r="J23" s="363">
        <f t="shared" si="2"/>
        <v>3715520</v>
      </c>
      <c r="K23" s="365">
        <f t="shared" si="6"/>
        <v>3241973.3333333335</v>
      </c>
      <c r="L23" s="395">
        <v>1</v>
      </c>
      <c r="M23" s="391">
        <v>5500000</v>
      </c>
      <c r="N23" s="391">
        <f t="shared" si="8"/>
        <v>1045000</v>
      </c>
      <c r="O23" s="391">
        <f t="shared" si="9"/>
        <v>6545000</v>
      </c>
    </row>
    <row r="24" spans="1:17" s="341" customFormat="1" ht="90" customHeight="1" x14ac:dyDescent="0.35">
      <c r="A24" s="354">
        <v>58</v>
      </c>
      <c r="B24" s="428" t="s">
        <v>55</v>
      </c>
      <c r="C24" s="397" t="s">
        <v>56</v>
      </c>
      <c r="D24" s="398">
        <v>1</v>
      </c>
      <c r="E24" s="430">
        <v>6500000</v>
      </c>
      <c r="F24" s="335">
        <f t="shared" si="0"/>
        <v>7103200</v>
      </c>
      <c r="G24" s="336">
        <v>4500000</v>
      </c>
      <c r="H24" s="335">
        <f t="shared" si="7"/>
        <v>4917600</v>
      </c>
      <c r="I24" s="350">
        <v>5400000</v>
      </c>
      <c r="J24" s="335">
        <f t="shared" si="2"/>
        <v>5901120</v>
      </c>
      <c r="K24" s="338">
        <f t="shared" si="6"/>
        <v>5973973.333333333</v>
      </c>
      <c r="L24" s="400">
        <v>1</v>
      </c>
      <c r="M24" s="372">
        <v>4500000</v>
      </c>
      <c r="N24" s="340">
        <f t="shared" si="8"/>
        <v>855000</v>
      </c>
      <c r="O24" s="340">
        <f t="shared" si="9"/>
        <v>5355000</v>
      </c>
    </row>
    <row r="25" spans="1:17" s="341" customFormat="1" ht="90" customHeight="1" x14ac:dyDescent="0.35">
      <c r="A25" s="354">
        <v>99</v>
      </c>
      <c r="B25" s="396" t="s">
        <v>57</v>
      </c>
      <c r="C25" s="397" t="s">
        <v>58</v>
      </c>
      <c r="D25" s="398">
        <v>1</v>
      </c>
      <c r="E25" s="399">
        <v>2500000</v>
      </c>
      <c r="F25" s="335">
        <f t="shared" si="0"/>
        <v>2732000</v>
      </c>
      <c r="G25" s="336">
        <v>2500000</v>
      </c>
      <c r="H25" s="335">
        <f t="shared" si="7"/>
        <v>2732000</v>
      </c>
      <c r="I25" s="350">
        <v>2200000</v>
      </c>
      <c r="J25" s="335">
        <f t="shared" si="2"/>
        <v>2404160</v>
      </c>
      <c r="K25" s="338">
        <f t="shared" si="6"/>
        <v>2622720</v>
      </c>
      <c r="L25" s="400">
        <v>1</v>
      </c>
      <c r="M25" s="340">
        <v>4500000</v>
      </c>
      <c r="N25" s="340">
        <f t="shared" si="8"/>
        <v>855000</v>
      </c>
      <c r="O25" s="340">
        <f t="shared" si="9"/>
        <v>5355000</v>
      </c>
    </row>
    <row r="26" spans="1:17" s="341" customFormat="1" ht="37.5" customHeight="1" x14ac:dyDescent="0.35">
      <c r="A26" s="375">
        <v>8</v>
      </c>
      <c r="B26" s="564" t="s">
        <v>59</v>
      </c>
      <c r="C26" s="578" t="s">
        <v>60</v>
      </c>
      <c r="D26" s="583">
        <v>30</v>
      </c>
      <c r="E26" s="592">
        <v>25000</v>
      </c>
      <c r="F26" s="363">
        <f t="shared" si="0"/>
        <v>27320</v>
      </c>
      <c r="G26" s="390">
        <v>25000</v>
      </c>
      <c r="H26" s="363">
        <f t="shared" si="7"/>
        <v>27320</v>
      </c>
      <c r="I26" s="350">
        <v>24500</v>
      </c>
      <c r="J26" s="363">
        <f t="shared" si="2"/>
        <v>26773.599999999999</v>
      </c>
      <c r="K26" s="365">
        <f t="shared" si="6"/>
        <v>27137.866666666669</v>
      </c>
      <c r="L26" s="400">
        <v>30</v>
      </c>
      <c r="M26" s="391">
        <v>190000</v>
      </c>
      <c r="N26" s="391">
        <f t="shared" si="8"/>
        <v>36100</v>
      </c>
      <c r="O26" s="391">
        <f t="shared" si="9"/>
        <v>226100</v>
      </c>
    </row>
    <row r="27" spans="1:17" s="341" customFormat="1" ht="90" customHeight="1" x14ac:dyDescent="0.35">
      <c r="A27" s="403">
        <v>9</v>
      </c>
      <c r="B27" s="409" t="s">
        <v>61</v>
      </c>
      <c r="C27" s="396" t="s">
        <v>62</v>
      </c>
      <c r="D27" s="397">
        <v>70</v>
      </c>
      <c r="E27" s="407">
        <v>1500</v>
      </c>
      <c r="F27" s="335">
        <f t="shared" si="0"/>
        <v>1639.2</v>
      </c>
      <c r="G27" s="336">
        <v>3000</v>
      </c>
      <c r="H27" s="335">
        <f t="shared" si="7"/>
        <v>3278.4</v>
      </c>
      <c r="I27" s="337">
        <v>4000</v>
      </c>
      <c r="J27" s="335">
        <f t="shared" si="2"/>
        <v>4371.2</v>
      </c>
      <c r="K27" s="338">
        <f>SUM(F27+H27)/2</f>
        <v>2458.8000000000002</v>
      </c>
      <c r="L27" s="404">
        <v>70</v>
      </c>
      <c r="M27" s="340">
        <v>5000</v>
      </c>
      <c r="N27" s="340">
        <f t="shared" si="8"/>
        <v>950</v>
      </c>
      <c r="O27" s="340">
        <f t="shared" si="9"/>
        <v>5950</v>
      </c>
    </row>
    <row r="28" spans="1:17" s="341" customFormat="1" ht="105.75" customHeight="1" x14ac:dyDescent="0.35">
      <c r="A28" s="354">
        <v>36</v>
      </c>
      <c r="B28" s="396" t="s">
        <v>63</v>
      </c>
      <c r="C28" s="397" t="s">
        <v>64</v>
      </c>
      <c r="D28" s="398">
        <v>60</v>
      </c>
      <c r="E28" s="405">
        <v>145000</v>
      </c>
      <c r="F28" s="335">
        <f t="shared" si="0"/>
        <v>158456</v>
      </c>
      <c r="G28" s="336">
        <v>90000</v>
      </c>
      <c r="H28" s="335">
        <f t="shared" si="7"/>
        <v>98352</v>
      </c>
      <c r="I28" s="350">
        <v>79800</v>
      </c>
      <c r="J28" s="335">
        <f t="shared" si="2"/>
        <v>87205.440000000002</v>
      </c>
      <c r="K28" s="338">
        <f t="shared" ref="K28:K36" si="10">SUM(F28+H28+J28)/3</f>
        <v>114671.14666666667</v>
      </c>
      <c r="L28" s="400">
        <v>60</v>
      </c>
      <c r="M28" s="340">
        <v>548000</v>
      </c>
      <c r="N28" s="340">
        <f t="shared" si="8"/>
        <v>104120</v>
      </c>
      <c r="O28" s="340">
        <f t="shared" si="9"/>
        <v>652120</v>
      </c>
    </row>
    <row r="29" spans="1:17" s="341" customFormat="1" ht="90" customHeight="1" x14ac:dyDescent="0.35">
      <c r="A29" s="348">
        <v>12</v>
      </c>
      <c r="B29" s="406" t="s">
        <v>65</v>
      </c>
      <c r="C29" s="397" t="s">
        <v>66</v>
      </c>
      <c r="D29" s="398">
        <v>70</v>
      </c>
      <c r="E29" s="399">
        <v>25000</v>
      </c>
      <c r="F29" s="335">
        <f t="shared" si="0"/>
        <v>27320</v>
      </c>
      <c r="G29" s="336">
        <v>55000</v>
      </c>
      <c r="H29" s="335">
        <f t="shared" si="7"/>
        <v>60104</v>
      </c>
      <c r="I29" s="337">
        <v>26700</v>
      </c>
      <c r="J29" s="335">
        <f t="shared" si="2"/>
        <v>29177.759999999998</v>
      </c>
      <c r="K29" s="351">
        <f t="shared" si="10"/>
        <v>38867.253333333334</v>
      </c>
      <c r="L29" s="400">
        <v>70</v>
      </c>
      <c r="M29" s="340">
        <v>170000</v>
      </c>
      <c r="N29" s="340">
        <f t="shared" si="8"/>
        <v>32300</v>
      </c>
      <c r="O29" s="340">
        <f t="shared" si="9"/>
        <v>202300</v>
      </c>
    </row>
    <row r="30" spans="1:17" s="341" customFormat="1" ht="90" customHeight="1" x14ac:dyDescent="0.35">
      <c r="A30" s="354">
        <v>27</v>
      </c>
      <c r="B30" s="397" t="s">
        <v>67</v>
      </c>
      <c r="C30" s="397" t="s">
        <v>68</v>
      </c>
      <c r="D30" s="398">
        <v>30</v>
      </c>
      <c r="E30" s="411">
        <v>35000</v>
      </c>
      <c r="F30" s="335">
        <f t="shared" si="0"/>
        <v>38248</v>
      </c>
      <c r="G30" s="336">
        <v>35000</v>
      </c>
      <c r="H30" s="335">
        <f t="shared" si="7"/>
        <v>38248</v>
      </c>
      <c r="I30" s="337">
        <v>35000</v>
      </c>
      <c r="J30" s="335">
        <f t="shared" si="2"/>
        <v>38248</v>
      </c>
      <c r="K30" s="338">
        <f t="shared" si="10"/>
        <v>38248</v>
      </c>
      <c r="L30" s="400">
        <v>30</v>
      </c>
      <c r="M30" s="372">
        <v>68000</v>
      </c>
      <c r="N30" s="340">
        <f t="shared" si="8"/>
        <v>12920</v>
      </c>
      <c r="O30" s="340">
        <f t="shared" si="9"/>
        <v>80920</v>
      </c>
    </row>
    <row r="31" spans="1:17" s="341" customFormat="1" ht="90" customHeight="1" x14ac:dyDescent="0.35">
      <c r="A31" s="408">
        <v>13</v>
      </c>
      <c r="B31" s="409" t="s">
        <v>69</v>
      </c>
      <c r="C31" s="397" t="s">
        <v>70</v>
      </c>
      <c r="D31" s="398">
        <v>70</v>
      </c>
      <c r="E31" s="405">
        <v>42500</v>
      </c>
      <c r="F31" s="335">
        <f t="shared" si="0"/>
        <v>46444</v>
      </c>
      <c r="G31" s="336">
        <v>32000</v>
      </c>
      <c r="H31" s="335">
        <f t="shared" si="7"/>
        <v>34969.599999999999</v>
      </c>
      <c r="I31" s="337">
        <v>48000</v>
      </c>
      <c r="J31" s="335">
        <f t="shared" si="2"/>
        <v>52454.400000000001</v>
      </c>
      <c r="K31" s="338">
        <f t="shared" si="10"/>
        <v>44622.666666666664</v>
      </c>
      <c r="L31" s="400">
        <v>70</v>
      </c>
      <c r="M31" s="340">
        <v>58000</v>
      </c>
      <c r="N31" s="340">
        <f t="shared" si="8"/>
        <v>11020</v>
      </c>
      <c r="O31" s="340">
        <f t="shared" si="9"/>
        <v>69020</v>
      </c>
    </row>
    <row r="32" spans="1:17" s="341" customFormat="1" ht="90" customHeight="1" x14ac:dyDescent="0.35">
      <c r="A32" s="348">
        <v>18</v>
      </c>
      <c r="B32" s="412" t="s">
        <v>71</v>
      </c>
      <c r="C32" s="397" t="s">
        <v>72</v>
      </c>
      <c r="D32" s="413">
        <v>30</v>
      </c>
      <c r="E32" s="405">
        <v>168000</v>
      </c>
      <c r="F32" s="335">
        <f t="shared" si="0"/>
        <v>183590.39999999999</v>
      </c>
      <c r="G32" s="336">
        <v>180000</v>
      </c>
      <c r="H32" s="335">
        <f t="shared" si="7"/>
        <v>196704</v>
      </c>
      <c r="I32" s="337">
        <v>90000</v>
      </c>
      <c r="J32" s="335">
        <f t="shared" si="2"/>
        <v>98352</v>
      </c>
      <c r="K32" s="338">
        <f t="shared" si="10"/>
        <v>159548.80000000002</v>
      </c>
      <c r="L32" s="613">
        <v>30</v>
      </c>
      <c r="M32" s="340">
        <v>595000</v>
      </c>
      <c r="N32" s="340">
        <f t="shared" si="8"/>
        <v>113050</v>
      </c>
      <c r="O32" s="340">
        <f t="shared" si="9"/>
        <v>708050</v>
      </c>
    </row>
    <row r="33" spans="1:17" s="341" customFormat="1" ht="90" customHeight="1" x14ac:dyDescent="0.35">
      <c r="A33" s="354">
        <v>19</v>
      </c>
      <c r="B33" s="415" t="s">
        <v>73</v>
      </c>
      <c r="C33" s="415" t="s">
        <v>74</v>
      </c>
      <c r="D33" s="416">
        <v>40</v>
      </c>
      <c r="E33" s="420">
        <v>95000</v>
      </c>
      <c r="F33" s="335">
        <f t="shared" si="0"/>
        <v>103816</v>
      </c>
      <c r="G33" s="336">
        <v>120000</v>
      </c>
      <c r="H33" s="335">
        <f t="shared" si="7"/>
        <v>131136</v>
      </c>
      <c r="I33" s="337">
        <v>50000</v>
      </c>
      <c r="J33" s="335">
        <f t="shared" si="2"/>
        <v>54640</v>
      </c>
      <c r="K33" s="338">
        <f t="shared" si="10"/>
        <v>96530.666666666672</v>
      </c>
      <c r="L33" s="418">
        <v>40</v>
      </c>
      <c r="M33" s="340">
        <v>0</v>
      </c>
      <c r="N33" s="340">
        <f t="shared" si="8"/>
        <v>0</v>
      </c>
      <c r="O33" s="340">
        <f t="shared" si="9"/>
        <v>0</v>
      </c>
    </row>
    <row r="34" spans="1:17" s="341" customFormat="1" ht="90" customHeight="1" x14ac:dyDescent="0.35">
      <c r="A34" s="375">
        <v>21</v>
      </c>
      <c r="B34" s="414" t="s">
        <v>75</v>
      </c>
      <c r="C34" s="415" t="s">
        <v>76</v>
      </c>
      <c r="D34" s="416">
        <v>60</v>
      </c>
      <c r="E34" s="417" t="s">
        <v>77</v>
      </c>
      <c r="F34" s="335">
        <f t="shared" si="0"/>
        <v>49176</v>
      </c>
      <c r="G34" s="336">
        <v>45000</v>
      </c>
      <c r="H34" s="335">
        <f t="shared" si="7"/>
        <v>49176</v>
      </c>
      <c r="I34" s="337">
        <v>120000</v>
      </c>
      <c r="J34" s="335">
        <f t="shared" si="2"/>
        <v>131136</v>
      </c>
      <c r="K34" s="338">
        <f t="shared" si="10"/>
        <v>76496</v>
      </c>
      <c r="L34" s="418">
        <v>60</v>
      </c>
      <c r="M34" s="372">
        <v>55000</v>
      </c>
      <c r="N34" s="340">
        <f t="shared" si="8"/>
        <v>10450</v>
      </c>
      <c r="O34" s="340">
        <f t="shared" si="9"/>
        <v>65450</v>
      </c>
    </row>
    <row r="35" spans="1:17" s="341" customFormat="1" ht="90" customHeight="1" x14ac:dyDescent="0.35">
      <c r="A35" s="408">
        <v>40</v>
      </c>
      <c r="B35" s="419" t="s">
        <v>78</v>
      </c>
      <c r="C35" s="415" t="s">
        <v>79</v>
      </c>
      <c r="D35" s="416">
        <v>1</v>
      </c>
      <c r="E35" s="420">
        <v>250000</v>
      </c>
      <c r="F35" s="335">
        <f t="shared" si="0"/>
        <v>273200</v>
      </c>
      <c r="G35" s="336">
        <v>2500000</v>
      </c>
      <c r="H35" s="335">
        <f t="shared" si="7"/>
        <v>2732000</v>
      </c>
      <c r="I35" s="350">
        <v>1500000</v>
      </c>
      <c r="J35" s="335">
        <f t="shared" si="2"/>
        <v>1639200</v>
      </c>
      <c r="K35" s="338">
        <f t="shared" si="10"/>
        <v>1548133.3333333333</v>
      </c>
      <c r="L35" s="418">
        <v>1</v>
      </c>
      <c r="M35" s="340">
        <v>4500000</v>
      </c>
      <c r="N35" s="340">
        <f t="shared" si="8"/>
        <v>855000</v>
      </c>
      <c r="O35" s="340">
        <f t="shared" si="9"/>
        <v>5355000</v>
      </c>
      <c r="P35" s="341" t="s">
        <v>80</v>
      </c>
    </row>
    <row r="36" spans="1:17" s="341" customFormat="1" ht="90" customHeight="1" x14ac:dyDescent="0.35">
      <c r="A36" s="354">
        <v>17</v>
      </c>
      <c r="B36" s="415" t="s">
        <v>81</v>
      </c>
      <c r="C36" s="415" t="s">
        <v>82</v>
      </c>
      <c r="D36" s="415">
        <v>30</v>
      </c>
      <c r="E36" s="591">
        <v>32000</v>
      </c>
      <c r="F36" s="335">
        <f t="shared" si="0"/>
        <v>34969.599999999999</v>
      </c>
      <c r="G36" s="336">
        <v>55000</v>
      </c>
      <c r="H36" s="335">
        <f t="shared" si="7"/>
        <v>60104</v>
      </c>
      <c r="I36" s="337">
        <v>8000</v>
      </c>
      <c r="J36" s="335">
        <f t="shared" si="2"/>
        <v>8742.4</v>
      </c>
      <c r="K36" s="338">
        <f t="shared" si="10"/>
        <v>34605.333333333336</v>
      </c>
      <c r="L36" s="421">
        <v>30</v>
      </c>
      <c r="M36" s="340">
        <v>85000</v>
      </c>
      <c r="N36" s="340">
        <f t="shared" si="8"/>
        <v>16150</v>
      </c>
      <c r="O36" s="340">
        <f t="shared" si="9"/>
        <v>101150</v>
      </c>
    </row>
    <row r="37" spans="1:17" s="341" customFormat="1" ht="90" customHeight="1" x14ac:dyDescent="0.35">
      <c r="A37" s="555"/>
      <c r="B37" s="565" t="s">
        <v>83</v>
      </c>
      <c r="C37" s="580"/>
      <c r="D37" s="580"/>
      <c r="E37" s="598"/>
      <c r="F37" s="603"/>
      <c r="G37" s="606"/>
      <c r="H37" s="603"/>
      <c r="I37" s="606"/>
      <c r="J37" s="603"/>
      <c r="K37" s="367"/>
      <c r="L37" s="616"/>
      <c r="M37" s="367"/>
      <c r="N37" s="367"/>
      <c r="O37" s="367"/>
      <c r="P37" s="319"/>
      <c r="Q37" s="319"/>
    </row>
    <row r="38" spans="1:17" s="341" customFormat="1" ht="90" customHeight="1" x14ac:dyDescent="0.35">
      <c r="A38" s="375">
        <v>24</v>
      </c>
      <c r="B38" s="414" t="s">
        <v>84</v>
      </c>
      <c r="C38" s="415" t="s">
        <v>85</v>
      </c>
      <c r="D38" s="422">
        <v>1</v>
      </c>
      <c r="E38" s="423">
        <v>50000</v>
      </c>
      <c r="F38" s="335">
        <f t="shared" ref="F38:F64" si="11">+E38*(1+$F$1)</f>
        <v>54640</v>
      </c>
      <c r="G38" s="336">
        <v>65000</v>
      </c>
      <c r="H38" s="335">
        <f t="shared" ref="H38:H64" si="12">+G38*(1+$F$1)</f>
        <v>71032</v>
      </c>
      <c r="I38" s="337">
        <v>13000</v>
      </c>
      <c r="J38" s="335">
        <f t="shared" ref="J38:J64" si="13">+I38*(1+$F$1)</f>
        <v>14206.4</v>
      </c>
      <c r="K38" s="338">
        <f t="shared" ref="K38:K46" si="14">SUM(F38+H38+J38)/3</f>
        <v>46626.133333333331</v>
      </c>
      <c r="L38" s="424">
        <v>1</v>
      </c>
      <c r="M38" s="340">
        <v>1350000</v>
      </c>
      <c r="N38" s="340">
        <f t="shared" ref="N38:N64" si="15">SUM(M38*19/100)</f>
        <v>256500</v>
      </c>
      <c r="O38" s="340">
        <f t="shared" ref="O38:O64" si="16">SUM(M38+N38)</f>
        <v>1606500</v>
      </c>
    </row>
    <row r="39" spans="1:17" s="341" customFormat="1" ht="90" customHeight="1" x14ac:dyDescent="0.35">
      <c r="A39" s="403">
        <v>20</v>
      </c>
      <c r="B39" s="415" t="s">
        <v>86</v>
      </c>
      <c r="C39" s="415" t="s">
        <v>87</v>
      </c>
      <c r="D39" s="416">
        <v>40</v>
      </c>
      <c r="E39" s="417" t="s">
        <v>88</v>
      </c>
      <c r="F39" s="335">
        <f t="shared" si="11"/>
        <v>33876.800000000003</v>
      </c>
      <c r="G39" s="336">
        <v>55000</v>
      </c>
      <c r="H39" s="335">
        <f t="shared" si="12"/>
        <v>60104</v>
      </c>
      <c r="I39" s="337">
        <v>130000</v>
      </c>
      <c r="J39" s="335">
        <f t="shared" si="13"/>
        <v>142064</v>
      </c>
      <c r="K39" s="338">
        <f t="shared" si="14"/>
        <v>78681.599999999991</v>
      </c>
      <c r="L39" s="418">
        <v>40</v>
      </c>
      <c r="M39" s="372">
        <v>0</v>
      </c>
      <c r="N39" s="340">
        <f t="shared" si="15"/>
        <v>0</v>
      </c>
      <c r="O39" s="340">
        <f t="shared" si="16"/>
        <v>0</v>
      </c>
    </row>
    <row r="40" spans="1:17" s="341" customFormat="1" ht="212.25" customHeight="1" x14ac:dyDescent="0.35">
      <c r="A40" s="349">
        <v>2</v>
      </c>
      <c r="B40" s="415" t="s">
        <v>89</v>
      </c>
      <c r="C40" s="425" t="s">
        <v>90</v>
      </c>
      <c r="D40" s="416">
        <v>30</v>
      </c>
      <c r="E40" s="590">
        <v>45000</v>
      </c>
      <c r="F40" s="335">
        <f t="shared" si="11"/>
        <v>49176</v>
      </c>
      <c r="G40" s="336">
        <v>80000</v>
      </c>
      <c r="H40" s="335">
        <f t="shared" si="12"/>
        <v>87424</v>
      </c>
      <c r="I40" s="337">
        <v>160000</v>
      </c>
      <c r="J40" s="335">
        <f t="shared" si="13"/>
        <v>174848</v>
      </c>
      <c r="K40" s="338">
        <f t="shared" si="14"/>
        <v>103816</v>
      </c>
      <c r="L40" s="395">
        <v>30</v>
      </c>
      <c r="M40" s="340">
        <v>11900</v>
      </c>
      <c r="N40" s="340">
        <f t="shared" si="15"/>
        <v>2261</v>
      </c>
      <c r="O40" s="340">
        <f t="shared" si="16"/>
        <v>14161</v>
      </c>
    </row>
    <row r="41" spans="1:17" s="341" customFormat="1" ht="90" customHeight="1" x14ac:dyDescent="0.35">
      <c r="A41" s="426">
        <v>26</v>
      </c>
      <c r="B41" s="427" t="s">
        <v>91</v>
      </c>
      <c r="C41" s="401" t="s">
        <v>92</v>
      </c>
      <c r="D41" s="402">
        <v>1</v>
      </c>
      <c r="E41" s="466">
        <v>3500000</v>
      </c>
      <c r="F41" s="363">
        <f t="shared" si="11"/>
        <v>3824800</v>
      </c>
      <c r="G41" s="390">
        <v>5500000</v>
      </c>
      <c r="H41" s="363">
        <f t="shared" si="12"/>
        <v>6010400</v>
      </c>
      <c r="I41" s="350">
        <v>6500000</v>
      </c>
      <c r="J41" s="363">
        <f t="shared" si="13"/>
        <v>7103200</v>
      </c>
      <c r="K41" s="365">
        <f t="shared" si="14"/>
        <v>5646133.333333333</v>
      </c>
      <c r="L41" s="400">
        <v>1</v>
      </c>
      <c r="M41" s="394">
        <v>135000</v>
      </c>
      <c r="N41" s="391">
        <f t="shared" si="15"/>
        <v>25650</v>
      </c>
      <c r="O41" s="391">
        <f t="shared" si="16"/>
        <v>160650</v>
      </c>
    </row>
    <row r="42" spans="1:17" s="341" customFormat="1" ht="90" customHeight="1" x14ac:dyDescent="0.35">
      <c r="A42" s="342">
        <v>11</v>
      </c>
      <c r="B42" s="406" t="s">
        <v>93</v>
      </c>
      <c r="C42" s="397" t="s">
        <v>94</v>
      </c>
      <c r="D42" s="396">
        <v>1</v>
      </c>
      <c r="E42" s="405">
        <v>395000</v>
      </c>
      <c r="F42" s="335">
        <f t="shared" si="11"/>
        <v>431656</v>
      </c>
      <c r="G42" s="336">
        <v>540000</v>
      </c>
      <c r="H42" s="335">
        <f t="shared" si="12"/>
        <v>590112</v>
      </c>
      <c r="I42" s="337">
        <v>400000</v>
      </c>
      <c r="J42" s="335">
        <f t="shared" si="13"/>
        <v>437120</v>
      </c>
      <c r="K42" s="338">
        <f t="shared" si="14"/>
        <v>486296</v>
      </c>
      <c r="L42" s="432">
        <v>1</v>
      </c>
      <c r="M42" s="340">
        <v>25000</v>
      </c>
      <c r="N42" s="340">
        <f t="shared" si="15"/>
        <v>4750</v>
      </c>
      <c r="O42" s="340">
        <f t="shared" si="16"/>
        <v>29750</v>
      </c>
    </row>
    <row r="43" spans="1:17" s="341" customFormat="1" ht="90" customHeight="1" x14ac:dyDescent="0.35">
      <c r="A43" s="408">
        <v>28</v>
      </c>
      <c r="B43" s="409" t="s">
        <v>95</v>
      </c>
      <c r="C43" s="397" t="s">
        <v>96</v>
      </c>
      <c r="D43" s="398">
        <v>1</v>
      </c>
      <c r="E43" s="405">
        <v>1500000</v>
      </c>
      <c r="F43" s="335">
        <f t="shared" si="11"/>
        <v>1639200</v>
      </c>
      <c r="G43" s="336">
        <v>1800000</v>
      </c>
      <c r="H43" s="335">
        <f t="shared" si="12"/>
        <v>1967040</v>
      </c>
      <c r="I43" s="337">
        <v>1500000</v>
      </c>
      <c r="J43" s="335">
        <f t="shared" si="13"/>
        <v>1639200</v>
      </c>
      <c r="K43" s="338">
        <f t="shared" si="14"/>
        <v>1748480</v>
      </c>
      <c r="L43" s="400">
        <v>1</v>
      </c>
      <c r="M43" s="340">
        <v>1500000</v>
      </c>
      <c r="N43" s="340">
        <f t="shared" si="15"/>
        <v>285000</v>
      </c>
      <c r="O43" s="340">
        <f t="shared" si="16"/>
        <v>1785000</v>
      </c>
    </row>
    <row r="44" spans="1:17" s="341" customFormat="1" ht="90" customHeight="1" x14ac:dyDescent="0.35">
      <c r="A44" s="426">
        <v>29</v>
      </c>
      <c r="B44" s="427" t="s">
        <v>97</v>
      </c>
      <c r="C44" s="396" t="s">
        <v>98</v>
      </c>
      <c r="D44" s="398">
        <v>1</v>
      </c>
      <c r="E44" s="407">
        <v>250000</v>
      </c>
      <c r="F44" s="335">
        <f t="shared" si="11"/>
        <v>273200</v>
      </c>
      <c r="G44" s="336">
        <v>3500000</v>
      </c>
      <c r="H44" s="335">
        <f t="shared" si="12"/>
        <v>3824800</v>
      </c>
      <c r="I44" s="337">
        <v>1500000</v>
      </c>
      <c r="J44" s="335">
        <f t="shared" si="13"/>
        <v>1639200</v>
      </c>
      <c r="K44" s="338">
        <f t="shared" si="14"/>
        <v>1912400</v>
      </c>
      <c r="L44" s="400">
        <v>1</v>
      </c>
      <c r="M44" s="340">
        <v>150000</v>
      </c>
      <c r="N44" s="340">
        <f t="shared" si="15"/>
        <v>28500</v>
      </c>
      <c r="O44" s="340">
        <f t="shared" si="16"/>
        <v>178500</v>
      </c>
      <c r="P44" s="341" t="s">
        <v>99</v>
      </c>
    </row>
    <row r="45" spans="1:17" s="341" customFormat="1" ht="90" customHeight="1" x14ac:dyDescent="0.35">
      <c r="A45" s="354">
        <v>31</v>
      </c>
      <c r="B45" s="396" t="s">
        <v>100</v>
      </c>
      <c r="C45" s="396" t="s">
        <v>101</v>
      </c>
      <c r="D45" s="398">
        <v>50</v>
      </c>
      <c r="E45" s="405">
        <v>75900</v>
      </c>
      <c r="F45" s="335">
        <f t="shared" si="11"/>
        <v>82943.520000000004</v>
      </c>
      <c r="G45" s="336">
        <v>75000</v>
      </c>
      <c r="H45" s="335">
        <f t="shared" si="12"/>
        <v>81960</v>
      </c>
      <c r="I45" s="337">
        <v>25000</v>
      </c>
      <c r="J45" s="335">
        <f t="shared" si="13"/>
        <v>27320</v>
      </c>
      <c r="K45" s="338">
        <f t="shared" si="14"/>
        <v>64074.506666666675</v>
      </c>
      <c r="L45" s="400">
        <v>50</v>
      </c>
      <c r="M45" s="340">
        <v>98000</v>
      </c>
      <c r="N45" s="340">
        <f t="shared" si="15"/>
        <v>18620</v>
      </c>
      <c r="O45" s="340">
        <f t="shared" si="16"/>
        <v>116620</v>
      </c>
    </row>
    <row r="46" spans="1:17" s="341" customFormat="1" ht="90" customHeight="1" x14ac:dyDescent="0.35">
      <c r="A46" s="342">
        <v>33</v>
      </c>
      <c r="B46" s="412" t="s">
        <v>102</v>
      </c>
      <c r="C46" s="397" t="s">
        <v>103</v>
      </c>
      <c r="D46" s="398">
        <v>30</v>
      </c>
      <c r="E46" s="411">
        <v>38500</v>
      </c>
      <c r="F46" s="335">
        <f t="shared" si="11"/>
        <v>42072.800000000003</v>
      </c>
      <c r="G46" s="336">
        <v>55000</v>
      </c>
      <c r="H46" s="335">
        <f t="shared" si="12"/>
        <v>60104</v>
      </c>
      <c r="I46" s="350">
        <v>25000</v>
      </c>
      <c r="J46" s="335">
        <f t="shared" si="13"/>
        <v>27320</v>
      </c>
      <c r="K46" s="338">
        <f t="shared" si="14"/>
        <v>43165.599999999999</v>
      </c>
      <c r="L46" s="400">
        <v>30</v>
      </c>
      <c r="M46" s="372">
        <v>150000</v>
      </c>
      <c r="N46" s="340">
        <f t="shared" si="15"/>
        <v>28500</v>
      </c>
      <c r="O46" s="340">
        <f t="shared" si="16"/>
        <v>178500</v>
      </c>
    </row>
    <row r="47" spans="1:17" s="341" customFormat="1" ht="90" customHeight="1" x14ac:dyDescent="0.35">
      <c r="A47" s="342">
        <v>34</v>
      </c>
      <c r="B47" s="428" t="s">
        <v>104</v>
      </c>
      <c r="C47" s="397" t="s">
        <v>105</v>
      </c>
      <c r="D47" s="398">
        <v>1</v>
      </c>
      <c r="E47" s="410">
        <v>1950000</v>
      </c>
      <c r="F47" s="378">
        <f t="shared" si="11"/>
        <v>2130960</v>
      </c>
      <c r="G47" s="336">
        <v>2500000</v>
      </c>
      <c r="H47" s="378">
        <f t="shared" si="12"/>
        <v>2732000</v>
      </c>
      <c r="I47" s="350">
        <v>10000000</v>
      </c>
      <c r="J47" s="335">
        <f t="shared" si="13"/>
        <v>10928000</v>
      </c>
      <c r="K47" s="351">
        <f>SUM(F47+H47)/2</f>
        <v>2431480</v>
      </c>
      <c r="L47" s="400">
        <v>1</v>
      </c>
      <c r="M47" s="340">
        <v>4900000</v>
      </c>
      <c r="N47" s="340">
        <f t="shared" si="15"/>
        <v>931000</v>
      </c>
      <c r="O47" s="340">
        <f t="shared" si="16"/>
        <v>5831000</v>
      </c>
    </row>
    <row r="48" spans="1:17" s="341" customFormat="1" ht="90" customHeight="1" x14ac:dyDescent="0.35">
      <c r="A48" s="426">
        <v>35</v>
      </c>
      <c r="B48" s="429" t="s">
        <v>106</v>
      </c>
      <c r="C48" s="397" t="s">
        <v>107</v>
      </c>
      <c r="D48" s="398">
        <v>10</v>
      </c>
      <c r="E48" s="410">
        <v>35000</v>
      </c>
      <c r="F48" s="335">
        <f t="shared" si="11"/>
        <v>38248</v>
      </c>
      <c r="G48" s="336">
        <v>165000</v>
      </c>
      <c r="H48" s="335">
        <f t="shared" si="12"/>
        <v>180312</v>
      </c>
      <c r="I48" s="350">
        <v>45000</v>
      </c>
      <c r="J48" s="335">
        <f t="shared" si="13"/>
        <v>49176</v>
      </c>
      <c r="K48" s="338">
        <f t="shared" ref="K48:K64" si="17">SUM(F48+H48+J48)/3</f>
        <v>89245.333333333328</v>
      </c>
      <c r="L48" s="400">
        <v>10</v>
      </c>
      <c r="M48" s="340">
        <v>69000</v>
      </c>
      <c r="N48" s="340">
        <f t="shared" si="15"/>
        <v>13110</v>
      </c>
      <c r="O48" s="340">
        <f t="shared" si="16"/>
        <v>82110</v>
      </c>
    </row>
    <row r="49" spans="1:20" s="341" customFormat="1" ht="90" customHeight="1" x14ac:dyDescent="0.35">
      <c r="A49" s="403">
        <v>23</v>
      </c>
      <c r="B49" s="397" t="s">
        <v>108</v>
      </c>
      <c r="C49" s="397" t="s">
        <v>109</v>
      </c>
      <c r="D49" s="397">
        <v>1</v>
      </c>
      <c r="E49" s="430">
        <v>20000</v>
      </c>
      <c r="F49" s="335">
        <f t="shared" si="11"/>
        <v>21856</v>
      </c>
      <c r="G49" s="336">
        <v>80000</v>
      </c>
      <c r="H49" s="335">
        <f t="shared" si="12"/>
        <v>87424</v>
      </c>
      <c r="I49" s="337">
        <v>400000</v>
      </c>
      <c r="J49" s="335">
        <f t="shared" si="13"/>
        <v>437120</v>
      </c>
      <c r="K49" s="338">
        <f t="shared" si="17"/>
        <v>182133.33333333334</v>
      </c>
      <c r="L49" s="404">
        <v>1</v>
      </c>
      <c r="M49" s="372">
        <v>155000</v>
      </c>
      <c r="N49" s="340">
        <f t="shared" si="15"/>
        <v>29450</v>
      </c>
      <c r="O49" s="340">
        <f t="shared" si="16"/>
        <v>184450</v>
      </c>
    </row>
    <row r="50" spans="1:20" s="341" customFormat="1" ht="90" customHeight="1" x14ac:dyDescent="0.35">
      <c r="A50" s="354">
        <v>22</v>
      </c>
      <c r="B50" s="396" t="s">
        <v>110</v>
      </c>
      <c r="C50" s="397" t="s">
        <v>109</v>
      </c>
      <c r="D50" s="398">
        <v>1</v>
      </c>
      <c r="E50" s="411" t="s">
        <v>111</v>
      </c>
      <c r="F50" s="335">
        <f t="shared" si="11"/>
        <v>21856</v>
      </c>
      <c r="G50" s="336">
        <v>80000</v>
      </c>
      <c r="H50" s="335">
        <f t="shared" si="12"/>
        <v>87424</v>
      </c>
      <c r="I50" s="337">
        <v>400000</v>
      </c>
      <c r="J50" s="335">
        <f t="shared" si="13"/>
        <v>437120</v>
      </c>
      <c r="K50" s="338">
        <f t="shared" si="17"/>
        <v>182133.33333333334</v>
      </c>
      <c r="L50" s="400">
        <v>1</v>
      </c>
      <c r="M50" s="372">
        <v>155000</v>
      </c>
      <c r="N50" s="340">
        <f t="shared" si="15"/>
        <v>29450</v>
      </c>
      <c r="O50" s="340">
        <f t="shared" si="16"/>
        <v>184450</v>
      </c>
    </row>
    <row r="51" spans="1:20" s="341" customFormat="1" ht="90" customHeight="1" x14ac:dyDescent="0.35">
      <c r="A51" s="408">
        <v>37</v>
      </c>
      <c r="B51" s="431" t="s">
        <v>112</v>
      </c>
      <c r="C51" s="397" t="s">
        <v>113</v>
      </c>
      <c r="D51" s="398">
        <v>1</v>
      </c>
      <c r="E51" s="430">
        <v>400000</v>
      </c>
      <c r="F51" s="335">
        <f t="shared" si="11"/>
        <v>437120</v>
      </c>
      <c r="G51" s="336">
        <v>180000</v>
      </c>
      <c r="H51" s="335">
        <f t="shared" si="12"/>
        <v>196704</v>
      </c>
      <c r="I51" s="350">
        <v>180000</v>
      </c>
      <c r="J51" s="335">
        <f t="shared" si="13"/>
        <v>196704</v>
      </c>
      <c r="K51" s="338">
        <f t="shared" si="17"/>
        <v>276842.66666666669</v>
      </c>
      <c r="L51" s="434">
        <v>1</v>
      </c>
      <c r="M51" s="372">
        <v>235000</v>
      </c>
      <c r="N51" s="340">
        <f t="shared" si="15"/>
        <v>44650</v>
      </c>
      <c r="O51" s="340">
        <f t="shared" si="16"/>
        <v>279650</v>
      </c>
    </row>
    <row r="52" spans="1:20" s="341" customFormat="1" ht="90" customHeight="1" x14ac:dyDescent="0.35">
      <c r="A52" s="354">
        <v>1</v>
      </c>
      <c r="B52" s="563" t="s">
        <v>114</v>
      </c>
      <c r="C52" s="448" t="s">
        <v>115</v>
      </c>
      <c r="D52" s="448">
        <v>1</v>
      </c>
      <c r="E52" s="589">
        <v>8000000</v>
      </c>
      <c r="F52" s="335">
        <f t="shared" si="11"/>
        <v>8742400</v>
      </c>
      <c r="G52" s="336">
        <v>15000000</v>
      </c>
      <c r="H52" s="335">
        <f t="shared" si="12"/>
        <v>16392000</v>
      </c>
      <c r="I52" s="337">
        <v>3100000</v>
      </c>
      <c r="J52" s="335">
        <f t="shared" si="13"/>
        <v>3387680</v>
      </c>
      <c r="K52" s="338">
        <f t="shared" si="17"/>
        <v>9507360</v>
      </c>
      <c r="L52" s="612">
        <v>1</v>
      </c>
      <c r="M52" s="433">
        <v>14500000</v>
      </c>
      <c r="N52" s="340">
        <f t="shared" si="15"/>
        <v>2755000</v>
      </c>
      <c r="O52" s="340">
        <f t="shared" si="16"/>
        <v>17255000</v>
      </c>
      <c r="P52" s="341">
        <v>19</v>
      </c>
    </row>
    <row r="53" spans="1:20" s="341" customFormat="1" ht="90" customHeight="1" x14ac:dyDescent="0.35">
      <c r="A53" s="426">
        <v>38</v>
      </c>
      <c r="B53" s="567" t="s">
        <v>116</v>
      </c>
      <c r="C53" s="436" t="s">
        <v>117</v>
      </c>
      <c r="D53" s="437">
        <v>1</v>
      </c>
      <c r="E53" s="438">
        <v>2500000</v>
      </c>
      <c r="F53" s="335">
        <f t="shared" si="11"/>
        <v>2732000</v>
      </c>
      <c r="G53" s="336">
        <v>3500000</v>
      </c>
      <c r="H53" s="335">
        <f t="shared" si="12"/>
        <v>3824800</v>
      </c>
      <c r="I53" s="350">
        <v>4500000</v>
      </c>
      <c r="J53" s="335">
        <f t="shared" si="13"/>
        <v>4917600</v>
      </c>
      <c r="K53" s="338">
        <f t="shared" si="17"/>
        <v>3824800</v>
      </c>
      <c r="L53" s="439">
        <v>1</v>
      </c>
      <c r="M53" s="340">
        <v>235000</v>
      </c>
      <c r="N53" s="340">
        <f t="shared" si="15"/>
        <v>44650</v>
      </c>
      <c r="O53" s="340">
        <f t="shared" si="16"/>
        <v>279650</v>
      </c>
    </row>
    <row r="54" spans="1:20" s="341" customFormat="1" ht="90" customHeight="1" x14ac:dyDescent="0.35">
      <c r="A54" s="354">
        <v>39</v>
      </c>
      <c r="B54" s="448" t="s">
        <v>118</v>
      </c>
      <c r="C54" s="436" t="s">
        <v>119</v>
      </c>
      <c r="D54" s="437">
        <v>1</v>
      </c>
      <c r="E54" s="438">
        <v>450000</v>
      </c>
      <c r="F54" s="335">
        <f t="shared" si="11"/>
        <v>491760</v>
      </c>
      <c r="G54" s="336">
        <v>550000</v>
      </c>
      <c r="H54" s="335">
        <f t="shared" si="12"/>
        <v>601040</v>
      </c>
      <c r="I54" s="350">
        <v>400000</v>
      </c>
      <c r="J54" s="335">
        <f t="shared" si="13"/>
        <v>437120</v>
      </c>
      <c r="K54" s="338">
        <f t="shared" si="17"/>
        <v>509973.33333333331</v>
      </c>
      <c r="L54" s="439">
        <v>1</v>
      </c>
      <c r="M54" s="340">
        <v>880000</v>
      </c>
      <c r="N54" s="340">
        <f t="shared" si="15"/>
        <v>167200</v>
      </c>
      <c r="O54" s="340">
        <f t="shared" si="16"/>
        <v>1047200</v>
      </c>
      <c r="R54" s="341">
        <v>1.19</v>
      </c>
      <c r="S54" s="341">
        <f>SUM(Q54/R54)</f>
        <v>0</v>
      </c>
      <c r="T54" s="341">
        <f>SUM(S54*R54)</f>
        <v>0</v>
      </c>
    </row>
    <row r="55" spans="1:20" s="341" customFormat="1" ht="90" customHeight="1" x14ac:dyDescent="0.35">
      <c r="A55" s="354">
        <v>57</v>
      </c>
      <c r="B55" s="440" t="s">
        <v>120</v>
      </c>
      <c r="C55" s="436" t="s">
        <v>121</v>
      </c>
      <c r="D55" s="437">
        <v>2</v>
      </c>
      <c r="E55" s="441">
        <v>450000</v>
      </c>
      <c r="F55" s="335">
        <f t="shared" si="11"/>
        <v>491760</v>
      </c>
      <c r="G55" s="336">
        <v>450000</v>
      </c>
      <c r="H55" s="335">
        <f t="shared" si="12"/>
        <v>491760</v>
      </c>
      <c r="I55" s="350">
        <v>400000</v>
      </c>
      <c r="J55" s="335">
        <f t="shared" si="13"/>
        <v>437120</v>
      </c>
      <c r="K55" s="338">
        <f t="shared" si="17"/>
        <v>473546.66666666669</v>
      </c>
      <c r="L55" s="439">
        <v>2</v>
      </c>
      <c r="M55" s="372">
        <v>1400000</v>
      </c>
      <c r="N55" s="340">
        <f t="shared" si="15"/>
        <v>266000</v>
      </c>
      <c r="O55" s="340">
        <f t="shared" si="16"/>
        <v>1666000</v>
      </c>
    </row>
    <row r="56" spans="1:20" s="341" customFormat="1" ht="90" customHeight="1" x14ac:dyDescent="0.35">
      <c r="A56" s="403">
        <v>32</v>
      </c>
      <c r="B56" s="442" t="s">
        <v>122</v>
      </c>
      <c r="C56" s="436" t="s">
        <v>123</v>
      </c>
      <c r="D56" s="443">
        <v>1</v>
      </c>
      <c r="E56" s="444">
        <v>185000</v>
      </c>
      <c r="F56" s="363">
        <f t="shared" si="11"/>
        <v>202168</v>
      </c>
      <c r="G56" s="390">
        <v>120000</v>
      </c>
      <c r="H56" s="363">
        <f t="shared" si="12"/>
        <v>131136</v>
      </c>
      <c r="I56" s="350">
        <v>400000</v>
      </c>
      <c r="J56" s="363">
        <f t="shared" si="13"/>
        <v>437120</v>
      </c>
      <c r="K56" s="445">
        <f t="shared" si="17"/>
        <v>256808</v>
      </c>
      <c r="L56" s="439">
        <v>1</v>
      </c>
      <c r="M56" s="391">
        <v>135000</v>
      </c>
      <c r="N56" s="391">
        <f t="shared" si="15"/>
        <v>25650</v>
      </c>
      <c r="O56" s="391">
        <f t="shared" si="16"/>
        <v>160650</v>
      </c>
      <c r="P56" s="341" t="s">
        <v>99</v>
      </c>
      <c r="Q56" s="341">
        <v>256808</v>
      </c>
    </row>
    <row r="57" spans="1:20" s="341" customFormat="1" ht="90" customHeight="1" x14ac:dyDescent="0.35">
      <c r="A57" s="375">
        <v>43</v>
      </c>
      <c r="B57" s="446" t="s">
        <v>124</v>
      </c>
      <c r="C57" s="447" t="s">
        <v>125</v>
      </c>
      <c r="D57" s="443">
        <v>30</v>
      </c>
      <c r="E57" s="444">
        <v>65000</v>
      </c>
      <c r="F57" s="363">
        <f t="shared" si="11"/>
        <v>71032</v>
      </c>
      <c r="G57" s="390">
        <v>250000</v>
      </c>
      <c r="H57" s="363">
        <f t="shared" si="12"/>
        <v>273200</v>
      </c>
      <c r="I57" s="350">
        <v>120000</v>
      </c>
      <c r="J57" s="363">
        <f t="shared" si="13"/>
        <v>131136</v>
      </c>
      <c r="K57" s="365">
        <f t="shared" si="17"/>
        <v>158456</v>
      </c>
      <c r="L57" s="439">
        <v>30</v>
      </c>
      <c r="M57" s="391">
        <v>290000</v>
      </c>
      <c r="N57" s="391">
        <f t="shared" si="15"/>
        <v>55100</v>
      </c>
      <c r="O57" s="391">
        <f t="shared" si="16"/>
        <v>345100</v>
      </c>
    </row>
    <row r="58" spans="1:20" s="341" customFormat="1" ht="90" customHeight="1" x14ac:dyDescent="0.35">
      <c r="A58" s="426">
        <v>47</v>
      </c>
      <c r="B58" s="446" t="s">
        <v>126</v>
      </c>
      <c r="C58" s="436" t="s">
        <v>127</v>
      </c>
      <c r="D58" s="437">
        <v>30</v>
      </c>
      <c r="E58" s="441">
        <v>95000</v>
      </c>
      <c r="F58" s="335">
        <f t="shared" si="11"/>
        <v>103816</v>
      </c>
      <c r="G58" s="336">
        <v>150000</v>
      </c>
      <c r="H58" s="335">
        <f t="shared" si="12"/>
        <v>163920</v>
      </c>
      <c r="I58" s="350">
        <v>120000</v>
      </c>
      <c r="J58" s="335">
        <f t="shared" si="13"/>
        <v>131136</v>
      </c>
      <c r="K58" s="338">
        <f t="shared" si="17"/>
        <v>132957.33333333334</v>
      </c>
      <c r="L58" s="439">
        <v>30</v>
      </c>
      <c r="M58" s="372">
        <v>240000</v>
      </c>
      <c r="N58" s="340">
        <f t="shared" si="15"/>
        <v>45600</v>
      </c>
      <c r="O58" s="340">
        <f t="shared" si="16"/>
        <v>285600</v>
      </c>
    </row>
    <row r="59" spans="1:20" s="341" customFormat="1" ht="90" customHeight="1" x14ac:dyDescent="0.35">
      <c r="A59" s="426">
        <v>41</v>
      </c>
      <c r="B59" s="446" t="s">
        <v>128</v>
      </c>
      <c r="C59" s="448" t="s">
        <v>129</v>
      </c>
      <c r="D59" s="437">
        <v>30</v>
      </c>
      <c r="E59" s="450">
        <v>95000</v>
      </c>
      <c r="F59" s="335">
        <f t="shared" si="11"/>
        <v>103816</v>
      </c>
      <c r="G59" s="336">
        <v>150000</v>
      </c>
      <c r="H59" s="335">
        <f t="shared" si="12"/>
        <v>163920</v>
      </c>
      <c r="I59" s="350">
        <v>180000</v>
      </c>
      <c r="J59" s="335">
        <f t="shared" si="13"/>
        <v>196704</v>
      </c>
      <c r="K59" s="338">
        <f t="shared" si="17"/>
        <v>154813.33333333334</v>
      </c>
      <c r="L59" s="439">
        <v>30</v>
      </c>
      <c r="M59" s="340">
        <v>240000</v>
      </c>
      <c r="N59" s="340">
        <f t="shared" si="15"/>
        <v>45600</v>
      </c>
      <c r="O59" s="340">
        <f t="shared" si="16"/>
        <v>285600</v>
      </c>
    </row>
    <row r="60" spans="1:20" s="341" customFormat="1" ht="90" customHeight="1" x14ac:dyDescent="0.35">
      <c r="A60" s="342">
        <v>46</v>
      </c>
      <c r="B60" s="449" t="s">
        <v>130</v>
      </c>
      <c r="C60" s="448" t="s">
        <v>131</v>
      </c>
      <c r="D60" s="437">
        <v>50</v>
      </c>
      <c r="E60" s="441">
        <v>0</v>
      </c>
      <c r="F60" s="335">
        <f t="shared" si="11"/>
        <v>0</v>
      </c>
      <c r="G60" s="336">
        <v>150000</v>
      </c>
      <c r="H60" s="335">
        <f t="shared" si="12"/>
        <v>163920</v>
      </c>
      <c r="I60" s="350">
        <v>150000</v>
      </c>
      <c r="J60" s="335">
        <f t="shared" si="13"/>
        <v>163920</v>
      </c>
      <c r="K60" s="338">
        <f t="shared" si="17"/>
        <v>109280</v>
      </c>
      <c r="L60" s="439">
        <v>50</v>
      </c>
      <c r="M60" s="372">
        <v>290000</v>
      </c>
      <c r="N60" s="340">
        <f t="shared" si="15"/>
        <v>55100</v>
      </c>
      <c r="O60" s="340">
        <f t="shared" si="16"/>
        <v>345100</v>
      </c>
    </row>
    <row r="61" spans="1:20" s="341" customFormat="1" ht="90" customHeight="1" x14ac:dyDescent="0.35">
      <c r="A61" s="354">
        <v>48</v>
      </c>
      <c r="B61" s="448" t="s">
        <v>132</v>
      </c>
      <c r="C61" s="436" t="s">
        <v>133</v>
      </c>
      <c r="D61" s="437">
        <v>30</v>
      </c>
      <c r="E61" s="438">
        <v>450000</v>
      </c>
      <c r="F61" s="335">
        <f t="shared" si="11"/>
        <v>491760</v>
      </c>
      <c r="G61" s="336">
        <v>150000</v>
      </c>
      <c r="H61" s="335">
        <f t="shared" si="12"/>
        <v>163920</v>
      </c>
      <c r="I61" s="350">
        <v>40000</v>
      </c>
      <c r="J61" s="335">
        <f t="shared" si="13"/>
        <v>43712</v>
      </c>
      <c r="K61" s="338">
        <f t="shared" si="17"/>
        <v>233130.66666666666</v>
      </c>
      <c r="L61" s="439">
        <v>30</v>
      </c>
      <c r="M61" s="340">
        <v>350000</v>
      </c>
      <c r="N61" s="340">
        <f t="shared" si="15"/>
        <v>66500</v>
      </c>
      <c r="O61" s="340">
        <f t="shared" si="16"/>
        <v>416500</v>
      </c>
    </row>
    <row r="62" spans="1:20" s="341" customFormat="1" ht="90" customHeight="1" x14ac:dyDescent="0.35">
      <c r="A62" s="342">
        <v>45</v>
      </c>
      <c r="B62" s="451" t="s">
        <v>134</v>
      </c>
      <c r="C62" s="448" t="s">
        <v>135</v>
      </c>
      <c r="D62" s="437">
        <v>30</v>
      </c>
      <c r="E62" s="441">
        <v>0</v>
      </c>
      <c r="F62" s="335">
        <f t="shared" si="11"/>
        <v>0</v>
      </c>
      <c r="G62" s="336">
        <v>250000</v>
      </c>
      <c r="H62" s="335">
        <f t="shared" si="12"/>
        <v>273200</v>
      </c>
      <c r="I62" s="350">
        <v>150000</v>
      </c>
      <c r="J62" s="335">
        <f t="shared" si="13"/>
        <v>163920</v>
      </c>
      <c r="K62" s="338">
        <f t="shared" si="17"/>
        <v>145706.66666666666</v>
      </c>
      <c r="L62" s="439">
        <v>30</v>
      </c>
      <c r="M62" s="372">
        <v>298000</v>
      </c>
      <c r="N62" s="340">
        <f t="shared" si="15"/>
        <v>56620</v>
      </c>
      <c r="O62" s="340">
        <f t="shared" si="16"/>
        <v>354620</v>
      </c>
    </row>
    <row r="63" spans="1:20" s="341" customFormat="1" ht="59.25" customHeight="1" x14ac:dyDescent="0.35">
      <c r="A63" s="354">
        <v>49</v>
      </c>
      <c r="B63" s="448" t="s">
        <v>136</v>
      </c>
      <c r="C63" s="448" t="s">
        <v>137</v>
      </c>
      <c r="D63" s="437">
        <v>50</v>
      </c>
      <c r="E63" s="438">
        <v>25000</v>
      </c>
      <c r="F63" s="335">
        <f t="shared" si="11"/>
        <v>27320</v>
      </c>
      <c r="G63" s="336">
        <v>50000</v>
      </c>
      <c r="H63" s="335">
        <f t="shared" si="12"/>
        <v>54640</v>
      </c>
      <c r="I63" s="350">
        <v>45000</v>
      </c>
      <c r="J63" s="335">
        <f t="shared" si="13"/>
        <v>49176</v>
      </c>
      <c r="K63" s="338">
        <f t="shared" si="17"/>
        <v>43712</v>
      </c>
      <c r="L63" s="439">
        <v>50</v>
      </c>
      <c r="M63" s="340">
        <v>110000</v>
      </c>
      <c r="N63" s="340">
        <f t="shared" si="15"/>
        <v>20900</v>
      </c>
      <c r="O63" s="340">
        <f t="shared" si="16"/>
        <v>130900</v>
      </c>
    </row>
    <row r="64" spans="1:20" s="341" customFormat="1" ht="90" customHeight="1" x14ac:dyDescent="0.35">
      <c r="A64" s="354">
        <v>42</v>
      </c>
      <c r="B64" s="453" t="s">
        <v>138</v>
      </c>
      <c r="C64" s="453" t="s">
        <v>139</v>
      </c>
      <c r="D64" s="454">
        <v>100</v>
      </c>
      <c r="E64" s="455">
        <v>75000</v>
      </c>
      <c r="F64" s="335">
        <f t="shared" si="11"/>
        <v>81960</v>
      </c>
      <c r="G64" s="336">
        <v>55000</v>
      </c>
      <c r="H64" s="335">
        <f t="shared" si="12"/>
        <v>60104</v>
      </c>
      <c r="I64" s="350">
        <v>160000</v>
      </c>
      <c r="J64" s="335">
        <f t="shared" si="13"/>
        <v>174848</v>
      </c>
      <c r="K64" s="338">
        <f t="shared" si="17"/>
        <v>105637.33333333333</v>
      </c>
      <c r="L64" s="456">
        <v>100</v>
      </c>
      <c r="M64" s="340">
        <v>290000</v>
      </c>
      <c r="N64" s="340">
        <f t="shared" si="15"/>
        <v>55100</v>
      </c>
      <c r="O64" s="340">
        <f t="shared" si="16"/>
        <v>345100</v>
      </c>
    </row>
    <row r="65" spans="1:17" s="341" customFormat="1" ht="90" customHeight="1" x14ac:dyDescent="0.35">
      <c r="A65" s="381"/>
      <c r="B65" s="561" t="s">
        <v>140</v>
      </c>
      <c r="C65" s="577"/>
      <c r="D65" s="577"/>
      <c r="E65" s="586"/>
      <c r="F65" s="603"/>
      <c r="G65" s="606"/>
      <c r="H65" s="603"/>
      <c r="I65" s="606"/>
      <c r="J65" s="603"/>
      <c r="K65" s="367"/>
      <c r="L65" s="609"/>
      <c r="M65" s="367"/>
      <c r="N65" s="367"/>
      <c r="O65" s="367"/>
      <c r="P65" s="319"/>
      <c r="Q65" s="319"/>
    </row>
    <row r="66" spans="1:17" s="341" customFormat="1" ht="90" customHeight="1" x14ac:dyDescent="0.35">
      <c r="A66" s="555"/>
      <c r="B66" s="561" t="s">
        <v>141</v>
      </c>
      <c r="C66" s="577"/>
      <c r="D66" s="577"/>
      <c r="E66" s="586"/>
      <c r="F66" s="603"/>
      <c r="G66" s="606"/>
      <c r="H66" s="603"/>
      <c r="I66" s="606"/>
      <c r="J66" s="603"/>
      <c r="K66" s="367"/>
      <c r="L66" s="609"/>
      <c r="M66" s="367"/>
      <c r="N66" s="367"/>
      <c r="O66" s="367"/>
      <c r="P66" s="319"/>
      <c r="Q66" s="319"/>
    </row>
    <row r="67" spans="1:17" s="341" customFormat="1" ht="90" customHeight="1" x14ac:dyDescent="0.35">
      <c r="A67" s="348">
        <v>44</v>
      </c>
      <c r="B67" s="469" t="s">
        <v>142</v>
      </c>
      <c r="C67" s="453" t="s">
        <v>143</v>
      </c>
      <c r="D67" s="453">
        <v>3</v>
      </c>
      <c r="E67" s="460">
        <v>0</v>
      </c>
      <c r="F67" s="335">
        <f t="shared" ref="F67:F74" si="18">+E67*(1+$F$1)</f>
        <v>0</v>
      </c>
      <c r="G67" s="336">
        <v>350000</v>
      </c>
      <c r="H67" s="335">
        <f t="shared" ref="H67:H74" si="19">+G67*(1+$F$1)</f>
        <v>382480</v>
      </c>
      <c r="I67" s="350">
        <v>150000</v>
      </c>
      <c r="J67" s="335">
        <f t="shared" ref="J67:J74" si="20">+I67*(1+$F$1)</f>
        <v>163920</v>
      </c>
      <c r="K67" s="338">
        <f t="shared" ref="K67:K74" si="21">SUM(F67+H67+J67)/3</f>
        <v>182133.33333333334</v>
      </c>
      <c r="L67" s="462">
        <v>3</v>
      </c>
      <c r="M67" s="372">
        <v>225000</v>
      </c>
      <c r="N67" s="340">
        <f t="shared" ref="N67:N74" si="22">SUM(M67*19/100)</f>
        <v>42750</v>
      </c>
      <c r="O67" s="340">
        <f t="shared" ref="O67:O74" si="23">SUM(M67+N67)</f>
        <v>267750</v>
      </c>
    </row>
    <row r="68" spans="1:17" s="341" customFormat="1" ht="90" customHeight="1" x14ac:dyDescent="0.35">
      <c r="A68" s="403">
        <v>91</v>
      </c>
      <c r="B68" s="452" t="s">
        <v>144</v>
      </c>
      <c r="C68" s="453" t="s">
        <v>145</v>
      </c>
      <c r="D68" s="454">
        <v>30</v>
      </c>
      <c r="E68" s="455">
        <v>165000</v>
      </c>
      <c r="F68" s="335">
        <f t="shared" si="18"/>
        <v>180312</v>
      </c>
      <c r="G68" s="336">
        <v>135000</v>
      </c>
      <c r="H68" s="335">
        <f t="shared" si="19"/>
        <v>147528</v>
      </c>
      <c r="I68" s="350">
        <v>60000</v>
      </c>
      <c r="J68" s="335">
        <f t="shared" si="20"/>
        <v>65568</v>
      </c>
      <c r="K68" s="338">
        <f t="shared" si="21"/>
        <v>131136</v>
      </c>
      <c r="L68" s="456">
        <v>30</v>
      </c>
      <c r="M68" s="340">
        <v>190000</v>
      </c>
      <c r="N68" s="340">
        <f t="shared" si="22"/>
        <v>36100</v>
      </c>
      <c r="O68" s="340">
        <f t="shared" si="23"/>
        <v>226100</v>
      </c>
    </row>
    <row r="69" spans="1:17" s="341" customFormat="1" ht="90" customHeight="1" x14ac:dyDescent="0.35">
      <c r="A69" s="457">
        <v>50</v>
      </c>
      <c r="B69" s="458" t="s">
        <v>146</v>
      </c>
      <c r="C69" s="453" t="s">
        <v>147</v>
      </c>
      <c r="D69" s="454">
        <v>60</v>
      </c>
      <c r="E69" s="463">
        <v>49500</v>
      </c>
      <c r="F69" s="335">
        <f t="shared" si="18"/>
        <v>54093.599999999999</v>
      </c>
      <c r="G69" s="336">
        <v>60000</v>
      </c>
      <c r="H69" s="335">
        <f t="shared" si="19"/>
        <v>65568</v>
      </c>
      <c r="I69" s="350">
        <v>60000</v>
      </c>
      <c r="J69" s="335">
        <f t="shared" si="20"/>
        <v>65568</v>
      </c>
      <c r="K69" s="338">
        <f t="shared" si="21"/>
        <v>61743.200000000004</v>
      </c>
      <c r="L69" s="456">
        <v>60</v>
      </c>
      <c r="M69" s="340">
        <v>180000</v>
      </c>
      <c r="N69" s="340">
        <f t="shared" si="22"/>
        <v>34200</v>
      </c>
      <c r="O69" s="340">
        <f t="shared" si="23"/>
        <v>214200</v>
      </c>
    </row>
    <row r="70" spans="1:17" s="341" customFormat="1" ht="128.25" customHeight="1" x14ac:dyDescent="0.35">
      <c r="A70" s="354">
        <v>51</v>
      </c>
      <c r="B70" s="453" t="s">
        <v>148</v>
      </c>
      <c r="C70" s="453" t="s">
        <v>149</v>
      </c>
      <c r="D70" s="452">
        <v>50</v>
      </c>
      <c r="E70" s="455">
        <v>50000</v>
      </c>
      <c r="F70" s="335">
        <f t="shared" si="18"/>
        <v>54640</v>
      </c>
      <c r="G70" s="336">
        <v>80000</v>
      </c>
      <c r="H70" s="335">
        <f t="shared" si="19"/>
        <v>87424</v>
      </c>
      <c r="I70" s="350">
        <v>130000</v>
      </c>
      <c r="J70" s="335">
        <f t="shared" si="20"/>
        <v>142064</v>
      </c>
      <c r="K70" s="338">
        <f t="shared" si="21"/>
        <v>94709.333333333328</v>
      </c>
      <c r="L70" s="459">
        <v>50</v>
      </c>
      <c r="M70" s="340">
        <v>190000</v>
      </c>
      <c r="N70" s="340">
        <f t="shared" si="22"/>
        <v>36100</v>
      </c>
      <c r="O70" s="340">
        <f t="shared" si="23"/>
        <v>226100</v>
      </c>
    </row>
    <row r="71" spans="1:17" s="341" customFormat="1" ht="110.25" customHeight="1" x14ac:dyDescent="0.35">
      <c r="A71" s="354">
        <v>82</v>
      </c>
      <c r="B71" s="452" t="s">
        <v>150</v>
      </c>
      <c r="C71" s="452" t="s">
        <v>151</v>
      </c>
      <c r="D71" s="452">
        <v>1</v>
      </c>
      <c r="E71" s="460">
        <v>185000</v>
      </c>
      <c r="F71" s="335">
        <f t="shared" si="18"/>
        <v>202168</v>
      </c>
      <c r="G71" s="336">
        <v>550000</v>
      </c>
      <c r="H71" s="335">
        <f t="shared" si="19"/>
        <v>601040</v>
      </c>
      <c r="I71" s="337">
        <v>330000</v>
      </c>
      <c r="J71" s="335">
        <f t="shared" si="20"/>
        <v>360624</v>
      </c>
      <c r="K71" s="338">
        <f t="shared" si="21"/>
        <v>387944</v>
      </c>
      <c r="L71" s="459">
        <v>1</v>
      </c>
      <c r="M71" s="372">
        <v>690000</v>
      </c>
      <c r="N71" s="340">
        <f t="shared" si="22"/>
        <v>131100</v>
      </c>
      <c r="O71" s="340">
        <f t="shared" si="23"/>
        <v>821100</v>
      </c>
    </row>
    <row r="72" spans="1:17" s="341" customFormat="1" ht="121.5" customHeight="1" x14ac:dyDescent="0.35">
      <c r="A72" s="375">
        <v>52</v>
      </c>
      <c r="B72" s="461" t="s">
        <v>152</v>
      </c>
      <c r="C72" s="453" t="s">
        <v>153</v>
      </c>
      <c r="D72" s="453">
        <v>180</v>
      </c>
      <c r="E72" s="455">
        <v>15500</v>
      </c>
      <c r="F72" s="335">
        <f t="shared" si="18"/>
        <v>16938.400000000001</v>
      </c>
      <c r="G72" s="336">
        <v>15000</v>
      </c>
      <c r="H72" s="335">
        <f t="shared" si="19"/>
        <v>16392</v>
      </c>
      <c r="I72" s="350">
        <v>15000</v>
      </c>
      <c r="J72" s="335">
        <f t="shared" si="20"/>
        <v>16392</v>
      </c>
      <c r="K72" s="338">
        <f t="shared" si="21"/>
        <v>16574.133333333335</v>
      </c>
      <c r="L72" s="611">
        <v>180</v>
      </c>
      <c r="M72" s="340">
        <v>80000</v>
      </c>
      <c r="N72" s="340">
        <f t="shared" si="22"/>
        <v>15200</v>
      </c>
      <c r="O72" s="340">
        <f t="shared" si="23"/>
        <v>95200</v>
      </c>
    </row>
    <row r="73" spans="1:17" s="341" customFormat="1" ht="90" customHeight="1" x14ac:dyDescent="0.35">
      <c r="A73" s="354">
        <v>54</v>
      </c>
      <c r="B73" s="397" t="s">
        <v>154</v>
      </c>
      <c r="C73" s="397" t="s">
        <v>155</v>
      </c>
      <c r="D73" s="398">
        <v>6</v>
      </c>
      <c r="E73" s="405">
        <v>350000</v>
      </c>
      <c r="F73" s="335">
        <f t="shared" si="18"/>
        <v>382480</v>
      </c>
      <c r="G73" s="336">
        <v>420000</v>
      </c>
      <c r="H73" s="335">
        <f t="shared" si="19"/>
        <v>458976</v>
      </c>
      <c r="I73" s="350">
        <v>250000</v>
      </c>
      <c r="J73" s="335">
        <f t="shared" si="20"/>
        <v>273200</v>
      </c>
      <c r="K73" s="338">
        <f t="shared" si="21"/>
        <v>371552</v>
      </c>
      <c r="L73" s="400">
        <v>6</v>
      </c>
      <c r="M73" s="340">
        <v>1800000</v>
      </c>
      <c r="N73" s="340">
        <f t="shared" si="22"/>
        <v>342000</v>
      </c>
      <c r="O73" s="340">
        <f t="shared" si="23"/>
        <v>2142000</v>
      </c>
      <c r="P73" s="341" t="s">
        <v>156</v>
      </c>
    </row>
    <row r="74" spans="1:17" s="341" customFormat="1" ht="249" customHeight="1" x14ac:dyDescent="0.35">
      <c r="A74" s="403">
        <v>59</v>
      </c>
      <c r="B74" s="396" t="s">
        <v>157</v>
      </c>
      <c r="C74" s="397" t="s">
        <v>158</v>
      </c>
      <c r="D74" s="397">
        <v>30</v>
      </c>
      <c r="E74" s="411">
        <v>85000</v>
      </c>
      <c r="F74" s="335">
        <f t="shared" si="18"/>
        <v>92888</v>
      </c>
      <c r="G74" s="336">
        <v>180000</v>
      </c>
      <c r="H74" s="335">
        <f t="shared" si="19"/>
        <v>196704</v>
      </c>
      <c r="I74" s="350">
        <v>270000</v>
      </c>
      <c r="J74" s="335">
        <f t="shared" si="20"/>
        <v>295056</v>
      </c>
      <c r="K74" s="338">
        <f t="shared" si="21"/>
        <v>194882.66666666666</v>
      </c>
      <c r="L74" s="404">
        <v>30</v>
      </c>
      <c r="M74" s="372">
        <v>293000</v>
      </c>
      <c r="N74" s="340">
        <f t="shared" si="22"/>
        <v>55670</v>
      </c>
      <c r="O74" s="340">
        <f t="shared" si="23"/>
        <v>348670</v>
      </c>
    </row>
    <row r="75" spans="1:17" s="341" customFormat="1" ht="90" customHeight="1" x14ac:dyDescent="0.35">
      <c r="A75" s="553"/>
      <c r="B75" s="572" t="s">
        <v>159</v>
      </c>
      <c r="C75" s="581"/>
      <c r="D75" s="581"/>
      <c r="E75" s="599"/>
      <c r="F75" s="603"/>
      <c r="G75" s="606"/>
      <c r="H75" s="603"/>
      <c r="I75" s="606"/>
      <c r="J75" s="603"/>
      <c r="K75" s="367"/>
      <c r="L75" s="617"/>
      <c r="M75" s="367"/>
      <c r="N75" s="367"/>
      <c r="O75" s="367"/>
      <c r="P75" s="319"/>
      <c r="Q75" s="319"/>
    </row>
    <row r="76" spans="1:17" s="341" customFormat="1" ht="90" customHeight="1" x14ac:dyDescent="0.35">
      <c r="A76" s="354">
        <v>90</v>
      </c>
      <c r="B76" s="397" t="s">
        <v>160</v>
      </c>
      <c r="C76" s="397" t="s">
        <v>161</v>
      </c>
      <c r="D76" s="398">
        <v>40</v>
      </c>
      <c r="E76" s="399">
        <v>45000</v>
      </c>
      <c r="F76" s="335">
        <f>+E76*(1+$F$1)</f>
        <v>49176</v>
      </c>
      <c r="G76" s="336">
        <v>3500</v>
      </c>
      <c r="H76" s="335">
        <f>+G76*(1+$F$1)</f>
        <v>3824.8</v>
      </c>
      <c r="I76" s="350">
        <v>23000</v>
      </c>
      <c r="J76" s="335">
        <f>+I76*(1+$F$1)</f>
        <v>25134.400000000001</v>
      </c>
      <c r="K76" s="338">
        <f>SUM(F76+H76+J76)/3</f>
        <v>26045.066666666669</v>
      </c>
      <c r="L76" s="400">
        <v>40</v>
      </c>
      <c r="M76" s="340">
        <v>19900</v>
      </c>
      <c r="N76" s="340">
        <f>SUM(M76*19/100)</f>
        <v>3781</v>
      </c>
      <c r="O76" s="340">
        <f>SUM(M76+N76)</f>
        <v>23681</v>
      </c>
    </row>
    <row r="77" spans="1:17" s="341" customFormat="1" ht="90" customHeight="1" x14ac:dyDescent="0.35">
      <c r="A77" s="381"/>
      <c r="B77" s="568" t="s">
        <v>162</v>
      </c>
      <c r="C77" s="581"/>
      <c r="D77" s="581"/>
      <c r="E77" s="599"/>
      <c r="F77" s="603"/>
      <c r="G77" s="606"/>
      <c r="H77" s="603"/>
      <c r="I77" s="606"/>
      <c r="J77" s="603"/>
      <c r="K77" s="367"/>
      <c r="L77" s="617"/>
      <c r="M77" s="367"/>
      <c r="N77" s="367"/>
      <c r="O77" s="367"/>
      <c r="P77" s="319"/>
      <c r="Q77" s="319"/>
    </row>
    <row r="78" spans="1:17" s="341" customFormat="1" ht="90" customHeight="1" x14ac:dyDescent="0.35">
      <c r="A78" s="465">
        <v>62</v>
      </c>
      <c r="B78" s="396" t="s">
        <v>163</v>
      </c>
      <c r="C78" s="397" t="s">
        <v>164</v>
      </c>
      <c r="D78" s="398">
        <v>300</v>
      </c>
      <c r="E78" s="430">
        <v>2500</v>
      </c>
      <c r="F78" s="335">
        <f t="shared" ref="F78:F85" si="24">+E78*(1+$F$1)</f>
        <v>2732</v>
      </c>
      <c r="G78" s="336">
        <v>7000</v>
      </c>
      <c r="H78" s="335">
        <f t="shared" ref="H78:H85" si="25">+G78*(1+$F$1)</f>
        <v>7649.6</v>
      </c>
      <c r="I78" s="350">
        <v>8000</v>
      </c>
      <c r="J78" s="335">
        <f t="shared" ref="J78:J85" si="26">+I78*(1+$F$1)</f>
        <v>8742.4</v>
      </c>
      <c r="K78" s="338">
        <f t="shared" ref="K78:K85" si="27">SUM(F78+H78+J78)/3</f>
        <v>6374.666666666667</v>
      </c>
      <c r="L78" s="400">
        <v>300</v>
      </c>
      <c r="M78" s="372">
        <v>2950</v>
      </c>
      <c r="N78" s="340">
        <f t="shared" ref="N78:N85" si="28">SUM(M78*19/100)</f>
        <v>560.5</v>
      </c>
      <c r="O78" s="340">
        <f t="shared" ref="O78:O85" si="29">SUM(M78+N78)</f>
        <v>3510.5</v>
      </c>
    </row>
    <row r="79" spans="1:17" s="341" customFormat="1" ht="90" customHeight="1" x14ac:dyDescent="0.35">
      <c r="A79" s="557">
        <v>64</v>
      </c>
      <c r="B79" s="571" t="s">
        <v>165</v>
      </c>
      <c r="C79" s="397" t="s">
        <v>166</v>
      </c>
      <c r="D79" s="398">
        <v>1</v>
      </c>
      <c r="E79" s="411">
        <v>450000</v>
      </c>
      <c r="F79" s="335">
        <f t="shared" si="24"/>
        <v>491760</v>
      </c>
      <c r="G79" s="336">
        <v>550000</v>
      </c>
      <c r="H79" s="335">
        <f t="shared" si="25"/>
        <v>601040</v>
      </c>
      <c r="I79" s="350">
        <v>400000</v>
      </c>
      <c r="J79" s="335">
        <f t="shared" si="26"/>
        <v>437120</v>
      </c>
      <c r="K79" s="351">
        <f t="shared" si="27"/>
        <v>509973.33333333331</v>
      </c>
      <c r="L79" s="400">
        <v>1</v>
      </c>
      <c r="M79" s="372">
        <v>1600000</v>
      </c>
      <c r="N79" s="340">
        <f t="shared" si="28"/>
        <v>304000</v>
      </c>
      <c r="O79" s="340">
        <f t="shared" si="29"/>
        <v>1904000</v>
      </c>
    </row>
    <row r="80" spans="1:17" s="341" customFormat="1" ht="90" customHeight="1" x14ac:dyDescent="0.35">
      <c r="A80" s="354">
        <v>86</v>
      </c>
      <c r="B80" s="396" t="s">
        <v>167</v>
      </c>
      <c r="C80" s="397" t="s">
        <v>168</v>
      </c>
      <c r="D80" s="398">
        <v>1</v>
      </c>
      <c r="E80" s="405">
        <v>150000</v>
      </c>
      <c r="F80" s="335">
        <f t="shared" si="24"/>
        <v>163920</v>
      </c>
      <c r="G80" s="336">
        <v>550000</v>
      </c>
      <c r="H80" s="335">
        <f t="shared" si="25"/>
        <v>601040</v>
      </c>
      <c r="I80" s="337">
        <v>330000</v>
      </c>
      <c r="J80" s="335">
        <f t="shared" si="26"/>
        <v>360624</v>
      </c>
      <c r="K80" s="338">
        <f t="shared" si="27"/>
        <v>375194.66666666669</v>
      </c>
      <c r="L80" s="400">
        <v>1</v>
      </c>
      <c r="M80" s="340">
        <v>1800000</v>
      </c>
      <c r="N80" s="340">
        <f t="shared" si="28"/>
        <v>342000</v>
      </c>
      <c r="O80" s="340">
        <f t="shared" si="29"/>
        <v>2142000</v>
      </c>
    </row>
    <row r="81" spans="1:17" s="341" customFormat="1" ht="90" customHeight="1" x14ac:dyDescent="0.35">
      <c r="A81" s="354">
        <v>96</v>
      </c>
      <c r="B81" s="397" t="s">
        <v>169</v>
      </c>
      <c r="C81" s="397" t="s">
        <v>58</v>
      </c>
      <c r="D81" s="398">
        <v>1</v>
      </c>
      <c r="E81" s="407">
        <v>3500000</v>
      </c>
      <c r="F81" s="335">
        <f t="shared" si="24"/>
        <v>3824800</v>
      </c>
      <c r="G81" s="336">
        <v>2500000</v>
      </c>
      <c r="H81" s="335">
        <f t="shared" si="25"/>
        <v>2732000</v>
      </c>
      <c r="I81" s="350">
        <v>4800000</v>
      </c>
      <c r="J81" s="335">
        <f t="shared" si="26"/>
        <v>5245440</v>
      </c>
      <c r="K81" s="338">
        <f t="shared" si="27"/>
        <v>3934080</v>
      </c>
      <c r="L81" s="400">
        <v>1</v>
      </c>
      <c r="M81" s="340">
        <v>8400000</v>
      </c>
      <c r="N81" s="340">
        <f t="shared" si="28"/>
        <v>1596000</v>
      </c>
      <c r="O81" s="340">
        <f t="shared" si="29"/>
        <v>9996000</v>
      </c>
    </row>
    <row r="82" spans="1:17" s="341" customFormat="1" ht="150" customHeight="1" x14ac:dyDescent="0.35">
      <c r="A82" s="403">
        <v>97</v>
      </c>
      <c r="B82" s="397" t="s">
        <v>170</v>
      </c>
      <c r="C82" s="397" t="s">
        <v>58</v>
      </c>
      <c r="D82" s="398">
        <v>1</v>
      </c>
      <c r="E82" s="411">
        <v>4800000</v>
      </c>
      <c r="F82" s="335">
        <f t="shared" si="24"/>
        <v>5245440</v>
      </c>
      <c r="G82" s="336">
        <v>5000000</v>
      </c>
      <c r="H82" s="335">
        <f t="shared" si="25"/>
        <v>5464000</v>
      </c>
      <c r="I82" s="350">
        <v>4800000</v>
      </c>
      <c r="J82" s="335">
        <f t="shared" si="26"/>
        <v>5245440</v>
      </c>
      <c r="K82" s="338">
        <f t="shared" si="27"/>
        <v>5318293.333333333</v>
      </c>
      <c r="L82" s="467">
        <v>1</v>
      </c>
      <c r="M82" s="372">
        <v>8400000</v>
      </c>
      <c r="N82" s="340">
        <f t="shared" si="28"/>
        <v>1596000</v>
      </c>
      <c r="O82" s="340">
        <f t="shared" si="29"/>
        <v>9996000</v>
      </c>
    </row>
    <row r="83" spans="1:17" s="341" customFormat="1" ht="90" customHeight="1" x14ac:dyDescent="0.35">
      <c r="A83" s="403">
        <v>65</v>
      </c>
      <c r="B83" s="452" t="s">
        <v>171</v>
      </c>
      <c r="C83" s="452" t="s">
        <v>172</v>
      </c>
      <c r="D83" s="454">
        <v>3</v>
      </c>
      <c r="E83" s="464">
        <v>185000</v>
      </c>
      <c r="F83" s="335">
        <f t="shared" si="24"/>
        <v>202168</v>
      </c>
      <c r="G83" s="336">
        <v>450000</v>
      </c>
      <c r="H83" s="335">
        <f t="shared" si="25"/>
        <v>491760</v>
      </c>
      <c r="I83" s="350">
        <v>400000</v>
      </c>
      <c r="J83" s="335">
        <f t="shared" si="26"/>
        <v>437120</v>
      </c>
      <c r="K83" s="338">
        <f t="shared" si="27"/>
        <v>377016</v>
      </c>
      <c r="L83" s="456">
        <v>3</v>
      </c>
      <c r="M83" s="340">
        <v>2000000</v>
      </c>
      <c r="N83" s="340">
        <f t="shared" si="28"/>
        <v>380000</v>
      </c>
      <c r="O83" s="340">
        <f t="shared" si="29"/>
        <v>2380000</v>
      </c>
    </row>
    <row r="84" spans="1:17" s="341" customFormat="1" ht="90" customHeight="1" x14ac:dyDescent="0.35">
      <c r="A84" s="403">
        <v>83</v>
      </c>
      <c r="B84" s="453" t="s">
        <v>173</v>
      </c>
      <c r="C84" s="452" t="s">
        <v>174</v>
      </c>
      <c r="D84" s="452">
        <v>1</v>
      </c>
      <c r="E84" s="588">
        <v>150000</v>
      </c>
      <c r="F84" s="335">
        <f t="shared" si="24"/>
        <v>163920</v>
      </c>
      <c r="G84" s="336">
        <v>550000</v>
      </c>
      <c r="H84" s="335">
        <f t="shared" si="25"/>
        <v>601040</v>
      </c>
      <c r="I84" s="337">
        <v>330000</v>
      </c>
      <c r="J84" s="335">
        <f t="shared" si="26"/>
        <v>360624</v>
      </c>
      <c r="K84" s="338">
        <f t="shared" si="27"/>
        <v>375194.66666666669</v>
      </c>
      <c r="L84" s="459">
        <v>1</v>
      </c>
      <c r="M84" s="340">
        <v>690000</v>
      </c>
      <c r="N84" s="340">
        <f t="shared" si="28"/>
        <v>131100</v>
      </c>
      <c r="O84" s="340">
        <f t="shared" si="29"/>
        <v>821100</v>
      </c>
    </row>
    <row r="85" spans="1:17" s="341" customFormat="1" ht="90" customHeight="1" x14ac:dyDescent="0.35">
      <c r="A85" s="354">
        <v>81</v>
      </c>
      <c r="B85" s="453" t="s">
        <v>175</v>
      </c>
      <c r="C85" s="452" t="s">
        <v>176</v>
      </c>
      <c r="D85" s="454">
        <v>1</v>
      </c>
      <c r="E85" s="455">
        <v>150000</v>
      </c>
      <c r="F85" s="335">
        <f t="shared" si="24"/>
        <v>163920</v>
      </c>
      <c r="G85" s="336">
        <v>550000</v>
      </c>
      <c r="H85" s="335">
        <f t="shared" si="25"/>
        <v>601040</v>
      </c>
      <c r="I85" s="337">
        <v>330000</v>
      </c>
      <c r="J85" s="335">
        <f t="shared" si="26"/>
        <v>360624</v>
      </c>
      <c r="K85" s="338">
        <f t="shared" si="27"/>
        <v>375194.66666666669</v>
      </c>
      <c r="L85" s="456">
        <v>1</v>
      </c>
      <c r="M85" s="340">
        <v>690000</v>
      </c>
      <c r="N85" s="340">
        <f t="shared" si="28"/>
        <v>131100</v>
      </c>
      <c r="O85" s="340">
        <f t="shared" si="29"/>
        <v>821100</v>
      </c>
    </row>
    <row r="86" spans="1:17" s="341" customFormat="1" ht="90" customHeight="1" x14ac:dyDescent="0.35">
      <c r="A86" s="381"/>
      <c r="B86" s="561" t="s">
        <v>177</v>
      </c>
      <c r="C86" s="577"/>
      <c r="D86" s="577"/>
      <c r="E86" s="586"/>
      <c r="F86" s="603"/>
      <c r="G86" s="606"/>
      <c r="H86" s="603"/>
      <c r="I86" s="606"/>
      <c r="J86" s="603"/>
      <c r="K86" s="367"/>
      <c r="L86" s="609"/>
      <c r="M86" s="367"/>
      <c r="N86" s="367"/>
      <c r="O86" s="367"/>
      <c r="P86" s="319"/>
      <c r="Q86" s="319"/>
    </row>
    <row r="87" spans="1:17" s="341" customFormat="1" ht="90" customHeight="1" x14ac:dyDescent="0.35">
      <c r="A87" s="354">
        <v>67</v>
      </c>
      <c r="B87" s="575" t="s">
        <v>178</v>
      </c>
      <c r="C87" s="471" t="s">
        <v>179</v>
      </c>
      <c r="D87" s="472">
        <v>30</v>
      </c>
      <c r="E87" s="601">
        <v>12500</v>
      </c>
      <c r="F87" s="363">
        <f t="shared" ref="F87:F114" si="30">+E87*(1+$F$1)</f>
        <v>13660</v>
      </c>
      <c r="G87" s="390">
        <v>9200</v>
      </c>
      <c r="H87" s="363">
        <f t="shared" ref="H87:H114" si="31">+G87*(1+$F$1)</f>
        <v>10053.76</v>
      </c>
      <c r="I87" s="350">
        <v>15000</v>
      </c>
      <c r="J87" s="363">
        <f t="shared" ref="J87:J114" si="32">+I87*(1+$F$1)</f>
        <v>16392</v>
      </c>
      <c r="K87" s="365">
        <f>SUM(F87+H87+J87)/3</f>
        <v>13368.586666666668</v>
      </c>
      <c r="L87" s="456">
        <v>30</v>
      </c>
      <c r="M87" s="394">
        <v>26000</v>
      </c>
      <c r="N87" s="391">
        <f t="shared" ref="N87:N99" si="33">SUM(M87*19/100)</f>
        <v>4940</v>
      </c>
      <c r="O87" s="391">
        <f t="shared" ref="O87:O99" si="34">SUM(M87+N87)</f>
        <v>30940</v>
      </c>
    </row>
    <row r="88" spans="1:17" s="341" customFormat="1" ht="166.5" customHeight="1" x14ac:dyDescent="0.35">
      <c r="A88" s="348">
        <v>68</v>
      </c>
      <c r="B88" s="469" t="s">
        <v>180</v>
      </c>
      <c r="C88" s="453" t="s">
        <v>181</v>
      </c>
      <c r="D88" s="454">
        <v>30</v>
      </c>
      <c r="E88" s="470">
        <v>0</v>
      </c>
      <c r="F88" s="335">
        <f t="shared" si="30"/>
        <v>0</v>
      </c>
      <c r="G88" s="336">
        <v>9200</v>
      </c>
      <c r="H88" s="378">
        <f t="shared" si="31"/>
        <v>10053.76</v>
      </c>
      <c r="I88" s="350">
        <v>15000</v>
      </c>
      <c r="J88" s="378">
        <f t="shared" si="32"/>
        <v>16392</v>
      </c>
      <c r="K88" s="351">
        <f>SUM(H88+J88)/2</f>
        <v>13222.880000000001</v>
      </c>
      <c r="L88" s="456">
        <v>30</v>
      </c>
      <c r="M88" s="372">
        <v>32000</v>
      </c>
      <c r="N88" s="340">
        <f t="shared" si="33"/>
        <v>6080</v>
      </c>
      <c r="O88" s="340">
        <f t="shared" si="34"/>
        <v>38080</v>
      </c>
    </row>
    <row r="89" spans="1:17" s="341" customFormat="1" ht="90" customHeight="1" x14ac:dyDescent="0.35">
      <c r="A89" s="354">
        <v>69</v>
      </c>
      <c r="B89" s="452" t="s">
        <v>182</v>
      </c>
      <c r="C89" s="453" t="s">
        <v>183</v>
      </c>
      <c r="D89" s="454">
        <v>30</v>
      </c>
      <c r="E89" s="463">
        <v>66000</v>
      </c>
      <c r="F89" s="335">
        <f t="shared" si="30"/>
        <v>72124.800000000003</v>
      </c>
      <c r="G89" s="336">
        <v>70000</v>
      </c>
      <c r="H89" s="335">
        <f t="shared" si="31"/>
        <v>76496</v>
      </c>
      <c r="I89" s="350">
        <v>65000</v>
      </c>
      <c r="J89" s="335">
        <f t="shared" si="32"/>
        <v>71032</v>
      </c>
      <c r="K89" s="338">
        <f>SUM(F89+H89+J89)/3</f>
        <v>73217.599999999991</v>
      </c>
      <c r="L89" s="456">
        <v>30</v>
      </c>
      <c r="M89" s="340">
        <v>68000</v>
      </c>
      <c r="N89" s="340">
        <f t="shared" si="33"/>
        <v>12920</v>
      </c>
      <c r="O89" s="340">
        <f t="shared" si="34"/>
        <v>80920</v>
      </c>
    </row>
    <row r="90" spans="1:17" s="341" customFormat="1" ht="90" customHeight="1" x14ac:dyDescent="0.35">
      <c r="A90" s="342">
        <v>70</v>
      </c>
      <c r="B90" s="468" t="s">
        <v>184</v>
      </c>
      <c r="C90" s="453" t="s">
        <v>185</v>
      </c>
      <c r="D90" s="454">
        <v>3</v>
      </c>
      <c r="E90" s="470">
        <v>0</v>
      </c>
      <c r="F90" s="335">
        <f t="shared" si="30"/>
        <v>0</v>
      </c>
      <c r="G90" s="336">
        <v>450000</v>
      </c>
      <c r="H90" s="335">
        <f t="shared" si="31"/>
        <v>491760</v>
      </c>
      <c r="I90" s="350">
        <v>600000</v>
      </c>
      <c r="J90" s="335">
        <f t="shared" si="32"/>
        <v>655680</v>
      </c>
      <c r="K90" s="338">
        <f>SUM(F90+H90+J90)/3</f>
        <v>382480</v>
      </c>
      <c r="L90" s="456">
        <v>3</v>
      </c>
      <c r="M90" s="372">
        <v>1800000</v>
      </c>
      <c r="N90" s="340">
        <f t="shared" si="33"/>
        <v>342000</v>
      </c>
      <c r="O90" s="340">
        <f t="shared" si="34"/>
        <v>2142000</v>
      </c>
    </row>
    <row r="91" spans="1:17" s="341" customFormat="1" ht="90" customHeight="1" x14ac:dyDescent="0.35">
      <c r="A91" s="348">
        <v>74</v>
      </c>
      <c r="B91" s="469" t="s">
        <v>186</v>
      </c>
      <c r="C91" s="453" t="s">
        <v>187</v>
      </c>
      <c r="D91" s="454">
        <v>1</v>
      </c>
      <c r="E91" s="460">
        <v>0</v>
      </c>
      <c r="F91" s="335">
        <f t="shared" si="30"/>
        <v>0</v>
      </c>
      <c r="G91" s="336">
        <v>450000</v>
      </c>
      <c r="H91" s="335">
        <f t="shared" si="31"/>
        <v>491760</v>
      </c>
      <c r="I91" s="350">
        <v>600000</v>
      </c>
      <c r="J91" s="335">
        <f t="shared" si="32"/>
        <v>655680</v>
      </c>
      <c r="K91" s="338">
        <f>SUM(F91+H91+J91)/3</f>
        <v>382480</v>
      </c>
      <c r="L91" s="456">
        <v>1</v>
      </c>
      <c r="M91" s="372">
        <v>1800000</v>
      </c>
      <c r="N91" s="340">
        <f t="shared" si="33"/>
        <v>342000</v>
      </c>
      <c r="O91" s="340">
        <f t="shared" si="34"/>
        <v>2142000</v>
      </c>
    </row>
    <row r="92" spans="1:17" s="341" customFormat="1" ht="90" customHeight="1" x14ac:dyDescent="0.35">
      <c r="A92" s="403">
        <v>71</v>
      </c>
      <c r="B92" s="452" t="s">
        <v>188</v>
      </c>
      <c r="C92" s="453" t="s">
        <v>189</v>
      </c>
      <c r="D92" s="454">
        <v>1</v>
      </c>
      <c r="E92" s="460">
        <v>6500000</v>
      </c>
      <c r="F92" s="335">
        <f t="shared" si="30"/>
        <v>7103200</v>
      </c>
      <c r="G92" s="336">
        <v>15000000</v>
      </c>
      <c r="H92" s="335">
        <f t="shared" si="31"/>
        <v>16392000</v>
      </c>
      <c r="I92" s="350">
        <v>5600000</v>
      </c>
      <c r="J92" s="335">
        <f t="shared" si="32"/>
        <v>6119680</v>
      </c>
      <c r="K92" s="338">
        <f>SUM(F92+H92+J92)/3</f>
        <v>9871626.666666666</v>
      </c>
      <c r="L92" s="473">
        <v>1</v>
      </c>
      <c r="M92" s="372">
        <v>298000</v>
      </c>
      <c r="N92" s="340">
        <f t="shared" si="33"/>
        <v>56620</v>
      </c>
      <c r="O92" s="340">
        <f t="shared" si="34"/>
        <v>354620</v>
      </c>
    </row>
    <row r="93" spans="1:17" s="341" customFormat="1" ht="90" customHeight="1" x14ac:dyDescent="0.35">
      <c r="A93" s="354">
        <v>63</v>
      </c>
      <c r="B93" s="560" t="s">
        <v>190</v>
      </c>
      <c r="C93" s="576" t="s">
        <v>191</v>
      </c>
      <c r="D93" s="582">
        <v>30</v>
      </c>
      <c r="E93" s="585">
        <v>15500</v>
      </c>
      <c r="F93" s="602">
        <f t="shared" si="30"/>
        <v>16938.400000000001</v>
      </c>
      <c r="G93" s="605">
        <v>10000</v>
      </c>
      <c r="H93" s="602">
        <f t="shared" si="31"/>
        <v>10928</v>
      </c>
      <c r="I93" s="607">
        <v>250000</v>
      </c>
      <c r="J93" s="490">
        <f t="shared" si="32"/>
        <v>273200</v>
      </c>
      <c r="K93" s="492">
        <f>SUM(F93+H93)/2</f>
        <v>13933.2</v>
      </c>
      <c r="L93" s="476">
        <v>30</v>
      </c>
      <c r="M93" s="619">
        <v>160000</v>
      </c>
      <c r="N93" s="619">
        <f t="shared" si="33"/>
        <v>30400</v>
      </c>
      <c r="O93" s="619">
        <f t="shared" si="34"/>
        <v>190400</v>
      </c>
    </row>
    <row r="94" spans="1:17" ht="90" customHeight="1" x14ac:dyDescent="0.35">
      <c r="A94" s="477">
        <v>89</v>
      </c>
      <c r="B94" s="574" t="s">
        <v>192</v>
      </c>
      <c r="C94" s="479" t="s">
        <v>193</v>
      </c>
      <c r="D94" s="486">
        <v>40</v>
      </c>
      <c r="E94" s="487">
        <v>15000</v>
      </c>
      <c r="F94" s="474">
        <f t="shared" si="30"/>
        <v>16392</v>
      </c>
      <c r="G94" s="481">
        <v>25000</v>
      </c>
      <c r="H94" s="482">
        <f t="shared" si="31"/>
        <v>27320</v>
      </c>
      <c r="I94" s="491">
        <v>15000</v>
      </c>
      <c r="J94" s="474">
        <f t="shared" si="32"/>
        <v>16392</v>
      </c>
      <c r="K94" s="475">
        <f t="shared" ref="K94:K113" si="35">SUM(F94+H94+J94)/3</f>
        <v>20034.666666666668</v>
      </c>
      <c r="L94" s="488">
        <v>40</v>
      </c>
      <c r="M94" s="372">
        <v>198000</v>
      </c>
      <c r="N94" s="340">
        <f t="shared" si="33"/>
        <v>37620</v>
      </c>
      <c r="O94" s="340">
        <f t="shared" si="34"/>
        <v>235620</v>
      </c>
      <c r="P94" s="341"/>
      <c r="Q94" s="341"/>
    </row>
    <row r="95" spans="1:17" ht="117" customHeight="1" x14ac:dyDescent="0.35">
      <c r="A95" s="493">
        <v>75</v>
      </c>
      <c r="B95" s="505" t="s">
        <v>194</v>
      </c>
      <c r="C95" s="479" t="s">
        <v>195</v>
      </c>
      <c r="D95" s="486">
        <v>120</v>
      </c>
      <c r="E95" s="487">
        <v>12500</v>
      </c>
      <c r="F95" s="474">
        <f t="shared" si="30"/>
        <v>13660</v>
      </c>
      <c r="G95" s="481">
        <v>12000</v>
      </c>
      <c r="H95" s="482">
        <f t="shared" si="31"/>
        <v>13113.6</v>
      </c>
      <c r="I95" s="491">
        <v>5900</v>
      </c>
      <c r="J95" s="474">
        <f t="shared" si="32"/>
        <v>6447.5199999999995</v>
      </c>
      <c r="K95" s="475">
        <f t="shared" si="35"/>
        <v>11073.706666666665</v>
      </c>
      <c r="L95" s="488">
        <v>120</v>
      </c>
      <c r="M95" s="372">
        <v>90000</v>
      </c>
      <c r="N95" s="340">
        <f t="shared" si="33"/>
        <v>17100</v>
      </c>
      <c r="O95" s="340">
        <f t="shared" si="34"/>
        <v>107100</v>
      </c>
      <c r="P95" s="341"/>
      <c r="Q95" s="341"/>
    </row>
    <row r="96" spans="1:17" ht="90" customHeight="1" x14ac:dyDescent="0.35">
      <c r="A96" s="556">
        <v>76</v>
      </c>
      <c r="B96" s="566" t="s">
        <v>196</v>
      </c>
      <c r="C96" s="479" t="s">
        <v>197</v>
      </c>
      <c r="D96" s="486">
        <v>30</v>
      </c>
      <c r="E96" s="480">
        <v>25000</v>
      </c>
      <c r="F96" s="474">
        <f t="shared" si="30"/>
        <v>27320</v>
      </c>
      <c r="G96" s="481">
        <v>3500</v>
      </c>
      <c r="H96" s="482">
        <f t="shared" si="31"/>
        <v>3824.8</v>
      </c>
      <c r="I96" s="491">
        <v>6000</v>
      </c>
      <c r="J96" s="474">
        <f t="shared" si="32"/>
        <v>6556.8</v>
      </c>
      <c r="K96" s="475">
        <f t="shared" si="35"/>
        <v>12567.199999999999</v>
      </c>
      <c r="L96" s="488">
        <v>30</v>
      </c>
      <c r="M96" s="340">
        <v>4800</v>
      </c>
      <c r="N96" s="340">
        <f t="shared" si="33"/>
        <v>912</v>
      </c>
      <c r="O96" s="340">
        <f t="shared" si="34"/>
        <v>5712</v>
      </c>
      <c r="P96" s="341"/>
      <c r="Q96" s="341"/>
    </row>
    <row r="97" spans="1:19" ht="90" customHeight="1" x14ac:dyDescent="0.35">
      <c r="A97" s="554">
        <v>78</v>
      </c>
      <c r="B97" s="563" t="s">
        <v>198</v>
      </c>
      <c r="C97" s="479" t="s">
        <v>199</v>
      </c>
      <c r="D97" s="486">
        <v>1000</v>
      </c>
      <c r="E97" s="480">
        <v>500</v>
      </c>
      <c r="F97" s="474">
        <f t="shared" si="30"/>
        <v>546.4</v>
      </c>
      <c r="G97" s="481">
        <v>1000</v>
      </c>
      <c r="H97" s="482">
        <f t="shared" si="31"/>
        <v>1092.8</v>
      </c>
      <c r="I97" s="491">
        <v>2000</v>
      </c>
      <c r="J97" s="474">
        <f t="shared" si="32"/>
        <v>2185.6</v>
      </c>
      <c r="K97" s="475">
        <f t="shared" si="35"/>
        <v>1274.9333333333332</v>
      </c>
      <c r="L97" s="488">
        <v>1000</v>
      </c>
      <c r="M97" s="340">
        <v>450</v>
      </c>
      <c r="N97" s="340">
        <f t="shared" si="33"/>
        <v>85.5</v>
      </c>
      <c r="O97" s="340">
        <f t="shared" si="34"/>
        <v>535.5</v>
      </c>
      <c r="P97" s="341"/>
      <c r="Q97" s="341"/>
    </row>
    <row r="98" spans="1:19" ht="90" customHeight="1" x14ac:dyDescent="0.35">
      <c r="A98" s="554">
        <v>5</v>
      </c>
      <c r="B98" s="478" t="s">
        <v>200</v>
      </c>
      <c r="C98" s="479" t="s">
        <v>201</v>
      </c>
      <c r="D98" s="486">
        <v>1</v>
      </c>
      <c r="E98" s="483">
        <v>180000</v>
      </c>
      <c r="F98" s="474">
        <f t="shared" si="30"/>
        <v>196704</v>
      </c>
      <c r="G98" s="481">
        <v>450000</v>
      </c>
      <c r="H98" s="482">
        <f t="shared" si="31"/>
        <v>491760</v>
      </c>
      <c r="I98" s="483">
        <v>330000</v>
      </c>
      <c r="J98" s="482">
        <f t="shared" si="32"/>
        <v>360624</v>
      </c>
      <c r="K98" s="475">
        <f t="shared" si="35"/>
        <v>349696</v>
      </c>
      <c r="L98" s="488">
        <v>1</v>
      </c>
      <c r="M98" s="340">
        <v>600000</v>
      </c>
      <c r="N98" s="340">
        <f t="shared" si="33"/>
        <v>114000</v>
      </c>
      <c r="O98" s="340">
        <f t="shared" si="34"/>
        <v>714000</v>
      </c>
      <c r="P98" s="341"/>
      <c r="Q98" s="341"/>
    </row>
    <row r="99" spans="1:19" ht="90" customHeight="1" x14ac:dyDescent="0.35">
      <c r="A99" s="493">
        <v>87</v>
      </c>
      <c r="B99" s="570" t="s">
        <v>202</v>
      </c>
      <c r="C99" s="479" t="s">
        <v>168</v>
      </c>
      <c r="D99" s="486">
        <v>1</v>
      </c>
      <c r="E99" s="487">
        <v>150000</v>
      </c>
      <c r="F99" s="604">
        <f t="shared" si="30"/>
        <v>163920</v>
      </c>
      <c r="G99" s="481">
        <v>550000</v>
      </c>
      <c r="H99" s="474">
        <f t="shared" si="31"/>
        <v>601040</v>
      </c>
      <c r="I99" s="483">
        <v>330000</v>
      </c>
      <c r="J99" s="604">
        <f t="shared" si="32"/>
        <v>360624</v>
      </c>
      <c r="K99" s="475">
        <f t="shared" si="35"/>
        <v>375194.66666666669</v>
      </c>
      <c r="L99" s="488">
        <v>1</v>
      </c>
      <c r="M99" s="372">
        <v>1800000</v>
      </c>
      <c r="N99" s="340">
        <f t="shared" si="33"/>
        <v>342000</v>
      </c>
      <c r="O99" s="340">
        <f t="shared" si="34"/>
        <v>2142000</v>
      </c>
      <c r="P99" s="341"/>
      <c r="Q99" s="341"/>
    </row>
    <row r="100" spans="1:19" ht="90" customHeight="1" x14ac:dyDescent="0.35">
      <c r="A100" s="522"/>
      <c r="B100" s="573" t="s">
        <v>203</v>
      </c>
      <c r="C100" s="479" t="s">
        <v>168</v>
      </c>
      <c r="D100" s="486">
        <v>1</v>
      </c>
      <c r="E100" s="480">
        <v>150000</v>
      </c>
      <c r="F100" s="474">
        <f t="shared" si="30"/>
        <v>163920</v>
      </c>
      <c r="G100" s="481">
        <v>550000</v>
      </c>
      <c r="H100" s="482">
        <f t="shared" si="31"/>
        <v>601040</v>
      </c>
      <c r="I100" s="483">
        <v>330000</v>
      </c>
      <c r="J100" s="482">
        <f t="shared" si="32"/>
        <v>360624</v>
      </c>
      <c r="K100" s="475">
        <f t="shared" si="35"/>
        <v>375194.66666666669</v>
      </c>
      <c r="L100" s="367"/>
      <c r="M100" s="367"/>
      <c r="N100" s="367"/>
      <c r="O100" s="367"/>
    </row>
    <row r="101" spans="1:19" ht="21" x14ac:dyDescent="0.35">
      <c r="A101" s="493">
        <v>79</v>
      </c>
      <c r="B101" s="559" t="s">
        <v>204</v>
      </c>
      <c r="C101" s="435" t="s">
        <v>205</v>
      </c>
      <c r="D101" s="494">
        <v>1</v>
      </c>
      <c r="E101" s="584">
        <v>150000</v>
      </c>
      <c r="F101" s="495">
        <f t="shared" si="30"/>
        <v>163920</v>
      </c>
      <c r="G101" s="496">
        <v>550000</v>
      </c>
      <c r="H101" s="495">
        <f t="shared" si="31"/>
        <v>601040</v>
      </c>
      <c r="I101" s="514">
        <v>330000</v>
      </c>
      <c r="J101" s="495">
        <f t="shared" si="32"/>
        <v>360624</v>
      </c>
      <c r="K101" s="498">
        <f t="shared" si="35"/>
        <v>375194.66666666669</v>
      </c>
      <c r="L101" s="476">
        <v>1</v>
      </c>
      <c r="M101" s="499">
        <v>850000</v>
      </c>
      <c r="N101" s="499">
        <f>SUM(M101*19/100)</f>
        <v>161500</v>
      </c>
      <c r="O101" s="500">
        <f>SUM(M101+N101)</f>
        <v>1011500</v>
      </c>
      <c r="P101" s="341"/>
      <c r="Q101" s="341"/>
    </row>
    <row r="102" spans="1:19" ht="31.5" x14ac:dyDescent="0.35">
      <c r="A102" s="477">
        <v>84</v>
      </c>
      <c r="B102" s="485" t="s">
        <v>206</v>
      </c>
      <c r="C102" s="485" t="s">
        <v>207</v>
      </c>
      <c r="D102" s="435">
        <v>1</v>
      </c>
      <c r="E102" s="584">
        <v>150000</v>
      </c>
      <c r="F102" s="501">
        <f t="shared" si="30"/>
        <v>163920</v>
      </c>
      <c r="G102" s="496">
        <v>550000</v>
      </c>
      <c r="H102" s="501">
        <f t="shared" si="31"/>
        <v>601040</v>
      </c>
      <c r="I102" s="514">
        <v>330000</v>
      </c>
      <c r="J102" s="501">
        <f t="shared" si="32"/>
        <v>360624</v>
      </c>
      <c r="K102" s="502">
        <f t="shared" si="35"/>
        <v>375194.66666666669</v>
      </c>
      <c r="L102" s="618">
        <v>1</v>
      </c>
      <c r="M102" s="499">
        <v>0</v>
      </c>
      <c r="N102" s="499">
        <f>SUM(M102*19/100)</f>
        <v>0</v>
      </c>
      <c r="O102" s="499">
        <f>SUM(M102+N102)</f>
        <v>0</v>
      </c>
      <c r="P102" s="341"/>
      <c r="Q102" s="341"/>
    </row>
    <row r="103" spans="1:19" ht="115.5" x14ac:dyDescent="0.35">
      <c r="A103" s="484">
        <v>80</v>
      </c>
      <c r="B103" s="485" t="s">
        <v>208</v>
      </c>
      <c r="C103" s="485" t="s">
        <v>209</v>
      </c>
      <c r="D103" s="494">
        <v>1</v>
      </c>
      <c r="E103" s="600">
        <v>150000</v>
      </c>
      <c r="F103" s="501">
        <f t="shared" si="30"/>
        <v>163920</v>
      </c>
      <c r="G103" s="496">
        <v>550000</v>
      </c>
      <c r="H103" s="501">
        <f t="shared" si="31"/>
        <v>601040</v>
      </c>
      <c r="I103" s="514">
        <v>330000</v>
      </c>
      <c r="J103" s="501">
        <f t="shared" si="32"/>
        <v>360624</v>
      </c>
      <c r="K103" s="502">
        <f t="shared" si="35"/>
        <v>375194.66666666669</v>
      </c>
      <c r="L103" s="476">
        <v>1</v>
      </c>
      <c r="M103" s="503">
        <v>1500000</v>
      </c>
      <c r="N103" s="499">
        <f>SUM(M103*19/100)</f>
        <v>285000</v>
      </c>
      <c r="O103" s="499">
        <f>SUM(M103+N103)</f>
        <v>1785000</v>
      </c>
      <c r="P103" s="341"/>
      <c r="Q103" s="341"/>
    </row>
    <row r="104" spans="1:19" ht="73.5" x14ac:dyDescent="0.35">
      <c r="A104" s="477">
        <v>85</v>
      </c>
      <c r="B104" s="485" t="s">
        <v>210</v>
      </c>
      <c r="C104" s="485" t="s">
        <v>168</v>
      </c>
      <c r="D104" s="494">
        <v>1</v>
      </c>
      <c r="E104" s="584">
        <v>150000</v>
      </c>
      <c r="F104" s="501">
        <f t="shared" si="30"/>
        <v>163920</v>
      </c>
      <c r="G104" s="496">
        <v>550000</v>
      </c>
      <c r="H104" s="501">
        <f t="shared" si="31"/>
        <v>601040</v>
      </c>
      <c r="I104" s="514">
        <v>330000</v>
      </c>
      <c r="J104" s="501">
        <f t="shared" si="32"/>
        <v>360624</v>
      </c>
      <c r="K104" s="502">
        <f t="shared" si="35"/>
        <v>375194.66666666669</v>
      </c>
      <c r="L104" s="476">
        <v>1</v>
      </c>
      <c r="M104" s="499">
        <v>1500000</v>
      </c>
      <c r="N104" s="499">
        <f>SUM(M104*19/100)</f>
        <v>285000</v>
      </c>
      <c r="O104" s="499">
        <f>SUM(M104+N104)</f>
        <v>1785000</v>
      </c>
      <c r="P104" s="341"/>
      <c r="Q104" s="341"/>
    </row>
    <row r="105" spans="1:19" ht="31.5" x14ac:dyDescent="0.35">
      <c r="B105" s="489" t="s">
        <v>211</v>
      </c>
      <c r="C105" s="485" t="s">
        <v>168</v>
      </c>
      <c r="D105" s="494">
        <v>1</v>
      </c>
      <c r="E105" s="584">
        <v>150000</v>
      </c>
      <c r="F105" s="501">
        <f t="shared" si="30"/>
        <v>163920</v>
      </c>
      <c r="G105" s="496">
        <v>550000</v>
      </c>
      <c r="H105" s="501">
        <f t="shared" si="31"/>
        <v>601040</v>
      </c>
      <c r="I105" s="514">
        <v>330000</v>
      </c>
      <c r="J105" s="501">
        <f t="shared" si="32"/>
        <v>360624</v>
      </c>
      <c r="K105" s="502">
        <f t="shared" si="35"/>
        <v>375194.66666666669</v>
      </c>
    </row>
    <row r="106" spans="1:19" ht="111" customHeight="1" x14ac:dyDescent="0.35">
      <c r="A106" s="477">
        <v>10</v>
      </c>
      <c r="B106" s="562" t="s">
        <v>212</v>
      </c>
      <c r="C106" s="506" t="s">
        <v>213</v>
      </c>
      <c r="D106" s="506">
        <v>1</v>
      </c>
      <c r="E106" s="587">
        <v>650000</v>
      </c>
      <c r="F106" s="509">
        <f t="shared" si="30"/>
        <v>710320</v>
      </c>
      <c r="G106" s="510">
        <v>650000</v>
      </c>
      <c r="H106" s="509">
        <f t="shared" si="31"/>
        <v>710320</v>
      </c>
      <c r="I106" s="497">
        <v>930000</v>
      </c>
      <c r="J106" s="509">
        <f t="shared" si="32"/>
        <v>1016304</v>
      </c>
      <c r="K106" s="511">
        <f t="shared" si="35"/>
        <v>812314.66666666663</v>
      </c>
      <c r="L106" s="610">
        <v>1</v>
      </c>
      <c r="M106" s="513">
        <v>1250000</v>
      </c>
      <c r="N106" s="513">
        <f t="shared" ref="N106:N114" si="36">SUM(M106*19/100)</f>
        <v>237500</v>
      </c>
      <c r="O106" s="513">
        <f t="shared" ref="O106:O114" si="37">SUM(M106+N106)</f>
        <v>1487500</v>
      </c>
      <c r="P106" s="341"/>
      <c r="Q106" s="341"/>
    </row>
    <row r="107" spans="1:19" ht="62.25" customHeight="1" x14ac:dyDescent="0.35">
      <c r="A107" s="477">
        <v>92</v>
      </c>
      <c r="B107" s="569" t="s">
        <v>214</v>
      </c>
      <c r="C107" s="485" t="s">
        <v>215</v>
      </c>
      <c r="D107" s="494">
        <v>1</v>
      </c>
      <c r="E107" s="584">
        <v>650000</v>
      </c>
      <c r="F107" s="501">
        <f t="shared" si="30"/>
        <v>710320</v>
      </c>
      <c r="G107" s="496">
        <v>650000</v>
      </c>
      <c r="H107" s="501">
        <f t="shared" si="31"/>
        <v>710320</v>
      </c>
      <c r="I107" s="497">
        <v>930000</v>
      </c>
      <c r="J107" s="501">
        <f t="shared" si="32"/>
        <v>1016304</v>
      </c>
      <c r="K107" s="502">
        <f t="shared" si="35"/>
        <v>812314.66666666663</v>
      </c>
      <c r="L107" s="476">
        <v>1</v>
      </c>
      <c r="M107" s="499">
        <v>1250000</v>
      </c>
      <c r="N107" s="499">
        <f t="shared" si="36"/>
        <v>237500</v>
      </c>
      <c r="O107" s="499">
        <f t="shared" si="37"/>
        <v>1487500</v>
      </c>
      <c r="P107" s="341"/>
      <c r="Q107" s="341"/>
    </row>
    <row r="108" spans="1:19" ht="145" x14ac:dyDescent="0.35">
      <c r="A108" s="477">
        <v>60</v>
      </c>
      <c r="B108" s="485" t="s">
        <v>216</v>
      </c>
      <c r="C108" s="485" t="s">
        <v>217</v>
      </c>
      <c r="D108" s="494">
        <v>1</v>
      </c>
      <c r="E108" s="584">
        <v>5000000</v>
      </c>
      <c r="F108" s="501">
        <f t="shared" si="30"/>
        <v>5464000</v>
      </c>
      <c r="G108" s="496">
        <v>2500000</v>
      </c>
      <c r="H108" s="501">
        <f t="shared" si="31"/>
        <v>2732000</v>
      </c>
      <c r="I108" s="497">
        <v>1100000</v>
      </c>
      <c r="J108" s="501">
        <f t="shared" si="32"/>
        <v>1202080</v>
      </c>
      <c r="K108" s="502">
        <f t="shared" si="35"/>
        <v>3132693.3333333335</v>
      </c>
      <c r="L108" s="476">
        <v>1</v>
      </c>
      <c r="M108" s="499">
        <v>16000000</v>
      </c>
      <c r="N108" s="499">
        <f t="shared" si="36"/>
        <v>3040000</v>
      </c>
      <c r="O108" s="499">
        <f t="shared" si="37"/>
        <v>19040000</v>
      </c>
      <c r="P108" s="341" t="s">
        <v>218</v>
      </c>
      <c r="Q108" s="341"/>
      <c r="S108" s="319">
        <f>SUM(Q54-S54)</f>
        <v>0</v>
      </c>
    </row>
    <row r="109" spans="1:19" ht="84" x14ac:dyDescent="0.35">
      <c r="A109" s="493">
        <v>98</v>
      </c>
      <c r="B109" s="558" t="s">
        <v>219</v>
      </c>
      <c r="C109" s="332" t="s">
        <v>58</v>
      </c>
      <c r="D109" s="333">
        <v>1</v>
      </c>
      <c r="E109" s="347">
        <v>3500000</v>
      </c>
      <c r="F109" s="335">
        <f t="shared" si="30"/>
        <v>3824800</v>
      </c>
      <c r="G109" s="336">
        <v>2500000</v>
      </c>
      <c r="H109" s="335">
        <f t="shared" si="31"/>
        <v>2732000</v>
      </c>
      <c r="I109" s="350">
        <v>2800000</v>
      </c>
      <c r="J109" s="335">
        <f t="shared" si="32"/>
        <v>3059840</v>
      </c>
      <c r="K109" s="338">
        <f t="shared" si="35"/>
        <v>3205546.6666666665</v>
      </c>
      <c r="L109" s="476">
        <v>1</v>
      </c>
      <c r="M109" s="499">
        <v>8400000</v>
      </c>
      <c r="N109" s="499">
        <f t="shared" si="36"/>
        <v>1596000</v>
      </c>
      <c r="O109" s="499">
        <f t="shared" si="37"/>
        <v>9996000</v>
      </c>
      <c r="P109" s="341"/>
      <c r="Q109" s="341"/>
    </row>
    <row r="110" spans="1:19" ht="63" x14ac:dyDescent="0.35">
      <c r="A110" s="477">
        <v>95</v>
      </c>
      <c r="B110" s="435" t="s">
        <v>220</v>
      </c>
      <c r="C110" s="479" t="s">
        <v>58</v>
      </c>
      <c r="D110" s="486">
        <v>1</v>
      </c>
      <c r="E110" s="487">
        <v>5800000</v>
      </c>
      <c r="F110" s="474">
        <f t="shared" si="30"/>
        <v>6338240</v>
      </c>
      <c r="G110" s="481">
        <v>5500000</v>
      </c>
      <c r="H110" s="482">
        <f t="shared" si="31"/>
        <v>6010400</v>
      </c>
      <c r="I110" s="491">
        <v>7500000</v>
      </c>
      <c r="J110" s="474">
        <f t="shared" si="32"/>
        <v>8196000</v>
      </c>
      <c r="K110" s="475">
        <f t="shared" si="35"/>
        <v>6848213.333333333</v>
      </c>
      <c r="L110" s="476">
        <v>1</v>
      </c>
      <c r="M110" s="503">
        <v>6000000</v>
      </c>
      <c r="N110" s="499">
        <f t="shared" si="36"/>
        <v>1140000</v>
      </c>
      <c r="O110" s="499">
        <f t="shared" si="37"/>
        <v>7140000</v>
      </c>
      <c r="P110" s="341"/>
      <c r="Q110" s="341"/>
    </row>
    <row r="111" spans="1:19" ht="147" x14ac:dyDescent="0.35">
      <c r="A111" s="504">
        <v>77</v>
      </c>
      <c r="B111" s="505" t="s">
        <v>221</v>
      </c>
      <c r="C111" s="506" t="s">
        <v>222</v>
      </c>
      <c r="D111" s="507">
        <v>20</v>
      </c>
      <c r="E111" s="508">
        <v>135000</v>
      </c>
      <c r="F111" s="509">
        <f t="shared" si="30"/>
        <v>147528</v>
      </c>
      <c r="G111" s="510">
        <v>250000</v>
      </c>
      <c r="H111" s="509">
        <f t="shared" si="31"/>
        <v>273200</v>
      </c>
      <c r="I111" s="497">
        <v>150000</v>
      </c>
      <c r="J111" s="509">
        <f t="shared" si="32"/>
        <v>163920</v>
      </c>
      <c r="K111" s="511">
        <f t="shared" si="35"/>
        <v>194882.66666666666</v>
      </c>
      <c r="L111" s="476">
        <v>20</v>
      </c>
      <c r="M111" s="512">
        <v>470000</v>
      </c>
      <c r="N111" s="513">
        <f t="shared" si="36"/>
        <v>89300</v>
      </c>
      <c r="O111" s="513">
        <f t="shared" si="37"/>
        <v>559300</v>
      </c>
      <c r="P111" s="341"/>
      <c r="Q111" s="341"/>
    </row>
    <row r="112" spans="1:19" ht="63" x14ac:dyDescent="0.35">
      <c r="A112" s="477">
        <v>93</v>
      </c>
      <c r="B112" s="435" t="s">
        <v>223</v>
      </c>
      <c r="C112" s="485" t="s">
        <v>224</v>
      </c>
      <c r="D112" s="494">
        <v>250</v>
      </c>
      <c r="E112" s="514">
        <v>19500</v>
      </c>
      <c r="F112" s="501">
        <f t="shared" si="30"/>
        <v>21309.599999999999</v>
      </c>
      <c r="G112" s="496">
        <v>55000</v>
      </c>
      <c r="H112" s="501">
        <f t="shared" si="31"/>
        <v>60104</v>
      </c>
      <c r="I112" s="497">
        <v>66000</v>
      </c>
      <c r="J112" s="501">
        <f t="shared" si="32"/>
        <v>72124.800000000003</v>
      </c>
      <c r="K112" s="502">
        <f t="shared" si="35"/>
        <v>51179.466666666674</v>
      </c>
      <c r="L112" s="476">
        <v>250</v>
      </c>
      <c r="M112" s="499">
        <v>115000</v>
      </c>
      <c r="N112" s="499">
        <f t="shared" si="36"/>
        <v>21850</v>
      </c>
      <c r="O112" s="499">
        <f t="shared" si="37"/>
        <v>136850</v>
      </c>
      <c r="P112" s="341"/>
      <c r="Q112" s="341"/>
    </row>
    <row r="113" spans="1:17" ht="84" x14ac:dyDescent="0.35">
      <c r="A113" s="484">
        <v>100</v>
      </c>
      <c r="B113" s="435" t="s">
        <v>225</v>
      </c>
      <c r="C113" s="485" t="s">
        <v>226</v>
      </c>
      <c r="D113" s="494">
        <v>1</v>
      </c>
      <c r="E113" s="514">
        <v>3900000</v>
      </c>
      <c r="F113" s="501">
        <f t="shared" si="30"/>
        <v>4261920</v>
      </c>
      <c r="G113" s="496">
        <v>8000000</v>
      </c>
      <c r="H113" s="501">
        <f t="shared" si="31"/>
        <v>8742400</v>
      </c>
      <c r="I113" s="497">
        <v>2300000</v>
      </c>
      <c r="J113" s="501">
        <f t="shared" si="32"/>
        <v>2513440</v>
      </c>
      <c r="K113" s="502">
        <f t="shared" si="35"/>
        <v>5172586.666666667</v>
      </c>
      <c r="L113" s="476">
        <v>1</v>
      </c>
      <c r="M113" s="499">
        <v>25000000</v>
      </c>
      <c r="N113" s="499">
        <f t="shared" si="36"/>
        <v>4750000</v>
      </c>
      <c r="O113" s="499">
        <f t="shared" si="37"/>
        <v>29750000</v>
      </c>
      <c r="P113" s="341"/>
      <c r="Q113" s="515"/>
    </row>
    <row r="114" spans="1:17" ht="52.5" x14ac:dyDescent="0.35">
      <c r="A114" s="516">
        <v>94</v>
      </c>
      <c r="B114" s="517" t="s">
        <v>227</v>
      </c>
      <c r="C114" s="485" t="s">
        <v>228</v>
      </c>
      <c r="D114" s="494">
        <v>300</v>
      </c>
      <c r="E114" s="514">
        <v>750</v>
      </c>
      <c r="F114" s="518">
        <f t="shared" si="30"/>
        <v>819.6</v>
      </c>
      <c r="G114" s="496">
        <v>2000</v>
      </c>
      <c r="H114" s="501">
        <f t="shared" si="31"/>
        <v>2185.6</v>
      </c>
      <c r="I114" s="497">
        <v>300</v>
      </c>
      <c r="J114" s="518">
        <f t="shared" si="32"/>
        <v>327.84</v>
      </c>
      <c r="K114" s="502">
        <f>SUM(F114+J114)/2</f>
        <v>573.72</v>
      </c>
      <c r="L114" s="476">
        <v>300</v>
      </c>
      <c r="M114" s="499">
        <v>8500</v>
      </c>
      <c r="N114" s="499">
        <f t="shared" si="36"/>
        <v>1615</v>
      </c>
      <c r="O114" s="499">
        <f t="shared" si="37"/>
        <v>10115</v>
      </c>
      <c r="P114" s="341"/>
      <c r="Q114" s="341"/>
    </row>
    <row r="115" spans="1:17" x14ac:dyDescent="0.35">
      <c r="A115" s="318"/>
      <c r="B115" s="318"/>
      <c r="C115" s="519"/>
      <c r="D115" s="520"/>
      <c r="E115" s="318"/>
      <c r="F115" s="521">
        <f>SUM(F15:F114)</f>
        <v>100662343.11999999</v>
      </c>
      <c r="G115" s="318"/>
      <c r="H115" s="521">
        <f>SUM(H15:H106)</f>
        <v>104693955.52</v>
      </c>
      <c r="I115" s="318"/>
      <c r="J115" s="521">
        <f>SUM(J15:J106)</f>
        <v>93290041.120000005</v>
      </c>
      <c r="K115" s="521">
        <f>SUM(K15:K106)</f>
        <v>89367654.080000073</v>
      </c>
      <c r="L115" s="318"/>
      <c r="O115" s="521">
        <f>SUM(O15:O106)</f>
        <v>128161810</v>
      </c>
    </row>
  </sheetData>
  <autoFilter ref="A3:Q116" xr:uid="{00000000-0009-0000-0000-000003000000}">
    <sortState xmlns:xlrd2="http://schemas.microsoft.com/office/spreadsheetml/2017/richdata2" ref="A4:Q116">
      <sortCondition ref="B3:B116"/>
    </sortState>
  </autoFilter>
  <mergeCells count="5">
    <mergeCell ref="M1:O1"/>
    <mergeCell ref="E2:F2"/>
    <mergeCell ref="G2:H2"/>
    <mergeCell ref="I2:J2"/>
    <mergeCell ref="M2:O2"/>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B311D-A8EF-4C86-A52A-BB8E75B2379F}">
  <dimension ref="A1:U35"/>
  <sheetViews>
    <sheetView topLeftCell="G27" zoomScale="70" zoomScaleNormal="70" workbookViewId="0">
      <selection activeCell="Q35" sqref="Q35"/>
    </sheetView>
  </sheetViews>
  <sheetFormatPr baseColWidth="10" defaultColWidth="9.1796875" defaultRowHeight="10" x14ac:dyDescent="0.2"/>
  <cols>
    <col min="1" max="1" width="9.1796875" style="1"/>
    <col min="2" max="2" width="20.1796875" style="1" customWidth="1"/>
    <col min="3" max="3" width="12" style="1" customWidth="1"/>
    <col min="4" max="5" width="11" style="24" customWidth="1"/>
    <col min="6" max="6" width="12.81640625" style="1" customWidth="1"/>
    <col min="7" max="7" width="19.453125" style="1" customWidth="1"/>
    <col min="8" max="8" width="12.453125" style="1" customWidth="1"/>
    <col min="9" max="9" width="25.81640625" style="1" customWidth="1"/>
    <col min="10" max="10" width="22" style="1" customWidth="1"/>
    <col min="11" max="11" width="14.54296875" style="1" customWidth="1"/>
    <col min="12" max="12" width="9.1796875" style="1"/>
    <col min="13" max="13" width="16.453125" style="1" customWidth="1"/>
    <col min="14" max="14" width="13.54296875" style="1" customWidth="1"/>
    <col min="15" max="15" width="15" style="1" customWidth="1"/>
    <col min="16" max="16" width="14.453125" style="1" customWidth="1"/>
    <col min="17" max="17" width="18.1796875" style="1" customWidth="1"/>
    <col min="18" max="18" width="38" style="1" hidden="1" customWidth="1"/>
    <col min="19" max="19" width="15.7265625" style="1" customWidth="1"/>
    <col min="20" max="20" width="14.81640625" style="1" customWidth="1"/>
    <col min="21" max="16384" width="9.1796875" style="1"/>
  </cols>
  <sheetData>
    <row r="1" spans="1:21" ht="24.75" customHeight="1" x14ac:dyDescent="0.2">
      <c r="A1" s="624" t="s">
        <v>229</v>
      </c>
      <c r="B1" s="624"/>
      <c r="C1" s="625"/>
      <c r="D1" s="630" t="s">
        <v>230</v>
      </c>
      <c r="E1" s="630"/>
      <c r="F1" s="7" t="s">
        <v>231</v>
      </c>
      <c r="G1" s="6" t="s">
        <v>232</v>
      </c>
      <c r="H1" s="632" t="s">
        <v>233</v>
      </c>
      <c r="I1" s="54" t="s">
        <v>234</v>
      </c>
      <c r="J1" s="636">
        <v>41667228</v>
      </c>
      <c r="K1" s="636"/>
      <c r="L1" s="634" t="s">
        <v>235</v>
      </c>
      <c r="M1" s="630" t="s">
        <v>236</v>
      </c>
      <c r="N1" s="630"/>
      <c r="O1" s="630"/>
      <c r="P1" s="634" t="s">
        <v>237</v>
      </c>
      <c r="Q1" s="626">
        <v>145866667</v>
      </c>
      <c r="R1" s="628"/>
    </row>
    <row r="2" spans="1:21" ht="12.75" customHeight="1" x14ac:dyDescent="0.2">
      <c r="A2" s="624"/>
      <c r="B2" s="624"/>
      <c r="C2" s="625"/>
      <c r="D2" s="630"/>
      <c r="E2" s="630"/>
      <c r="F2" s="7" t="s">
        <v>238</v>
      </c>
      <c r="G2" s="6" t="s">
        <v>239</v>
      </c>
      <c r="H2" s="632"/>
      <c r="I2" s="54" t="s">
        <v>240</v>
      </c>
      <c r="J2" s="636">
        <v>3194215996</v>
      </c>
      <c r="K2" s="636"/>
      <c r="L2" s="634"/>
      <c r="M2" s="630"/>
      <c r="N2" s="630"/>
      <c r="O2" s="630"/>
      <c r="P2" s="634"/>
      <c r="Q2" s="627"/>
      <c r="R2" s="629"/>
    </row>
    <row r="3" spans="1:21" ht="12.75" customHeight="1" x14ac:dyDescent="0.2">
      <c r="A3" s="624"/>
      <c r="B3" s="624"/>
      <c r="C3" s="625"/>
      <c r="D3" s="631"/>
      <c r="E3" s="631"/>
      <c r="F3" s="40" t="s">
        <v>241</v>
      </c>
      <c r="G3" s="41" t="s">
        <v>242</v>
      </c>
      <c r="H3" s="633"/>
      <c r="I3" s="55" t="s">
        <v>243</v>
      </c>
      <c r="J3" s="637"/>
      <c r="K3" s="637"/>
      <c r="L3" s="635"/>
      <c r="M3" s="631"/>
      <c r="N3" s="631"/>
      <c r="O3" s="631"/>
      <c r="P3" s="635"/>
      <c r="Q3" s="627"/>
      <c r="R3" s="629"/>
    </row>
    <row r="4" spans="1:21" ht="30" x14ac:dyDescent="0.2">
      <c r="A4" s="193" t="s">
        <v>244</v>
      </c>
      <c r="B4" s="193" t="s">
        <v>245</v>
      </c>
      <c r="C4" s="194" t="s">
        <v>246</v>
      </c>
      <c r="D4" s="194" t="s">
        <v>247</v>
      </c>
      <c r="E4" s="194" t="s">
        <v>248</v>
      </c>
      <c r="F4" s="194" t="s">
        <v>249</v>
      </c>
      <c r="G4" s="194" t="s">
        <v>250</v>
      </c>
      <c r="H4" s="194" t="s">
        <v>251</v>
      </c>
      <c r="I4" s="195" t="s">
        <v>252</v>
      </c>
      <c r="J4" s="195" t="s">
        <v>2</v>
      </c>
      <c r="K4" s="195" t="s">
        <v>3</v>
      </c>
      <c r="L4" s="195" t="s">
        <v>253</v>
      </c>
      <c r="M4" s="195" t="s">
        <v>254</v>
      </c>
      <c r="N4" s="195" t="s">
        <v>255</v>
      </c>
      <c r="O4" s="195" t="s">
        <v>256</v>
      </c>
      <c r="P4" s="196" t="s">
        <v>257</v>
      </c>
      <c r="Q4" s="196" t="s">
        <v>258</v>
      </c>
      <c r="R4" s="43" t="s">
        <v>259</v>
      </c>
    </row>
    <row r="5" spans="1:21" ht="90.75" customHeight="1" x14ac:dyDescent="0.2">
      <c r="A5" s="36">
        <v>1</v>
      </c>
      <c r="B5" s="44" t="s">
        <v>260</v>
      </c>
      <c r="C5" s="45" t="s">
        <v>261</v>
      </c>
      <c r="D5" s="188" t="s">
        <v>231</v>
      </c>
      <c r="E5" s="188" t="s">
        <v>262</v>
      </c>
      <c r="F5" s="536" t="s">
        <v>263</v>
      </c>
      <c r="G5" s="537" t="s">
        <v>264</v>
      </c>
      <c r="H5" s="188" t="s">
        <v>265</v>
      </c>
      <c r="I5" s="537" t="s">
        <v>266</v>
      </c>
      <c r="J5" s="189" t="s">
        <v>123</v>
      </c>
      <c r="K5" s="188">
        <v>2</v>
      </c>
      <c r="L5" s="188" t="s">
        <v>267</v>
      </c>
      <c r="M5" s="188" t="s">
        <v>267</v>
      </c>
      <c r="N5" s="188" t="s">
        <v>267</v>
      </c>
      <c r="O5" s="188" t="s">
        <v>268</v>
      </c>
      <c r="P5" s="190">
        <v>256808</v>
      </c>
      <c r="Q5" s="191">
        <f t="shared" ref="Q5:Q34" si="0">SUM(P5*K5)</f>
        <v>513616</v>
      </c>
      <c r="R5" s="192" t="s">
        <v>269</v>
      </c>
    </row>
    <row r="6" spans="1:21" ht="61.5" customHeight="1" x14ac:dyDescent="0.2">
      <c r="A6" s="36">
        <v>2</v>
      </c>
      <c r="B6" s="44" t="s">
        <v>260</v>
      </c>
      <c r="C6" s="45" t="s">
        <v>261</v>
      </c>
      <c r="D6" s="188" t="s">
        <v>231</v>
      </c>
      <c r="E6" s="188" t="s">
        <v>270</v>
      </c>
      <c r="F6" s="536" t="s">
        <v>263</v>
      </c>
      <c r="G6" s="537" t="s">
        <v>264</v>
      </c>
      <c r="H6" s="188" t="s">
        <v>265</v>
      </c>
      <c r="I6" s="537" t="s">
        <v>271</v>
      </c>
      <c r="J6" s="189" t="s">
        <v>272</v>
      </c>
      <c r="K6" s="188">
        <v>118</v>
      </c>
      <c r="L6" s="188" t="s">
        <v>267</v>
      </c>
      <c r="M6" s="188" t="s">
        <v>267</v>
      </c>
      <c r="N6" s="188" t="s">
        <v>267</v>
      </c>
      <c r="O6" s="188" t="s">
        <v>268</v>
      </c>
      <c r="P6" s="190">
        <v>158456</v>
      </c>
      <c r="Q6" s="191">
        <f t="shared" si="0"/>
        <v>18697808</v>
      </c>
      <c r="R6" s="192" t="s">
        <v>269</v>
      </c>
    </row>
    <row r="7" spans="1:21" ht="61.5" customHeight="1" x14ac:dyDescent="0.2">
      <c r="A7" s="36">
        <v>3</v>
      </c>
      <c r="B7" s="44" t="s">
        <v>260</v>
      </c>
      <c r="C7" s="45" t="s">
        <v>261</v>
      </c>
      <c r="D7" s="188" t="s">
        <v>231</v>
      </c>
      <c r="E7" s="188" t="s">
        <v>273</v>
      </c>
      <c r="F7" s="536" t="s">
        <v>263</v>
      </c>
      <c r="G7" s="537" t="s">
        <v>264</v>
      </c>
      <c r="H7" s="188" t="s">
        <v>265</v>
      </c>
      <c r="I7" s="537" t="s">
        <v>274</v>
      </c>
      <c r="J7" s="189" t="s">
        <v>179</v>
      </c>
      <c r="K7" s="188">
        <v>118</v>
      </c>
      <c r="L7" s="188" t="s">
        <v>267</v>
      </c>
      <c r="M7" s="188" t="s">
        <v>267</v>
      </c>
      <c r="N7" s="188" t="s">
        <v>267</v>
      </c>
      <c r="O7" s="188" t="s">
        <v>268</v>
      </c>
      <c r="P7" s="190">
        <v>13369</v>
      </c>
      <c r="Q7" s="191">
        <f t="shared" si="0"/>
        <v>1577542</v>
      </c>
      <c r="R7" s="192" t="s">
        <v>269</v>
      </c>
    </row>
    <row r="8" spans="1:21" ht="70.5" customHeight="1" x14ac:dyDescent="0.2">
      <c r="A8" s="36">
        <v>4</v>
      </c>
      <c r="B8" s="44" t="s">
        <v>260</v>
      </c>
      <c r="C8" s="45" t="s">
        <v>261</v>
      </c>
      <c r="D8" s="188" t="s">
        <v>231</v>
      </c>
      <c r="E8" s="188" t="s">
        <v>275</v>
      </c>
      <c r="F8" s="536" t="s">
        <v>263</v>
      </c>
      <c r="G8" s="537" t="s">
        <v>264</v>
      </c>
      <c r="H8" s="188" t="s">
        <v>265</v>
      </c>
      <c r="I8" s="537" t="s">
        <v>276</v>
      </c>
      <c r="J8" s="189" t="s">
        <v>277</v>
      </c>
      <c r="K8" s="188">
        <v>118</v>
      </c>
      <c r="L8" s="188" t="s">
        <v>267</v>
      </c>
      <c r="M8" s="188" t="s">
        <v>267</v>
      </c>
      <c r="N8" s="188" t="s">
        <v>267</v>
      </c>
      <c r="O8" s="188" t="s">
        <v>268</v>
      </c>
      <c r="P8" s="190">
        <v>28996</v>
      </c>
      <c r="Q8" s="191">
        <f t="shared" si="0"/>
        <v>3421528</v>
      </c>
      <c r="R8" s="192" t="s">
        <v>269</v>
      </c>
    </row>
    <row r="9" spans="1:21" ht="111" customHeight="1" x14ac:dyDescent="0.2">
      <c r="A9" s="36">
        <v>5</v>
      </c>
      <c r="B9" s="44" t="s">
        <v>260</v>
      </c>
      <c r="C9" s="45" t="s">
        <v>261</v>
      </c>
      <c r="D9" s="188" t="s">
        <v>231</v>
      </c>
      <c r="E9" s="188" t="s">
        <v>278</v>
      </c>
      <c r="F9" s="536" t="s">
        <v>263</v>
      </c>
      <c r="G9" s="537" t="s">
        <v>264</v>
      </c>
      <c r="H9" s="188" t="s">
        <v>265</v>
      </c>
      <c r="I9" s="537" t="s">
        <v>279</v>
      </c>
      <c r="J9" s="189" t="s">
        <v>215</v>
      </c>
      <c r="K9" s="188">
        <v>2</v>
      </c>
      <c r="L9" s="188" t="s">
        <v>267</v>
      </c>
      <c r="M9" s="188" t="s">
        <v>267</v>
      </c>
      <c r="N9" s="188" t="s">
        <v>267</v>
      </c>
      <c r="O9" s="188" t="s">
        <v>268</v>
      </c>
      <c r="P9" s="190">
        <v>812315</v>
      </c>
      <c r="Q9" s="191">
        <f t="shared" si="0"/>
        <v>1624630</v>
      </c>
      <c r="R9" s="192" t="s">
        <v>269</v>
      </c>
    </row>
    <row r="10" spans="1:21" ht="69.75" customHeight="1" x14ac:dyDescent="0.2">
      <c r="A10" s="36">
        <v>6</v>
      </c>
      <c r="B10" s="44" t="s">
        <v>260</v>
      </c>
      <c r="C10" s="45" t="s">
        <v>261</v>
      </c>
      <c r="D10" s="188" t="s">
        <v>231</v>
      </c>
      <c r="E10" s="188" t="s">
        <v>280</v>
      </c>
      <c r="F10" s="536" t="s">
        <v>263</v>
      </c>
      <c r="G10" s="537" t="s">
        <v>264</v>
      </c>
      <c r="H10" s="188" t="s">
        <v>265</v>
      </c>
      <c r="I10" s="537" t="s">
        <v>281</v>
      </c>
      <c r="J10" s="189" t="s">
        <v>92</v>
      </c>
      <c r="K10" s="188">
        <v>2</v>
      </c>
      <c r="L10" s="188" t="s">
        <v>267</v>
      </c>
      <c r="M10" s="188" t="s">
        <v>267</v>
      </c>
      <c r="N10" s="188" t="s">
        <v>267</v>
      </c>
      <c r="O10" s="188" t="s">
        <v>268</v>
      </c>
      <c r="P10" s="190">
        <v>5646133</v>
      </c>
      <c r="Q10" s="191">
        <f t="shared" si="0"/>
        <v>11292266</v>
      </c>
      <c r="R10" s="192" t="s">
        <v>269</v>
      </c>
    </row>
    <row r="11" spans="1:21" ht="129" customHeight="1" x14ac:dyDescent="0.2">
      <c r="A11" s="36">
        <v>7</v>
      </c>
      <c r="B11" s="44" t="s">
        <v>260</v>
      </c>
      <c r="C11" s="45" t="s">
        <v>261</v>
      </c>
      <c r="D11" s="188" t="s">
        <v>231</v>
      </c>
      <c r="E11" s="188" t="s">
        <v>282</v>
      </c>
      <c r="F11" s="536" t="s">
        <v>263</v>
      </c>
      <c r="G11" s="537" t="s">
        <v>264</v>
      </c>
      <c r="H11" s="188" t="s">
        <v>265</v>
      </c>
      <c r="I11" s="537" t="s">
        <v>283</v>
      </c>
      <c r="J11" s="189" t="s">
        <v>222</v>
      </c>
      <c r="K11" s="188">
        <v>118</v>
      </c>
      <c r="L11" s="188" t="s">
        <v>267</v>
      </c>
      <c r="M11" s="188" t="s">
        <v>267</v>
      </c>
      <c r="N11" s="188" t="s">
        <v>267</v>
      </c>
      <c r="O11" s="188" t="s">
        <v>268</v>
      </c>
      <c r="P11" s="190">
        <v>194883</v>
      </c>
      <c r="Q11" s="191">
        <f t="shared" si="0"/>
        <v>22996194</v>
      </c>
      <c r="R11" s="192" t="s">
        <v>269</v>
      </c>
    </row>
    <row r="12" spans="1:21" ht="59.25" customHeight="1" x14ac:dyDescent="0.2">
      <c r="A12" s="36">
        <v>8</v>
      </c>
      <c r="B12" s="44" t="s">
        <v>260</v>
      </c>
      <c r="C12" s="45" t="s">
        <v>261</v>
      </c>
      <c r="D12" s="188" t="s">
        <v>231</v>
      </c>
      <c r="E12" s="188" t="s">
        <v>284</v>
      </c>
      <c r="F12" s="536" t="s">
        <v>263</v>
      </c>
      <c r="G12" s="537" t="s">
        <v>264</v>
      </c>
      <c r="H12" s="188" t="s">
        <v>265</v>
      </c>
      <c r="I12" s="537" t="s">
        <v>202</v>
      </c>
      <c r="J12" s="189" t="s">
        <v>168</v>
      </c>
      <c r="K12" s="188">
        <v>2</v>
      </c>
      <c r="L12" s="188" t="s">
        <v>267</v>
      </c>
      <c r="M12" s="188" t="s">
        <v>267</v>
      </c>
      <c r="N12" s="188" t="s">
        <v>267</v>
      </c>
      <c r="O12" s="188" t="s">
        <v>268</v>
      </c>
      <c r="P12" s="190">
        <v>375195</v>
      </c>
      <c r="Q12" s="191">
        <f t="shared" si="0"/>
        <v>750390</v>
      </c>
      <c r="R12" s="192" t="s">
        <v>269</v>
      </c>
    </row>
    <row r="13" spans="1:21" ht="59.25" customHeight="1" x14ac:dyDescent="0.2">
      <c r="A13" s="49">
        <v>9</v>
      </c>
      <c r="B13" s="50" t="s">
        <v>260</v>
      </c>
      <c r="C13" s="51" t="s">
        <v>261</v>
      </c>
      <c r="D13" s="209" t="s">
        <v>231</v>
      </c>
      <c r="E13" s="209" t="s">
        <v>285</v>
      </c>
      <c r="F13" s="538" t="s">
        <v>263</v>
      </c>
      <c r="G13" s="539" t="s">
        <v>264</v>
      </c>
      <c r="H13" s="209" t="s">
        <v>265</v>
      </c>
      <c r="I13" s="539" t="s">
        <v>286</v>
      </c>
      <c r="J13" s="210" t="s">
        <v>191</v>
      </c>
      <c r="K13" s="209">
        <v>118</v>
      </c>
      <c r="L13" s="209" t="s">
        <v>267</v>
      </c>
      <c r="M13" s="209" t="s">
        <v>267</v>
      </c>
      <c r="N13" s="209" t="s">
        <v>267</v>
      </c>
      <c r="O13" s="209" t="s">
        <v>268</v>
      </c>
      <c r="P13" s="211">
        <v>13933</v>
      </c>
      <c r="Q13" s="212">
        <f t="shared" si="0"/>
        <v>1644094</v>
      </c>
      <c r="R13" s="192" t="s">
        <v>269</v>
      </c>
      <c r="S13" s="46">
        <f>SUM(Q5:R13)</f>
        <v>62518068</v>
      </c>
    </row>
    <row r="14" spans="1:21" ht="90.75" customHeight="1" x14ac:dyDescent="0.2">
      <c r="A14" s="48">
        <v>10</v>
      </c>
      <c r="B14" s="52" t="s">
        <v>260</v>
      </c>
      <c r="C14" s="53" t="s">
        <v>287</v>
      </c>
      <c r="D14" s="201" t="s">
        <v>238</v>
      </c>
      <c r="E14" s="201" t="s">
        <v>288</v>
      </c>
      <c r="F14" s="540" t="s">
        <v>289</v>
      </c>
      <c r="G14" s="541" t="s">
        <v>290</v>
      </c>
      <c r="H14" s="202" t="s">
        <v>291</v>
      </c>
      <c r="I14" s="541" t="s">
        <v>266</v>
      </c>
      <c r="J14" s="203" t="s">
        <v>123</v>
      </c>
      <c r="K14" s="202">
        <v>1</v>
      </c>
      <c r="L14" s="202" t="s">
        <v>267</v>
      </c>
      <c r="M14" s="202" t="s">
        <v>267</v>
      </c>
      <c r="N14" s="202" t="s">
        <v>267</v>
      </c>
      <c r="O14" s="202" t="s">
        <v>268</v>
      </c>
      <c r="P14" s="206">
        <v>256808</v>
      </c>
      <c r="Q14" s="205">
        <f t="shared" si="0"/>
        <v>256808</v>
      </c>
      <c r="R14" s="207" t="s">
        <v>292</v>
      </c>
    </row>
    <row r="15" spans="1:21" ht="51.75" customHeight="1" x14ac:dyDescent="0.2">
      <c r="A15" s="48">
        <v>11</v>
      </c>
      <c r="B15" s="52" t="s">
        <v>260</v>
      </c>
      <c r="C15" s="53" t="s">
        <v>287</v>
      </c>
      <c r="D15" s="201" t="s">
        <v>238</v>
      </c>
      <c r="E15" s="201" t="s">
        <v>293</v>
      </c>
      <c r="F15" s="540" t="s">
        <v>289</v>
      </c>
      <c r="G15" s="541" t="s">
        <v>290</v>
      </c>
      <c r="H15" s="202" t="s">
        <v>294</v>
      </c>
      <c r="I15" s="546" t="s">
        <v>203</v>
      </c>
      <c r="J15" s="203" t="s">
        <v>295</v>
      </c>
      <c r="K15" s="202">
        <v>2</v>
      </c>
      <c r="L15" s="202" t="s">
        <v>267</v>
      </c>
      <c r="M15" s="202" t="s">
        <v>267</v>
      </c>
      <c r="N15" s="202" t="s">
        <v>268</v>
      </c>
      <c r="O15" s="202" t="s">
        <v>267</v>
      </c>
      <c r="P15" s="204">
        <v>375195</v>
      </c>
      <c r="Q15" s="205">
        <f t="shared" si="0"/>
        <v>750390</v>
      </c>
      <c r="R15" s="207" t="s">
        <v>292</v>
      </c>
    </row>
    <row r="16" spans="1:21" ht="51.75" customHeight="1" x14ac:dyDescent="0.2">
      <c r="A16" s="48">
        <v>12</v>
      </c>
      <c r="B16" s="52" t="s">
        <v>260</v>
      </c>
      <c r="C16" s="53" t="s">
        <v>287</v>
      </c>
      <c r="D16" s="201" t="s">
        <v>238</v>
      </c>
      <c r="E16" s="201" t="s">
        <v>296</v>
      </c>
      <c r="F16" s="540" t="s">
        <v>289</v>
      </c>
      <c r="G16" s="541" t="s">
        <v>290</v>
      </c>
      <c r="H16" s="202" t="s">
        <v>294</v>
      </c>
      <c r="I16" s="546" t="s">
        <v>141</v>
      </c>
      <c r="J16" s="203" t="s">
        <v>297</v>
      </c>
      <c r="K16" s="202">
        <v>118</v>
      </c>
      <c r="L16" s="201" t="s">
        <v>267</v>
      </c>
      <c r="M16" s="201" t="s">
        <v>267</v>
      </c>
      <c r="N16" s="201" t="s">
        <v>268</v>
      </c>
      <c r="O16" s="201" t="s">
        <v>267</v>
      </c>
      <c r="P16" s="204">
        <v>60000</v>
      </c>
      <c r="Q16" s="205">
        <f t="shared" si="0"/>
        <v>7080000</v>
      </c>
      <c r="R16" s="207" t="s">
        <v>292</v>
      </c>
      <c r="T16" s="32"/>
      <c r="U16" s="27"/>
    </row>
    <row r="17" spans="1:19" ht="71.25" customHeight="1" x14ac:dyDescent="0.2">
      <c r="A17" s="48">
        <v>12</v>
      </c>
      <c r="B17" s="52" t="s">
        <v>260</v>
      </c>
      <c r="C17" s="53" t="s">
        <v>287</v>
      </c>
      <c r="D17" s="201" t="s">
        <v>238</v>
      </c>
      <c r="E17" s="201" t="s">
        <v>298</v>
      </c>
      <c r="F17" s="540" t="s">
        <v>289</v>
      </c>
      <c r="G17" s="541" t="s">
        <v>290</v>
      </c>
      <c r="H17" s="202" t="s">
        <v>294</v>
      </c>
      <c r="I17" s="541" t="s">
        <v>299</v>
      </c>
      <c r="J17" s="203" t="s">
        <v>60</v>
      </c>
      <c r="K17" s="201">
        <v>118</v>
      </c>
      <c r="L17" s="201" t="s">
        <v>267</v>
      </c>
      <c r="M17" s="201" t="s">
        <v>267</v>
      </c>
      <c r="N17" s="201" t="s">
        <v>267</v>
      </c>
      <c r="O17" s="201" t="s">
        <v>268</v>
      </c>
      <c r="P17" s="204">
        <v>27138</v>
      </c>
      <c r="Q17" s="205">
        <f t="shared" si="0"/>
        <v>3202284</v>
      </c>
      <c r="R17" s="207" t="s">
        <v>292</v>
      </c>
    </row>
    <row r="18" spans="1:19" ht="51.75" customHeight="1" x14ac:dyDescent="0.2">
      <c r="A18" s="48">
        <v>14</v>
      </c>
      <c r="B18" s="52" t="s">
        <v>260</v>
      </c>
      <c r="C18" s="53" t="s">
        <v>287</v>
      </c>
      <c r="D18" s="201" t="s">
        <v>238</v>
      </c>
      <c r="E18" s="201" t="s">
        <v>300</v>
      </c>
      <c r="F18" s="540" t="s">
        <v>289</v>
      </c>
      <c r="G18" s="541" t="s">
        <v>290</v>
      </c>
      <c r="H18" s="202" t="s">
        <v>294</v>
      </c>
      <c r="I18" s="546" t="s">
        <v>83</v>
      </c>
      <c r="J18" s="203" t="s">
        <v>301</v>
      </c>
      <c r="K18" s="201">
        <v>118</v>
      </c>
      <c r="L18" s="201" t="s">
        <v>268</v>
      </c>
      <c r="M18" s="201" t="s">
        <v>268</v>
      </c>
      <c r="N18" s="201" t="s">
        <v>268</v>
      </c>
      <c r="O18" s="201" t="s">
        <v>267</v>
      </c>
      <c r="P18" s="204">
        <v>15000</v>
      </c>
      <c r="Q18" s="205">
        <f t="shared" si="0"/>
        <v>1770000</v>
      </c>
      <c r="R18" s="207" t="s">
        <v>292</v>
      </c>
    </row>
    <row r="19" spans="1:19" ht="51.75" customHeight="1" x14ac:dyDescent="0.2">
      <c r="A19" s="48">
        <v>15</v>
      </c>
      <c r="B19" s="52" t="s">
        <v>260</v>
      </c>
      <c r="C19" s="53" t="s">
        <v>287</v>
      </c>
      <c r="D19" s="201" t="s">
        <v>238</v>
      </c>
      <c r="E19" s="201" t="s">
        <v>302</v>
      </c>
      <c r="F19" s="540" t="s">
        <v>289</v>
      </c>
      <c r="G19" s="541" t="s">
        <v>290</v>
      </c>
      <c r="H19" s="202" t="s">
        <v>294</v>
      </c>
      <c r="I19" s="547" t="s">
        <v>274</v>
      </c>
      <c r="J19" s="203" t="s">
        <v>179</v>
      </c>
      <c r="K19" s="201">
        <v>118</v>
      </c>
      <c r="L19" s="201" t="s">
        <v>267</v>
      </c>
      <c r="M19" s="201" t="s">
        <v>267</v>
      </c>
      <c r="N19" s="201" t="s">
        <v>267</v>
      </c>
      <c r="O19" s="201" t="s">
        <v>268</v>
      </c>
      <c r="P19" s="206">
        <v>13369</v>
      </c>
      <c r="Q19" s="205">
        <f t="shared" si="0"/>
        <v>1577542</v>
      </c>
      <c r="R19" s="207" t="s">
        <v>292</v>
      </c>
    </row>
    <row r="20" spans="1:19" ht="111.75" customHeight="1" x14ac:dyDescent="0.2">
      <c r="A20" s="48">
        <v>16</v>
      </c>
      <c r="B20" s="52" t="s">
        <v>260</v>
      </c>
      <c r="C20" s="53" t="s">
        <v>287</v>
      </c>
      <c r="D20" s="201" t="s">
        <v>238</v>
      </c>
      <c r="E20" s="201" t="s">
        <v>303</v>
      </c>
      <c r="F20" s="540" t="s">
        <v>289</v>
      </c>
      <c r="G20" s="541" t="s">
        <v>290</v>
      </c>
      <c r="H20" s="202" t="s">
        <v>294</v>
      </c>
      <c r="I20" s="541" t="s">
        <v>276</v>
      </c>
      <c r="J20" s="203" t="s">
        <v>277</v>
      </c>
      <c r="K20" s="201">
        <v>118</v>
      </c>
      <c r="L20" s="201" t="s">
        <v>267</v>
      </c>
      <c r="M20" s="201" t="s">
        <v>267</v>
      </c>
      <c r="N20" s="201" t="s">
        <v>267</v>
      </c>
      <c r="O20" s="201" t="s">
        <v>268</v>
      </c>
      <c r="P20" s="204">
        <v>28996</v>
      </c>
      <c r="Q20" s="205">
        <f t="shared" si="0"/>
        <v>3421528</v>
      </c>
      <c r="R20" s="207" t="s">
        <v>292</v>
      </c>
    </row>
    <row r="21" spans="1:19" ht="75" customHeight="1" x14ac:dyDescent="0.2">
      <c r="A21" s="48">
        <v>17</v>
      </c>
      <c r="B21" s="52" t="s">
        <v>260</v>
      </c>
      <c r="C21" s="53" t="s">
        <v>287</v>
      </c>
      <c r="D21" s="201" t="s">
        <v>238</v>
      </c>
      <c r="E21" s="201" t="s">
        <v>304</v>
      </c>
      <c r="F21" s="540" t="s">
        <v>289</v>
      </c>
      <c r="G21" s="541" t="s">
        <v>290</v>
      </c>
      <c r="H21" s="202" t="s">
        <v>294</v>
      </c>
      <c r="I21" s="541" t="s">
        <v>305</v>
      </c>
      <c r="J21" s="203" t="s">
        <v>306</v>
      </c>
      <c r="K21" s="201">
        <v>1</v>
      </c>
      <c r="L21" s="201" t="s">
        <v>267</v>
      </c>
      <c r="M21" s="201" t="s">
        <v>267</v>
      </c>
      <c r="N21" s="201" t="s">
        <v>267</v>
      </c>
      <c r="O21" s="201" t="s">
        <v>268</v>
      </c>
      <c r="P21" s="204">
        <v>3824800</v>
      </c>
      <c r="Q21" s="205">
        <f t="shared" si="0"/>
        <v>3824800</v>
      </c>
      <c r="R21" s="207" t="s">
        <v>292</v>
      </c>
    </row>
    <row r="22" spans="1:19" ht="67.5" customHeight="1" x14ac:dyDescent="0.2">
      <c r="A22" s="48">
        <v>18</v>
      </c>
      <c r="B22" s="52" t="s">
        <v>260</v>
      </c>
      <c r="C22" s="53" t="s">
        <v>287</v>
      </c>
      <c r="D22" s="201" t="s">
        <v>238</v>
      </c>
      <c r="E22" s="201" t="s">
        <v>307</v>
      </c>
      <c r="F22" s="540" t="s">
        <v>289</v>
      </c>
      <c r="G22" s="541" t="s">
        <v>290</v>
      </c>
      <c r="H22" s="202" t="s">
        <v>294</v>
      </c>
      <c r="I22" s="541" t="s">
        <v>36</v>
      </c>
      <c r="J22" s="203" t="s">
        <v>308</v>
      </c>
      <c r="K22" s="201">
        <v>1</v>
      </c>
      <c r="L22" s="201" t="s">
        <v>267</v>
      </c>
      <c r="M22" s="201" t="s">
        <v>267</v>
      </c>
      <c r="N22" s="201" t="s">
        <v>267</v>
      </c>
      <c r="O22" s="201" t="s">
        <v>268</v>
      </c>
      <c r="P22" s="204">
        <v>172116</v>
      </c>
      <c r="Q22" s="205">
        <f t="shared" si="0"/>
        <v>172116</v>
      </c>
      <c r="R22" s="207" t="s">
        <v>292</v>
      </c>
      <c r="S22" s="34"/>
    </row>
    <row r="23" spans="1:19" ht="67.5" customHeight="1" x14ac:dyDescent="0.2">
      <c r="A23" s="48">
        <v>19</v>
      </c>
      <c r="B23" s="52" t="s">
        <v>260</v>
      </c>
      <c r="C23" s="53" t="s">
        <v>287</v>
      </c>
      <c r="D23" s="201" t="s">
        <v>238</v>
      </c>
      <c r="E23" s="201" t="s">
        <v>309</v>
      </c>
      <c r="F23" s="540" t="s">
        <v>289</v>
      </c>
      <c r="G23" s="541" t="s">
        <v>290</v>
      </c>
      <c r="H23" s="202" t="s">
        <v>294</v>
      </c>
      <c r="I23" s="548" t="s">
        <v>279</v>
      </c>
      <c r="J23" s="203" t="s">
        <v>215</v>
      </c>
      <c r="K23" s="201">
        <v>2</v>
      </c>
      <c r="L23" s="201" t="s">
        <v>267</v>
      </c>
      <c r="M23" s="201" t="s">
        <v>267</v>
      </c>
      <c r="N23" s="201" t="s">
        <v>267</v>
      </c>
      <c r="O23" s="201" t="s">
        <v>268</v>
      </c>
      <c r="P23" s="204">
        <v>812315</v>
      </c>
      <c r="Q23" s="205">
        <f t="shared" si="0"/>
        <v>1624630</v>
      </c>
      <c r="R23" s="207" t="s">
        <v>292</v>
      </c>
    </row>
    <row r="24" spans="1:19" ht="67.5" customHeight="1" x14ac:dyDescent="0.2">
      <c r="A24" s="48">
        <v>20</v>
      </c>
      <c r="B24" s="52" t="s">
        <v>260</v>
      </c>
      <c r="C24" s="53" t="s">
        <v>287</v>
      </c>
      <c r="D24" s="201" t="s">
        <v>238</v>
      </c>
      <c r="E24" s="201" t="s">
        <v>310</v>
      </c>
      <c r="F24" s="540" t="s">
        <v>289</v>
      </c>
      <c r="G24" s="541" t="s">
        <v>290</v>
      </c>
      <c r="H24" s="202" t="s">
        <v>294</v>
      </c>
      <c r="I24" s="541" t="s">
        <v>281</v>
      </c>
      <c r="J24" s="203" t="s">
        <v>92</v>
      </c>
      <c r="K24" s="201">
        <v>1</v>
      </c>
      <c r="L24" s="201" t="s">
        <v>267</v>
      </c>
      <c r="M24" s="201" t="s">
        <v>267</v>
      </c>
      <c r="N24" s="201" t="s">
        <v>268</v>
      </c>
      <c r="O24" s="201" t="s">
        <v>268</v>
      </c>
      <c r="P24" s="204">
        <v>5646133</v>
      </c>
      <c r="Q24" s="205">
        <f t="shared" si="0"/>
        <v>5646133</v>
      </c>
      <c r="R24" s="207" t="s">
        <v>292</v>
      </c>
    </row>
    <row r="25" spans="1:19" ht="67.5" customHeight="1" x14ac:dyDescent="0.2">
      <c r="A25" s="48">
        <v>21</v>
      </c>
      <c r="B25" s="52" t="s">
        <v>260</v>
      </c>
      <c r="C25" s="53" t="s">
        <v>287</v>
      </c>
      <c r="D25" s="201" t="s">
        <v>238</v>
      </c>
      <c r="E25" s="201" t="s">
        <v>311</v>
      </c>
      <c r="F25" s="540" t="s">
        <v>289</v>
      </c>
      <c r="G25" s="541" t="s">
        <v>290</v>
      </c>
      <c r="H25" s="202" t="s">
        <v>294</v>
      </c>
      <c r="I25" s="541" t="s">
        <v>286</v>
      </c>
      <c r="J25" s="203" t="s">
        <v>191</v>
      </c>
      <c r="K25" s="201">
        <v>118</v>
      </c>
      <c r="L25" s="201" t="s">
        <v>267</v>
      </c>
      <c r="M25" s="201" t="s">
        <v>267</v>
      </c>
      <c r="N25" s="201" t="s">
        <v>267</v>
      </c>
      <c r="O25" s="201" t="s">
        <v>268</v>
      </c>
      <c r="P25" s="204">
        <v>13933</v>
      </c>
      <c r="Q25" s="205">
        <f t="shared" si="0"/>
        <v>1644094</v>
      </c>
      <c r="R25" s="208" t="s">
        <v>292</v>
      </c>
      <c r="S25" s="47">
        <f>SUM(Q14:Q25)</f>
        <v>30970325</v>
      </c>
    </row>
    <row r="26" spans="1:19" ht="94.5" customHeight="1" x14ac:dyDescent="0.2">
      <c r="A26" s="213">
        <v>22</v>
      </c>
      <c r="B26" s="214" t="s">
        <v>260</v>
      </c>
      <c r="C26" s="215" t="s">
        <v>312</v>
      </c>
      <c r="D26" s="216" t="s">
        <v>241</v>
      </c>
      <c r="E26" s="217" t="s">
        <v>313</v>
      </c>
      <c r="F26" s="542" t="s">
        <v>314</v>
      </c>
      <c r="G26" s="543" t="s">
        <v>315</v>
      </c>
      <c r="H26" s="218" t="s">
        <v>316</v>
      </c>
      <c r="I26" s="549" t="s">
        <v>266</v>
      </c>
      <c r="J26" s="219" t="s">
        <v>123</v>
      </c>
      <c r="K26" s="218">
        <v>1</v>
      </c>
      <c r="L26" s="218" t="s">
        <v>267</v>
      </c>
      <c r="M26" s="218" t="s">
        <v>267</v>
      </c>
      <c r="N26" s="218" t="s">
        <v>267</v>
      </c>
      <c r="O26" s="218" t="s">
        <v>268</v>
      </c>
      <c r="P26" s="187">
        <v>256808</v>
      </c>
      <c r="Q26" s="220">
        <f t="shared" si="0"/>
        <v>256808</v>
      </c>
      <c r="R26" s="56" t="s">
        <v>317</v>
      </c>
    </row>
    <row r="27" spans="1:19" ht="220.5" x14ac:dyDescent="0.2">
      <c r="A27" s="36">
        <v>23</v>
      </c>
      <c r="B27" s="44" t="s">
        <v>260</v>
      </c>
      <c r="C27" s="45" t="s">
        <v>312</v>
      </c>
      <c r="D27" s="216" t="s">
        <v>241</v>
      </c>
      <c r="E27" s="217" t="s">
        <v>318</v>
      </c>
      <c r="F27" s="542" t="s">
        <v>314</v>
      </c>
      <c r="G27" s="543" t="s">
        <v>315</v>
      </c>
      <c r="H27" s="218" t="s">
        <v>319</v>
      </c>
      <c r="I27" s="550" t="s">
        <v>283</v>
      </c>
      <c r="J27" s="219" t="s">
        <v>320</v>
      </c>
      <c r="K27" s="217">
        <v>100</v>
      </c>
      <c r="L27" s="217" t="s">
        <v>267</v>
      </c>
      <c r="M27" s="217" t="s">
        <v>267</v>
      </c>
      <c r="N27" s="217" t="s">
        <v>267</v>
      </c>
      <c r="O27" s="217" t="s">
        <v>268</v>
      </c>
      <c r="P27" s="221">
        <v>194883</v>
      </c>
      <c r="Q27" s="220">
        <f t="shared" si="0"/>
        <v>19488300</v>
      </c>
      <c r="R27" s="56" t="s">
        <v>317</v>
      </c>
    </row>
    <row r="28" spans="1:19" ht="69.75" customHeight="1" x14ac:dyDescent="0.2">
      <c r="A28" s="36">
        <v>24</v>
      </c>
      <c r="B28" s="44" t="s">
        <v>260</v>
      </c>
      <c r="C28" s="45" t="s">
        <v>312</v>
      </c>
      <c r="D28" s="216" t="s">
        <v>241</v>
      </c>
      <c r="E28" s="217" t="s">
        <v>321</v>
      </c>
      <c r="F28" s="542" t="s">
        <v>314</v>
      </c>
      <c r="G28" s="543" t="s">
        <v>315</v>
      </c>
      <c r="H28" s="218" t="s">
        <v>319</v>
      </c>
      <c r="I28" s="550" t="s">
        <v>274</v>
      </c>
      <c r="J28" s="219" t="s">
        <v>179</v>
      </c>
      <c r="K28" s="217">
        <v>100</v>
      </c>
      <c r="L28" s="217" t="s">
        <v>267</v>
      </c>
      <c r="M28" s="217" t="s">
        <v>267</v>
      </c>
      <c r="N28" s="217" t="s">
        <v>267</v>
      </c>
      <c r="O28" s="217" t="s">
        <v>268</v>
      </c>
      <c r="P28" s="222">
        <v>13369</v>
      </c>
      <c r="Q28" s="220">
        <f t="shared" si="0"/>
        <v>1336900</v>
      </c>
      <c r="R28" s="56" t="s">
        <v>317</v>
      </c>
    </row>
    <row r="29" spans="1:19" ht="63" customHeight="1" x14ac:dyDescent="0.2">
      <c r="A29" s="36">
        <v>25</v>
      </c>
      <c r="B29" s="44" t="s">
        <v>260</v>
      </c>
      <c r="C29" s="45" t="s">
        <v>312</v>
      </c>
      <c r="D29" s="216" t="s">
        <v>241</v>
      </c>
      <c r="E29" s="217" t="s">
        <v>322</v>
      </c>
      <c r="F29" s="542" t="s">
        <v>314</v>
      </c>
      <c r="G29" s="543" t="s">
        <v>315</v>
      </c>
      <c r="H29" s="218" t="s">
        <v>319</v>
      </c>
      <c r="I29" s="543" t="s">
        <v>276</v>
      </c>
      <c r="J29" s="219" t="s">
        <v>277</v>
      </c>
      <c r="K29" s="217">
        <v>100</v>
      </c>
      <c r="L29" s="217" t="s">
        <v>267</v>
      </c>
      <c r="M29" s="217" t="s">
        <v>267</v>
      </c>
      <c r="N29" s="217" t="s">
        <v>267</v>
      </c>
      <c r="O29" s="217" t="s">
        <v>268</v>
      </c>
      <c r="P29" s="221">
        <v>28996</v>
      </c>
      <c r="Q29" s="220">
        <f t="shared" si="0"/>
        <v>2899600</v>
      </c>
      <c r="R29" s="56" t="s">
        <v>317</v>
      </c>
    </row>
    <row r="30" spans="1:19" ht="124.5" customHeight="1" x14ac:dyDescent="0.2">
      <c r="A30" s="36">
        <v>26</v>
      </c>
      <c r="B30" s="44" t="s">
        <v>260</v>
      </c>
      <c r="C30" s="45" t="s">
        <v>312</v>
      </c>
      <c r="D30" s="216" t="s">
        <v>241</v>
      </c>
      <c r="E30" s="217" t="s">
        <v>323</v>
      </c>
      <c r="F30" s="542" t="s">
        <v>314</v>
      </c>
      <c r="G30" s="543" t="s">
        <v>315</v>
      </c>
      <c r="H30" s="218" t="s">
        <v>319</v>
      </c>
      <c r="I30" s="543" t="s">
        <v>202</v>
      </c>
      <c r="J30" s="219" t="s">
        <v>168</v>
      </c>
      <c r="K30" s="217">
        <v>1</v>
      </c>
      <c r="L30" s="217" t="s">
        <v>267</v>
      </c>
      <c r="M30" s="217" t="s">
        <v>267</v>
      </c>
      <c r="N30" s="217" t="s">
        <v>267</v>
      </c>
      <c r="O30" s="217" t="s">
        <v>268</v>
      </c>
      <c r="P30" s="221">
        <v>375195</v>
      </c>
      <c r="Q30" s="220">
        <f t="shared" si="0"/>
        <v>375195</v>
      </c>
      <c r="R30" s="56" t="s">
        <v>317</v>
      </c>
    </row>
    <row r="31" spans="1:19" ht="52.5" customHeight="1" x14ac:dyDescent="0.2">
      <c r="A31" s="36">
        <v>27</v>
      </c>
      <c r="B31" s="44" t="s">
        <v>260</v>
      </c>
      <c r="C31" s="45" t="s">
        <v>312</v>
      </c>
      <c r="D31" s="216" t="s">
        <v>241</v>
      </c>
      <c r="E31" s="217" t="s">
        <v>324</v>
      </c>
      <c r="F31" s="542" t="s">
        <v>314</v>
      </c>
      <c r="G31" s="543" t="s">
        <v>315</v>
      </c>
      <c r="H31" s="218" t="s">
        <v>319</v>
      </c>
      <c r="I31" s="551" t="s">
        <v>279</v>
      </c>
      <c r="J31" s="219" t="s">
        <v>215</v>
      </c>
      <c r="K31" s="217">
        <v>2</v>
      </c>
      <c r="L31" s="217" t="s">
        <v>267</v>
      </c>
      <c r="M31" s="217" t="s">
        <v>267</v>
      </c>
      <c r="N31" s="217" t="s">
        <v>267</v>
      </c>
      <c r="O31" s="217" t="s">
        <v>268</v>
      </c>
      <c r="P31" s="221">
        <v>812315</v>
      </c>
      <c r="Q31" s="220">
        <f t="shared" si="0"/>
        <v>1624630</v>
      </c>
      <c r="R31" s="56" t="s">
        <v>317</v>
      </c>
    </row>
    <row r="32" spans="1:19" ht="63" x14ac:dyDescent="0.2">
      <c r="A32" s="36">
        <v>28</v>
      </c>
      <c r="B32" s="44" t="s">
        <v>260</v>
      </c>
      <c r="C32" s="45" t="s">
        <v>312</v>
      </c>
      <c r="D32" s="216" t="s">
        <v>241</v>
      </c>
      <c r="E32" s="217" t="s">
        <v>325</v>
      </c>
      <c r="F32" s="542" t="s">
        <v>314</v>
      </c>
      <c r="G32" s="543" t="s">
        <v>315</v>
      </c>
      <c r="H32" s="218" t="s">
        <v>319</v>
      </c>
      <c r="I32" s="543" t="s">
        <v>286</v>
      </c>
      <c r="J32" s="219" t="s">
        <v>191</v>
      </c>
      <c r="K32" s="217">
        <v>100</v>
      </c>
      <c r="L32" s="217" t="s">
        <v>267</v>
      </c>
      <c r="M32" s="217" t="s">
        <v>267</v>
      </c>
      <c r="N32" s="217" t="s">
        <v>267</v>
      </c>
      <c r="O32" s="217" t="s">
        <v>268</v>
      </c>
      <c r="P32" s="221">
        <v>13933</v>
      </c>
      <c r="Q32" s="220">
        <f t="shared" si="0"/>
        <v>1393300</v>
      </c>
      <c r="R32" s="56" t="s">
        <v>317</v>
      </c>
    </row>
    <row r="33" spans="1:20" ht="42" x14ac:dyDescent="0.2">
      <c r="A33" s="36">
        <v>29</v>
      </c>
      <c r="B33" s="44" t="s">
        <v>260</v>
      </c>
      <c r="C33" s="45" t="s">
        <v>312</v>
      </c>
      <c r="D33" s="216" t="s">
        <v>241</v>
      </c>
      <c r="E33" s="217" t="s">
        <v>326</v>
      </c>
      <c r="F33" s="542" t="s">
        <v>314</v>
      </c>
      <c r="G33" s="543" t="s">
        <v>315</v>
      </c>
      <c r="H33" s="218" t="s">
        <v>319</v>
      </c>
      <c r="I33" s="552" t="s">
        <v>327</v>
      </c>
      <c r="J33" s="223" t="s">
        <v>328</v>
      </c>
      <c r="K33" s="224">
        <v>100</v>
      </c>
      <c r="L33" s="224" t="s">
        <v>267</v>
      </c>
      <c r="M33" s="224" t="s">
        <v>267</v>
      </c>
      <c r="N33" s="224" t="s">
        <v>268</v>
      </c>
      <c r="O33" s="224" t="s">
        <v>267</v>
      </c>
      <c r="P33" s="225">
        <v>62000</v>
      </c>
      <c r="Q33" s="226">
        <f t="shared" si="0"/>
        <v>6200000</v>
      </c>
      <c r="R33" s="56" t="s">
        <v>317</v>
      </c>
    </row>
    <row r="34" spans="1:20" ht="105" x14ac:dyDescent="0.2">
      <c r="A34" s="36">
        <v>30</v>
      </c>
      <c r="B34" s="44" t="s">
        <v>260</v>
      </c>
      <c r="C34" s="45" t="s">
        <v>312</v>
      </c>
      <c r="D34" s="227" t="s">
        <v>241</v>
      </c>
      <c r="E34" s="224" t="s">
        <v>329</v>
      </c>
      <c r="F34" s="544" t="s">
        <v>314</v>
      </c>
      <c r="G34" s="545" t="s">
        <v>315</v>
      </c>
      <c r="H34" s="228" t="s">
        <v>319</v>
      </c>
      <c r="I34" s="545" t="s">
        <v>281</v>
      </c>
      <c r="J34" s="223" t="s">
        <v>92</v>
      </c>
      <c r="K34" s="224">
        <v>1</v>
      </c>
      <c r="L34" s="224" t="s">
        <v>267</v>
      </c>
      <c r="M34" s="224" t="s">
        <v>267</v>
      </c>
      <c r="N34" s="224" t="s">
        <v>268</v>
      </c>
      <c r="O34" s="224" t="s">
        <v>268</v>
      </c>
      <c r="P34" s="225">
        <v>5646133</v>
      </c>
      <c r="Q34" s="226">
        <f t="shared" si="0"/>
        <v>5646133</v>
      </c>
      <c r="R34" s="56" t="s">
        <v>317</v>
      </c>
      <c r="S34" s="57">
        <f>SUM(Q25:Q34)</f>
        <v>40864960</v>
      </c>
    </row>
    <row r="35" spans="1:20" ht="29.5" customHeight="1" x14ac:dyDescent="0.2">
      <c r="D35" s="1"/>
      <c r="E35" s="1"/>
      <c r="Q35" s="60">
        <f>SUM(Q5:Q34)</f>
        <v>132709259</v>
      </c>
      <c r="R35" s="59"/>
      <c r="S35" s="57" t="e">
        <f>SUM(#REF!+S25+#REF!)</f>
        <v>#REF!</v>
      </c>
      <c r="T35" s="58" t="e">
        <f>SUM(Q1-S35)</f>
        <v>#REF!</v>
      </c>
    </row>
  </sheetData>
  <autoFilter ref="B4:R35" xr:uid="{5B0B311D-A8EF-4C86-A52A-BB8E75B2379F}">
    <sortState xmlns:xlrd2="http://schemas.microsoft.com/office/spreadsheetml/2017/richdata2" ref="B5:R35">
      <sortCondition ref="E4:E35"/>
    </sortState>
  </autoFilter>
  <mergeCells count="11">
    <mergeCell ref="A1:C3"/>
    <mergeCell ref="Q1:Q3"/>
    <mergeCell ref="R1:R3"/>
    <mergeCell ref="D1:E3"/>
    <mergeCell ref="H1:H3"/>
    <mergeCell ref="P1:P3"/>
    <mergeCell ref="J2:K2"/>
    <mergeCell ref="J1:K1"/>
    <mergeCell ref="L1:L3"/>
    <mergeCell ref="M1:O3"/>
    <mergeCell ref="J3:K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F377F-49D6-4EB0-9245-A8A7AA87211A}">
  <dimension ref="A1:T125"/>
  <sheetViews>
    <sheetView topLeftCell="I93" zoomScale="80" zoomScaleNormal="80" workbookViewId="0">
      <selection activeCell="S97" sqref="S97"/>
    </sheetView>
  </sheetViews>
  <sheetFormatPr baseColWidth="10" defaultColWidth="9.1796875" defaultRowHeight="10" x14ac:dyDescent="0.2"/>
  <cols>
    <col min="1" max="1" width="9.1796875" style="24"/>
    <col min="2" max="2" width="15.1796875" style="24" customWidth="1"/>
    <col min="3" max="3" width="16.26953125" style="24" customWidth="1"/>
    <col min="4" max="4" width="11.81640625" style="24" customWidth="1"/>
    <col min="5" max="5" width="11.7265625" style="24" customWidth="1"/>
    <col min="6" max="6" width="22.453125" style="24" customWidth="1"/>
    <col min="7" max="7" width="50.1796875" style="84" customWidth="1"/>
    <col min="8" max="8" width="13.26953125" style="24" customWidth="1"/>
    <col min="9" max="9" width="26.453125" style="85" customWidth="1"/>
    <col min="10" max="10" width="20.81640625" style="24" customWidth="1"/>
    <col min="11" max="15" width="9.1796875" style="24"/>
    <col min="16" max="16" width="17" style="24" customWidth="1"/>
    <col min="17" max="17" width="17.453125" style="24" customWidth="1"/>
    <col min="18" max="18" width="26.1796875" style="24" hidden="1" customWidth="1"/>
    <col min="19" max="19" width="16.81640625" style="24" customWidth="1"/>
    <col min="20" max="20" width="21.1796875" style="24" customWidth="1"/>
    <col min="21" max="16384" width="9.1796875" style="24"/>
  </cols>
  <sheetData>
    <row r="1" spans="1:18" s="1" customFormat="1" ht="13.5" customHeight="1" x14ac:dyDescent="0.2">
      <c r="A1" s="644" t="s">
        <v>330</v>
      </c>
      <c r="B1" s="644"/>
      <c r="C1" s="645"/>
      <c r="D1" s="646" t="s">
        <v>331</v>
      </c>
      <c r="E1" s="647"/>
      <c r="F1" s="5" t="s">
        <v>332</v>
      </c>
      <c r="G1" s="4" t="s">
        <v>333</v>
      </c>
      <c r="H1" s="652" t="s">
        <v>233</v>
      </c>
      <c r="I1" s="75"/>
      <c r="J1" s="4"/>
      <c r="K1" s="4"/>
      <c r="L1" s="653" t="s">
        <v>235</v>
      </c>
      <c r="M1" s="654" t="s">
        <v>334</v>
      </c>
      <c r="N1" s="654"/>
      <c r="O1" s="654"/>
      <c r="P1" s="653" t="s">
        <v>237</v>
      </c>
      <c r="Q1" s="638">
        <v>331625000</v>
      </c>
      <c r="R1" s="641"/>
    </row>
    <row r="2" spans="1:18" s="1" customFormat="1" ht="13.5" customHeight="1" x14ac:dyDescent="0.2">
      <c r="A2" s="644"/>
      <c r="B2" s="644"/>
      <c r="C2" s="645"/>
      <c r="D2" s="648"/>
      <c r="E2" s="649"/>
      <c r="F2" s="5" t="s">
        <v>335</v>
      </c>
      <c r="G2" s="4" t="s">
        <v>336</v>
      </c>
      <c r="H2" s="652"/>
      <c r="I2" s="75"/>
      <c r="J2" s="4"/>
      <c r="K2" s="4"/>
      <c r="L2" s="653"/>
      <c r="M2" s="654"/>
      <c r="N2" s="654"/>
      <c r="O2" s="654"/>
      <c r="P2" s="653"/>
      <c r="Q2" s="639"/>
      <c r="R2" s="642"/>
    </row>
    <row r="3" spans="1:18" s="1" customFormat="1" ht="13.5" customHeight="1" x14ac:dyDescent="0.2">
      <c r="A3" s="644"/>
      <c r="B3" s="644"/>
      <c r="C3" s="645"/>
      <c r="D3" s="648"/>
      <c r="E3" s="649"/>
      <c r="F3" s="5" t="s">
        <v>337</v>
      </c>
      <c r="G3" s="4" t="s">
        <v>338</v>
      </c>
      <c r="H3" s="652"/>
      <c r="I3" s="75"/>
      <c r="J3" s="4"/>
      <c r="K3" s="4"/>
      <c r="L3" s="653"/>
      <c r="M3" s="654"/>
      <c r="N3" s="654"/>
      <c r="O3" s="654"/>
      <c r="P3" s="653"/>
      <c r="Q3" s="639"/>
      <c r="R3" s="642"/>
    </row>
    <row r="4" spans="1:18" s="1" customFormat="1" ht="13.5" customHeight="1" x14ac:dyDescent="0.2">
      <c r="A4" s="644"/>
      <c r="B4" s="644"/>
      <c r="C4" s="645"/>
      <c r="D4" s="648"/>
      <c r="E4" s="649"/>
      <c r="F4" s="5" t="s">
        <v>339</v>
      </c>
      <c r="G4" s="4" t="s">
        <v>340</v>
      </c>
      <c r="H4" s="652"/>
      <c r="I4" s="75"/>
      <c r="J4" s="4"/>
      <c r="K4" s="4"/>
      <c r="L4" s="653"/>
      <c r="M4" s="654"/>
      <c r="N4" s="654"/>
      <c r="O4" s="654"/>
      <c r="P4" s="653"/>
      <c r="Q4" s="639"/>
      <c r="R4" s="642"/>
    </row>
    <row r="5" spans="1:18" s="1" customFormat="1" ht="13.5" customHeight="1" x14ac:dyDescent="0.2">
      <c r="A5" s="644"/>
      <c r="B5" s="644"/>
      <c r="C5" s="645"/>
      <c r="D5" s="648"/>
      <c r="E5" s="649"/>
      <c r="F5" s="5" t="s">
        <v>341</v>
      </c>
      <c r="G5" s="4" t="s">
        <v>342</v>
      </c>
      <c r="H5" s="652"/>
      <c r="I5" s="75"/>
      <c r="J5" s="4"/>
      <c r="K5" s="4"/>
      <c r="L5" s="653"/>
      <c r="M5" s="654"/>
      <c r="N5" s="654"/>
      <c r="O5" s="654"/>
      <c r="P5" s="653"/>
      <c r="Q5" s="639"/>
      <c r="R5" s="642"/>
    </row>
    <row r="6" spans="1:18" s="1" customFormat="1" ht="13.5" customHeight="1" x14ac:dyDescent="0.2">
      <c r="A6" s="644"/>
      <c r="B6" s="644"/>
      <c r="C6" s="645"/>
      <c r="D6" s="648"/>
      <c r="E6" s="649"/>
      <c r="F6" s="5" t="s">
        <v>343</v>
      </c>
      <c r="G6" s="4" t="s">
        <v>344</v>
      </c>
      <c r="H6" s="652"/>
      <c r="I6" s="75"/>
      <c r="J6" s="4"/>
      <c r="K6" s="4"/>
      <c r="L6" s="653"/>
      <c r="M6" s="654"/>
      <c r="N6" s="654"/>
      <c r="O6" s="654"/>
      <c r="P6" s="653"/>
      <c r="Q6" s="639"/>
      <c r="R6" s="642"/>
    </row>
    <row r="7" spans="1:18" s="1" customFormat="1" ht="13.5" customHeight="1" x14ac:dyDescent="0.2">
      <c r="A7" s="644"/>
      <c r="B7" s="644"/>
      <c r="C7" s="645"/>
      <c r="D7" s="650"/>
      <c r="E7" s="651"/>
      <c r="F7" s="5" t="s">
        <v>345</v>
      </c>
      <c r="G7" s="4" t="s">
        <v>346</v>
      </c>
      <c r="H7" s="652"/>
      <c r="I7" s="75"/>
      <c r="J7" s="4"/>
      <c r="K7" s="4"/>
      <c r="L7" s="653"/>
      <c r="M7" s="654"/>
      <c r="N7" s="654"/>
      <c r="O7" s="654"/>
      <c r="P7" s="653"/>
      <c r="Q7" s="640"/>
      <c r="R7" s="643"/>
    </row>
    <row r="8" spans="1:18" s="1" customFormat="1" ht="44.25" customHeight="1" x14ac:dyDescent="0.2">
      <c r="A8" s="42" t="s">
        <v>244</v>
      </c>
      <c r="B8" s="76" t="s">
        <v>245</v>
      </c>
      <c r="C8" s="70" t="s">
        <v>347</v>
      </c>
      <c r="D8" s="70" t="s">
        <v>348</v>
      </c>
      <c r="E8" s="70" t="s">
        <v>349</v>
      </c>
      <c r="F8" s="70" t="s">
        <v>350</v>
      </c>
      <c r="G8" s="77" t="s">
        <v>351</v>
      </c>
      <c r="H8" s="70" t="s">
        <v>352</v>
      </c>
      <c r="I8" s="79" t="s">
        <v>252</v>
      </c>
      <c r="J8" s="78" t="s">
        <v>2</v>
      </c>
      <c r="K8" s="78" t="s">
        <v>3</v>
      </c>
      <c r="L8" s="78" t="s">
        <v>253</v>
      </c>
      <c r="M8" s="78" t="s">
        <v>254</v>
      </c>
      <c r="N8" s="78" t="s">
        <v>255</v>
      </c>
      <c r="O8" s="78" t="s">
        <v>256</v>
      </c>
      <c r="P8" s="80" t="s">
        <v>257</v>
      </c>
      <c r="Q8" s="80" t="s">
        <v>258</v>
      </c>
      <c r="R8" s="81" t="s">
        <v>259</v>
      </c>
    </row>
    <row r="9" spans="1:18" s="1" customFormat="1" ht="168" customHeight="1" x14ac:dyDescent="0.2">
      <c r="A9" s="136">
        <v>76</v>
      </c>
      <c r="B9" s="130" t="s">
        <v>353</v>
      </c>
      <c r="C9" s="88" t="s">
        <v>354</v>
      </c>
      <c r="D9" s="88" t="s">
        <v>332</v>
      </c>
      <c r="E9" s="88" t="s">
        <v>355</v>
      </c>
      <c r="F9" s="88" t="s">
        <v>356</v>
      </c>
      <c r="G9" s="89" t="s">
        <v>357</v>
      </c>
      <c r="H9" s="87" t="s">
        <v>358</v>
      </c>
      <c r="I9" s="90" t="s">
        <v>359</v>
      </c>
      <c r="J9" s="39" t="s">
        <v>123</v>
      </c>
      <c r="K9" s="37">
        <v>1</v>
      </c>
      <c r="L9" s="37" t="s">
        <v>267</v>
      </c>
      <c r="M9" s="37" t="s">
        <v>267</v>
      </c>
      <c r="N9" s="37" t="s">
        <v>268</v>
      </c>
      <c r="O9" s="37" t="s">
        <v>267</v>
      </c>
      <c r="P9" s="91">
        <v>190000</v>
      </c>
      <c r="Q9" s="92">
        <f>SUM(P9*K9)</f>
        <v>190000</v>
      </c>
      <c r="R9" s="88" t="s">
        <v>360</v>
      </c>
    </row>
    <row r="10" spans="1:18" s="1" customFormat="1" ht="118.5" customHeight="1" x14ac:dyDescent="0.2">
      <c r="A10" s="136">
        <v>77</v>
      </c>
      <c r="B10" s="130" t="s">
        <v>353</v>
      </c>
      <c r="C10" s="88" t="s">
        <v>354</v>
      </c>
      <c r="D10" s="88" t="s">
        <v>332</v>
      </c>
      <c r="E10" s="88" t="s">
        <v>355</v>
      </c>
      <c r="F10" s="88" t="s">
        <v>356</v>
      </c>
      <c r="G10" s="89" t="s">
        <v>357</v>
      </c>
      <c r="H10" s="87" t="s">
        <v>358</v>
      </c>
      <c r="I10" s="63" t="s">
        <v>361</v>
      </c>
      <c r="J10" s="93" t="s">
        <v>168</v>
      </c>
      <c r="K10" s="37">
        <v>3</v>
      </c>
      <c r="L10" s="86" t="s">
        <v>267</v>
      </c>
      <c r="M10" s="86" t="s">
        <v>267</v>
      </c>
      <c r="N10" s="86" t="s">
        <v>267</v>
      </c>
      <c r="O10" s="86" t="s">
        <v>268</v>
      </c>
      <c r="P10" s="91">
        <v>661947</v>
      </c>
      <c r="Q10" s="92">
        <f t="shared" ref="Q10" si="0">SUM(P10*K10)</f>
        <v>1985841</v>
      </c>
      <c r="R10" s="88" t="s">
        <v>360</v>
      </c>
    </row>
    <row r="11" spans="1:18" s="1" customFormat="1" ht="60" customHeight="1" x14ac:dyDescent="0.2">
      <c r="A11" s="136">
        <v>78</v>
      </c>
      <c r="B11" s="130" t="s">
        <v>353</v>
      </c>
      <c r="C11" s="88" t="s">
        <v>354</v>
      </c>
      <c r="D11" s="88" t="s">
        <v>332</v>
      </c>
      <c r="E11" s="88" t="s">
        <v>362</v>
      </c>
      <c r="F11" s="88" t="s">
        <v>356</v>
      </c>
      <c r="G11" s="89" t="s">
        <v>357</v>
      </c>
      <c r="H11" s="87" t="s">
        <v>358</v>
      </c>
      <c r="I11" s="63" t="s">
        <v>363</v>
      </c>
      <c r="J11" s="93" t="s">
        <v>46</v>
      </c>
      <c r="K11" s="86">
        <v>1</v>
      </c>
      <c r="L11" s="86" t="s">
        <v>267</v>
      </c>
      <c r="M11" s="86" t="s">
        <v>267</v>
      </c>
      <c r="N11" s="86" t="s">
        <v>268</v>
      </c>
      <c r="O11" s="86" t="s">
        <v>267</v>
      </c>
      <c r="P11" s="91">
        <v>8290400</v>
      </c>
      <c r="Q11" s="92">
        <f>SUM(P11*K11)</f>
        <v>8290400</v>
      </c>
      <c r="R11" s="88" t="s">
        <v>360</v>
      </c>
    </row>
    <row r="12" spans="1:18" s="1" customFormat="1" ht="60" customHeight="1" x14ac:dyDescent="0.2">
      <c r="A12" s="136">
        <v>79</v>
      </c>
      <c r="B12" s="130" t="s">
        <v>353</v>
      </c>
      <c r="C12" s="88" t="s">
        <v>354</v>
      </c>
      <c r="D12" s="88" t="s">
        <v>332</v>
      </c>
      <c r="E12" s="88" t="s">
        <v>364</v>
      </c>
      <c r="F12" s="88" t="s">
        <v>356</v>
      </c>
      <c r="G12" s="89" t="s">
        <v>357</v>
      </c>
      <c r="H12" s="87" t="s">
        <v>358</v>
      </c>
      <c r="I12" s="63" t="s">
        <v>365</v>
      </c>
      <c r="J12" s="93" t="s">
        <v>44</v>
      </c>
      <c r="K12" s="86">
        <v>1</v>
      </c>
      <c r="L12" s="86" t="s">
        <v>267</v>
      </c>
      <c r="M12" s="86" t="s">
        <v>267</v>
      </c>
      <c r="N12" s="86" t="s">
        <v>267</v>
      </c>
      <c r="O12" s="86" t="s">
        <v>268</v>
      </c>
      <c r="P12" s="91">
        <v>7904800</v>
      </c>
      <c r="Q12" s="92">
        <f>SUM(P12*K12)</f>
        <v>7904800</v>
      </c>
      <c r="R12" s="88" t="s">
        <v>360</v>
      </c>
    </row>
    <row r="13" spans="1:18" s="1" customFormat="1" ht="60" customHeight="1" x14ac:dyDescent="0.2">
      <c r="A13" s="136">
        <v>80</v>
      </c>
      <c r="B13" s="130" t="s">
        <v>353</v>
      </c>
      <c r="C13" s="88" t="s">
        <v>354</v>
      </c>
      <c r="D13" s="88" t="s">
        <v>332</v>
      </c>
      <c r="E13" s="88" t="s">
        <v>366</v>
      </c>
      <c r="F13" s="88" t="s">
        <v>356</v>
      </c>
      <c r="G13" s="89" t="s">
        <v>357</v>
      </c>
      <c r="H13" s="87" t="s">
        <v>358</v>
      </c>
      <c r="I13" s="63" t="s">
        <v>367</v>
      </c>
      <c r="J13" s="93" t="s">
        <v>25</v>
      </c>
      <c r="K13" s="86">
        <v>1</v>
      </c>
      <c r="L13" s="86" t="s">
        <v>267</v>
      </c>
      <c r="M13" s="86" t="s">
        <v>267</v>
      </c>
      <c r="N13" s="86" t="s">
        <v>267</v>
      </c>
      <c r="O13" s="86" t="s">
        <v>268</v>
      </c>
      <c r="P13" s="91">
        <v>3052667</v>
      </c>
      <c r="Q13" s="92">
        <f>SUM(P13*K13)</f>
        <v>3052667</v>
      </c>
      <c r="R13" s="88" t="s">
        <v>360</v>
      </c>
    </row>
    <row r="14" spans="1:18" s="1" customFormat="1" ht="60" customHeight="1" x14ac:dyDescent="0.2">
      <c r="A14" s="136">
        <v>81</v>
      </c>
      <c r="B14" s="130" t="s">
        <v>353</v>
      </c>
      <c r="C14" s="88" t="s">
        <v>354</v>
      </c>
      <c r="D14" s="88" t="s">
        <v>332</v>
      </c>
      <c r="E14" s="88" t="s">
        <v>368</v>
      </c>
      <c r="F14" s="88" t="s">
        <v>356</v>
      </c>
      <c r="G14" s="89" t="s">
        <v>357</v>
      </c>
      <c r="H14" s="87" t="s">
        <v>358</v>
      </c>
      <c r="I14" s="63" t="s">
        <v>369</v>
      </c>
      <c r="J14" s="93" t="s">
        <v>20</v>
      </c>
      <c r="K14" s="86">
        <v>2</v>
      </c>
      <c r="L14" s="86" t="s">
        <v>267</v>
      </c>
      <c r="M14" s="86" t="s">
        <v>267</v>
      </c>
      <c r="N14" s="86" t="s">
        <v>267</v>
      </c>
      <c r="O14" s="86" t="s">
        <v>268</v>
      </c>
      <c r="P14" s="91">
        <v>983280</v>
      </c>
      <c r="Q14" s="92">
        <f>SUM(P14*K14)</f>
        <v>1966560</v>
      </c>
      <c r="R14" s="88" t="s">
        <v>360</v>
      </c>
    </row>
    <row r="15" spans="1:18" s="1" customFormat="1" ht="60" customHeight="1" x14ac:dyDescent="0.2">
      <c r="A15" s="136">
        <v>82</v>
      </c>
      <c r="B15" s="130" t="s">
        <v>353</v>
      </c>
      <c r="C15" s="88" t="s">
        <v>354</v>
      </c>
      <c r="D15" s="88" t="s">
        <v>332</v>
      </c>
      <c r="E15" s="64" t="s">
        <v>370</v>
      </c>
      <c r="F15" s="88" t="s">
        <v>356</v>
      </c>
      <c r="G15" s="89" t="s">
        <v>357</v>
      </c>
      <c r="H15" s="87" t="s">
        <v>358</v>
      </c>
      <c r="I15" s="63" t="s">
        <v>371</v>
      </c>
      <c r="J15" s="39" t="s">
        <v>372</v>
      </c>
      <c r="K15" s="37">
        <v>0</v>
      </c>
      <c r="L15" s="37" t="s">
        <v>267</v>
      </c>
      <c r="M15" s="37" t="s">
        <v>267</v>
      </c>
      <c r="N15" s="37" t="s">
        <v>267</v>
      </c>
      <c r="O15" s="37" t="s">
        <v>267</v>
      </c>
      <c r="P15" s="91">
        <v>0</v>
      </c>
      <c r="Q15" s="92">
        <f>SUM(P15*K15)</f>
        <v>0</v>
      </c>
      <c r="R15" s="88" t="s">
        <v>360</v>
      </c>
    </row>
    <row r="16" spans="1:18" s="1" customFormat="1" ht="60" customHeight="1" x14ac:dyDescent="0.2">
      <c r="A16" s="136">
        <v>83</v>
      </c>
      <c r="B16" s="130" t="s">
        <v>353</v>
      </c>
      <c r="C16" s="88" t="s">
        <v>354</v>
      </c>
      <c r="D16" s="88" t="s">
        <v>332</v>
      </c>
      <c r="E16" s="88" t="s">
        <v>373</v>
      </c>
      <c r="F16" s="88" t="s">
        <v>356</v>
      </c>
      <c r="G16" s="89" t="s">
        <v>357</v>
      </c>
      <c r="H16" s="87" t="s">
        <v>358</v>
      </c>
      <c r="I16" s="63" t="s">
        <v>374</v>
      </c>
      <c r="J16" s="93" t="s">
        <v>375</v>
      </c>
      <c r="K16" s="37">
        <v>100</v>
      </c>
      <c r="L16" s="86" t="s">
        <v>267</v>
      </c>
      <c r="M16" s="86" t="s">
        <v>267</v>
      </c>
      <c r="N16" s="86" t="s">
        <v>267</v>
      </c>
      <c r="O16" s="86" t="s">
        <v>268</v>
      </c>
      <c r="P16" s="91">
        <v>23586</v>
      </c>
      <c r="Q16" s="92">
        <f t="shared" ref="Q16:Q24" si="1">SUM(P16*K16)</f>
        <v>2358600</v>
      </c>
      <c r="R16" s="88" t="s">
        <v>360</v>
      </c>
    </row>
    <row r="17" spans="1:19" s="1" customFormat="1" ht="60" customHeight="1" x14ac:dyDescent="0.2">
      <c r="A17" s="136">
        <v>84</v>
      </c>
      <c r="B17" s="130" t="s">
        <v>353</v>
      </c>
      <c r="C17" s="88" t="s">
        <v>354</v>
      </c>
      <c r="D17" s="88" t="s">
        <v>332</v>
      </c>
      <c r="E17" s="88" t="s">
        <v>376</v>
      </c>
      <c r="F17" s="88" t="s">
        <v>356</v>
      </c>
      <c r="G17" s="89" t="s">
        <v>357</v>
      </c>
      <c r="H17" s="87" t="s">
        <v>358</v>
      </c>
      <c r="I17" s="63" t="s">
        <v>377</v>
      </c>
      <c r="J17" s="93" t="s">
        <v>378</v>
      </c>
      <c r="K17" s="86">
        <v>1</v>
      </c>
      <c r="L17" s="86" t="s">
        <v>267</v>
      </c>
      <c r="M17" s="86" t="s">
        <v>267</v>
      </c>
      <c r="N17" s="86" t="s">
        <v>267</v>
      </c>
      <c r="O17" s="86" t="s">
        <v>268</v>
      </c>
      <c r="P17" s="91">
        <v>9286533</v>
      </c>
      <c r="Q17" s="92">
        <f t="shared" si="1"/>
        <v>9286533</v>
      </c>
      <c r="R17" s="88" t="s">
        <v>360</v>
      </c>
    </row>
    <row r="18" spans="1:19" s="1" customFormat="1" ht="60" customHeight="1" x14ac:dyDescent="0.2">
      <c r="A18" s="136">
        <v>85</v>
      </c>
      <c r="B18" s="130" t="s">
        <v>353</v>
      </c>
      <c r="C18" s="88" t="s">
        <v>354</v>
      </c>
      <c r="D18" s="88" t="s">
        <v>332</v>
      </c>
      <c r="E18" s="88" t="s">
        <v>379</v>
      </c>
      <c r="F18" s="88" t="s">
        <v>356</v>
      </c>
      <c r="G18" s="89" t="s">
        <v>357</v>
      </c>
      <c r="H18" s="87" t="s">
        <v>358</v>
      </c>
      <c r="I18" s="63" t="s">
        <v>380</v>
      </c>
      <c r="J18" s="93" t="s">
        <v>228</v>
      </c>
      <c r="K18" s="86">
        <v>500</v>
      </c>
      <c r="L18" s="86" t="s">
        <v>267</v>
      </c>
      <c r="M18" s="86" t="s">
        <v>267</v>
      </c>
      <c r="N18" s="86" t="s">
        <v>267</v>
      </c>
      <c r="O18" s="86" t="s">
        <v>268</v>
      </c>
      <c r="P18" s="91">
        <v>878</v>
      </c>
      <c r="Q18" s="92">
        <f t="shared" si="1"/>
        <v>439000</v>
      </c>
      <c r="R18" s="88" t="s">
        <v>360</v>
      </c>
    </row>
    <row r="19" spans="1:19" s="1" customFormat="1" ht="60" customHeight="1" x14ac:dyDescent="0.2">
      <c r="A19" s="136">
        <v>86</v>
      </c>
      <c r="B19" s="130" t="s">
        <v>353</v>
      </c>
      <c r="C19" s="88" t="s">
        <v>354</v>
      </c>
      <c r="D19" s="88" t="s">
        <v>332</v>
      </c>
      <c r="E19" s="88" t="s">
        <v>381</v>
      </c>
      <c r="F19" s="88" t="s">
        <v>356</v>
      </c>
      <c r="G19" s="89" t="s">
        <v>357</v>
      </c>
      <c r="H19" s="87" t="s">
        <v>358</v>
      </c>
      <c r="I19" s="63" t="s">
        <v>382</v>
      </c>
      <c r="J19" s="93" t="s">
        <v>383</v>
      </c>
      <c r="K19" s="37">
        <v>100</v>
      </c>
      <c r="L19" s="86" t="s">
        <v>267</v>
      </c>
      <c r="M19" s="86" t="s">
        <v>267</v>
      </c>
      <c r="N19" s="86" t="s">
        <v>267</v>
      </c>
      <c r="O19" s="86" t="s">
        <v>268</v>
      </c>
      <c r="P19" s="91">
        <v>35000</v>
      </c>
      <c r="Q19" s="92">
        <f t="shared" si="1"/>
        <v>3500000</v>
      </c>
      <c r="R19" s="88" t="s">
        <v>360</v>
      </c>
    </row>
    <row r="20" spans="1:19" s="1" customFormat="1" ht="60" customHeight="1" x14ac:dyDescent="0.2">
      <c r="A20" s="136">
        <v>87</v>
      </c>
      <c r="B20" s="130" t="s">
        <v>353</v>
      </c>
      <c r="C20" s="88" t="s">
        <v>354</v>
      </c>
      <c r="D20" s="88" t="s">
        <v>332</v>
      </c>
      <c r="E20" s="88" t="s">
        <v>384</v>
      </c>
      <c r="F20" s="88" t="s">
        <v>356</v>
      </c>
      <c r="G20" s="89" t="s">
        <v>357</v>
      </c>
      <c r="H20" s="87" t="s">
        <v>358</v>
      </c>
      <c r="I20" s="63" t="s">
        <v>385</v>
      </c>
      <c r="J20" s="93" t="s">
        <v>386</v>
      </c>
      <c r="K20" s="86">
        <v>1</v>
      </c>
      <c r="L20" s="86" t="s">
        <v>267</v>
      </c>
      <c r="M20" s="86" t="s">
        <v>267</v>
      </c>
      <c r="N20" s="86" t="s">
        <v>267</v>
      </c>
      <c r="O20" s="86" t="s">
        <v>268</v>
      </c>
      <c r="P20" s="91">
        <v>3004800</v>
      </c>
      <c r="Q20" s="92">
        <f t="shared" si="1"/>
        <v>3004800</v>
      </c>
      <c r="R20" s="88" t="s">
        <v>360</v>
      </c>
    </row>
    <row r="21" spans="1:19" s="1" customFormat="1" ht="60" customHeight="1" x14ac:dyDescent="0.2">
      <c r="A21" s="136">
        <v>88</v>
      </c>
      <c r="B21" s="130" t="s">
        <v>353</v>
      </c>
      <c r="C21" s="88" t="s">
        <v>354</v>
      </c>
      <c r="D21" s="88" t="s">
        <v>332</v>
      </c>
      <c r="E21" s="88" t="s">
        <v>387</v>
      </c>
      <c r="F21" s="88" t="s">
        <v>356</v>
      </c>
      <c r="G21" s="89" t="s">
        <v>357</v>
      </c>
      <c r="H21" s="87" t="s">
        <v>358</v>
      </c>
      <c r="I21" s="63" t="s">
        <v>388</v>
      </c>
      <c r="J21" s="93" t="s">
        <v>35</v>
      </c>
      <c r="K21" s="86">
        <v>1</v>
      </c>
      <c r="L21" s="86" t="s">
        <v>267</v>
      </c>
      <c r="M21" s="86" t="s">
        <v>267</v>
      </c>
      <c r="N21" s="86" t="s">
        <v>267</v>
      </c>
      <c r="O21" s="86" t="s">
        <v>268</v>
      </c>
      <c r="P21" s="91">
        <v>5784000</v>
      </c>
      <c r="Q21" s="92">
        <f t="shared" si="1"/>
        <v>5784000</v>
      </c>
      <c r="R21" s="88" t="s">
        <v>360</v>
      </c>
    </row>
    <row r="22" spans="1:19" s="1" customFormat="1" ht="60" customHeight="1" x14ac:dyDescent="0.2">
      <c r="A22" s="136">
        <v>89</v>
      </c>
      <c r="B22" s="130" t="s">
        <v>353</v>
      </c>
      <c r="C22" s="88" t="s">
        <v>354</v>
      </c>
      <c r="D22" s="88" t="s">
        <v>332</v>
      </c>
      <c r="E22" s="88" t="s">
        <v>389</v>
      </c>
      <c r="F22" s="88" t="s">
        <v>356</v>
      </c>
      <c r="G22" s="89" t="s">
        <v>357</v>
      </c>
      <c r="H22" s="87" t="s">
        <v>358</v>
      </c>
      <c r="I22" s="63" t="s">
        <v>390</v>
      </c>
      <c r="J22" s="93" t="s">
        <v>391</v>
      </c>
      <c r="K22" s="86">
        <v>20</v>
      </c>
      <c r="L22" s="86" t="s">
        <v>267</v>
      </c>
      <c r="M22" s="86" t="s">
        <v>267</v>
      </c>
      <c r="N22" s="86" t="s">
        <v>267</v>
      </c>
      <c r="O22" s="86" t="s">
        <v>268</v>
      </c>
      <c r="P22" s="91">
        <v>157453</v>
      </c>
      <c r="Q22" s="92">
        <f t="shared" si="1"/>
        <v>3149060</v>
      </c>
      <c r="R22" s="94" t="s">
        <v>360</v>
      </c>
      <c r="S22" s="145">
        <f>SUM(Q9:Q22)</f>
        <v>50912261</v>
      </c>
    </row>
    <row r="23" spans="1:19" s="1" customFormat="1" ht="60" customHeight="1" x14ac:dyDescent="0.2">
      <c r="A23" s="137">
        <v>90</v>
      </c>
      <c r="B23" s="131" t="s">
        <v>353</v>
      </c>
      <c r="C23" s="28" t="s">
        <v>354</v>
      </c>
      <c r="D23" s="28" t="s">
        <v>335</v>
      </c>
      <c r="E23" s="28" t="s">
        <v>392</v>
      </c>
      <c r="F23" s="28" t="s">
        <v>393</v>
      </c>
      <c r="G23" s="29" t="s">
        <v>394</v>
      </c>
      <c r="H23" s="28" t="s">
        <v>358</v>
      </c>
      <c r="I23" s="95" t="s">
        <v>395</v>
      </c>
      <c r="J23" s="30" t="s">
        <v>54</v>
      </c>
      <c r="K23" s="28">
        <v>1</v>
      </c>
      <c r="L23" s="28" t="s">
        <v>267</v>
      </c>
      <c r="M23" s="28" t="s">
        <v>267</v>
      </c>
      <c r="N23" s="28" t="s">
        <v>267</v>
      </c>
      <c r="O23" s="28" t="s">
        <v>268</v>
      </c>
      <c r="P23" s="96">
        <v>6748000</v>
      </c>
      <c r="Q23" s="97">
        <f t="shared" si="1"/>
        <v>6748000</v>
      </c>
      <c r="R23" s="28" t="s">
        <v>396</v>
      </c>
    </row>
    <row r="24" spans="1:19" s="1" customFormat="1" ht="60" customHeight="1" x14ac:dyDescent="0.2">
      <c r="A24" s="138">
        <v>91</v>
      </c>
      <c r="B24" s="16" t="s">
        <v>353</v>
      </c>
      <c r="C24" s="17" t="s">
        <v>354</v>
      </c>
      <c r="D24" s="17" t="s">
        <v>335</v>
      </c>
      <c r="E24" s="17" t="s">
        <v>397</v>
      </c>
      <c r="F24" s="28" t="s">
        <v>393</v>
      </c>
      <c r="G24" s="29" t="s">
        <v>394</v>
      </c>
      <c r="H24" s="17" t="s">
        <v>358</v>
      </c>
      <c r="I24" s="98" t="s">
        <v>359</v>
      </c>
      <c r="J24" s="19" t="s">
        <v>123</v>
      </c>
      <c r="K24" s="17">
        <v>1</v>
      </c>
      <c r="L24" s="17" t="s">
        <v>267</v>
      </c>
      <c r="M24" s="17" t="s">
        <v>267</v>
      </c>
      <c r="N24" s="17" t="s">
        <v>268</v>
      </c>
      <c r="O24" s="17" t="s">
        <v>267</v>
      </c>
      <c r="P24" s="99">
        <v>190000</v>
      </c>
      <c r="Q24" s="100">
        <f t="shared" si="1"/>
        <v>190000</v>
      </c>
      <c r="R24" s="28" t="s">
        <v>396</v>
      </c>
    </row>
    <row r="25" spans="1:19" s="1" customFormat="1" ht="60" customHeight="1" x14ac:dyDescent="0.2">
      <c r="A25" s="138">
        <v>92</v>
      </c>
      <c r="B25" s="16" t="s">
        <v>353</v>
      </c>
      <c r="C25" s="17" t="s">
        <v>354</v>
      </c>
      <c r="D25" s="17" t="s">
        <v>335</v>
      </c>
      <c r="E25" s="17" t="s">
        <v>398</v>
      </c>
      <c r="F25" s="28" t="s">
        <v>393</v>
      </c>
      <c r="G25" s="29" t="s">
        <v>394</v>
      </c>
      <c r="H25" s="17" t="s">
        <v>358</v>
      </c>
      <c r="I25" s="23" t="s">
        <v>399</v>
      </c>
      <c r="J25" s="19" t="s">
        <v>375</v>
      </c>
      <c r="K25" s="17">
        <v>100</v>
      </c>
      <c r="L25" s="17" t="s">
        <v>267</v>
      </c>
      <c r="M25" s="17" t="s">
        <v>267</v>
      </c>
      <c r="N25" s="17" t="s">
        <v>267</v>
      </c>
      <c r="O25" s="17" t="s">
        <v>268</v>
      </c>
      <c r="P25" s="99">
        <v>23586</v>
      </c>
      <c r="Q25" s="100">
        <f>SUM(P25*K25)</f>
        <v>2358600</v>
      </c>
      <c r="R25" s="28" t="s">
        <v>396</v>
      </c>
    </row>
    <row r="26" spans="1:19" s="1" customFormat="1" ht="60" customHeight="1" x14ac:dyDescent="0.2">
      <c r="A26" s="138">
        <v>93</v>
      </c>
      <c r="B26" s="16" t="s">
        <v>353</v>
      </c>
      <c r="C26" s="17" t="s">
        <v>354</v>
      </c>
      <c r="D26" s="17" t="s">
        <v>335</v>
      </c>
      <c r="E26" s="17" t="s">
        <v>400</v>
      </c>
      <c r="F26" s="28" t="s">
        <v>393</v>
      </c>
      <c r="G26" s="29" t="s">
        <v>394</v>
      </c>
      <c r="H26" s="17" t="s">
        <v>358</v>
      </c>
      <c r="I26" s="23" t="s">
        <v>401</v>
      </c>
      <c r="J26" s="19" t="s">
        <v>277</v>
      </c>
      <c r="K26" s="17">
        <v>3</v>
      </c>
      <c r="L26" s="17" t="s">
        <v>267</v>
      </c>
      <c r="M26" s="17" t="s">
        <v>267</v>
      </c>
      <c r="N26" s="17" t="s">
        <v>267</v>
      </c>
      <c r="O26" s="17" t="s">
        <v>268</v>
      </c>
      <c r="P26" s="99">
        <v>51156</v>
      </c>
      <c r="Q26" s="100">
        <f t="shared" ref="Q26:Q34" si="2">SUM(P26*K26)</f>
        <v>153468</v>
      </c>
      <c r="R26" s="28" t="s">
        <v>396</v>
      </c>
    </row>
    <row r="27" spans="1:19" s="1" customFormat="1" ht="60" customHeight="1" x14ac:dyDescent="0.2">
      <c r="A27" s="138">
        <v>94</v>
      </c>
      <c r="B27" s="16" t="s">
        <v>353</v>
      </c>
      <c r="C27" s="17" t="s">
        <v>354</v>
      </c>
      <c r="D27" s="17" t="s">
        <v>335</v>
      </c>
      <c r="E27" s="17" t="s">
        <v>402</v>
      </c>
      <c r="F27" s="28" t="s">
        <v>393</v>
      </c>
      <c r="G27" s="29" t="s">
        <v>394</v>
      </c>
      <c r="H27" s="17" t="s">
        <v>358</v>
      </c>
      <c r="I27" s="23" t="s">
        <v>380</v>
      </c>
      <c r="J27" s="19" t="s">
        <v>228</v>
      </c>
      <c r="K27" s="17">
        <v>500</v>
      </c>
      <c r="L27" s="17" t="s">
        <v>267</v>
      </c>
      <c r="M27" s="17" t="s">
        <v>267</v>
      </c>
      <c r="N27" s="17" t="s">
        <v>267</v>
      </c>
      <c r="O27" s="17" t="s">
        <v>268</v>
      </c>
      <c r="P27" s="99">
        <v>878</v>
      </c>
      <c r="Q27" s="100">
        <f t="shared" si="2"/>
        <v>439000</v>
      </c>
      <c r="R27" s="28" t="s">
        <v>396</v>
      </c>
    </row>
    <row r="28" spans="1:19" s="1" customFormat="1" ht="60" customHeight="1" x14ac:dyDescent="0.2">
      <c r="A28" s="138">
        <v>95</v>
      </c>
      <c r="B28" s="16" t="s">
        <v>353</v>
      </c>
      <c r="C28" s="17" t="s">
        <v>354</v>
      </c>
      <c r="D28" s="17" t="s">
        <v>335</v>
      </c>
      <c r="E28" s="17" t="s">
        <v>403</v>
      </c>
      <c r="F28" s="28" t="s">
        <v>393</v>
      </c>
      <c r="G28" s="29" t="s">
        <v>394</v>
      </c>
      <c r="H28" s="17" t="s">
        <v>358</v>
      </c>
      <c r="I28" s="101" t="s">
        <v>404</v>
      </c>
      <c r="J28" s="19" t="s">
        <v>70</v>
      </c>
      <c r="K28" s="17">
        <v>100</v>
      </c>
      <c r="L28" s="17" t="s">
        <v>267</v>
      </c>
      <c r="M28" s="17" t="s">
        <v>267</v>
      </c>
      <c r="N28" s="17" t="s">
        <v>267</v>
      </c>
      <c r="O28" s="17" t="s">
        <v>268</v>
      </c>
      <c r="P28" s="99">
        <v>78727</v>
      </c>
      <c r="Q28" s="100">
        <f t="shared" si="2"/>
        <v>7872700</v>
      </c>
      <c r="R28" s="28" t="s">
        <v>396</v>
      </c>
    </row>
    <row r="29" spans="1:19" s="1" customFormat="1" ht="96.75" customHeight="1" x14ac:dyDescent="0.2">
      <c r="A29" s="138">
        <v>96</v>
      </c>
      <c r="B29" s="16" t="s">
        <v>353</v>
      </c>
      <c r="C29" s="17" t="s">
        <v>354</v>
      </c>
      <c r="D29" s="17" t="s">
        <v>335</v>
      </c>
      <c r="E29" s="17" t="s">
        <v>405</v>
      </c>
      <c r="F29" s="28" t="s">
        <v>393</v>
      </c>
      <c r="G29" s="29" t="s">
        <v>394</v>
      </c>
      <c r="H29" s="17" t="s">
        <v>358</v>
      </c>
      <c r="I29" s="23" t="s">
        <v>406</v>
      </c>
      <c r="J29" s="19" t="s">
        <v>407</v>
      </c>
      <c r="K29" s="17">
        <v>1</v>
      </c>
      <c r="L29" s="17" t="s">
        <v>267</v>
      </c>
      <c r="M29" s="17" t="s">
        <v>267</v>
      </c>
      <c r="N29" s="17" t="s">
        <v>267</v>
      </c>
      <c r="O29" s="17" t="s">
        <v>268</v>
      </c>
      <c r="P29" s="99">
        <v>661947</v>
      </c>
      <c r="Q29" s="100">
        <f t="shared" si="2"/>
        <v>661947</v>
      </c>
      <c r="R29" s="28" t="s">
        <v>396</v>
      </c>
    </row>
    <row r="30" spans="1:19" s="1" customFormat="1" ht="60" customHeight="1" x14ac:dyDescent="0.2">
      <c r="A30" s="138">
        <v>97</v>
      </c>
      <c r="B30" s="16" t="s">
        <v>353</v>
      </c>
      <c r="C30" s="17" t="s">
        <v>354</v>
      </c>
      <c r="D30" s="17" t="s">
        <v>335</v>
      </c>
      <c r="E30" s="17" t="s">
        <v>408</v>
      </c>
      <c r="F30" s="28" t="s">
        <v>393</v>
      </c>
      <c r="G30" s="29" t="s">
        <v>394</v>
      </c>
      <c r="H30" s="17" t="s">
        <v>358</v>
      </c>
      <c r="I30" s="23" t="s">
        <v>409</v>
      </c>
      <c r="J30" s="19" t="s">
        <v>60</v>
      </c>
      <c r="K30" s="17">
        <v>100</v>
      </c>
      <c r="L30" s="17" t="s">
        <v>267</v>
      </c>
      <c r="M30" s="17" t="s">
        <v>267</v>
      </c>
      <c r="N30" s="17" t="s">
        <v>267</v>
      </c>
      <c r="O30" s="17" t="s">
        <v>268</v>
      </c>
      <c r="P30" s="99">
        <v>47879</v>
      </c>
      <c r="Q30" s="100">
        <f t="shared" si="2"/>
        <v>4787900</v>
      </c>
      <c r="R30" s="28" t="s">
        <v>396</v>
      </c>
    </row>
    <row r="31" spans="1:19" s="1" customFormat="1" ht="106.5" customHeight="1" x14ac:dyDescent="0.2">
      <c r="A31" s="138">
        <v>98</v>
      </c>
      <c r="B31" s="16" t="s">
        <v>353</v>
      </c>
      <c r="C31" s="17" t="s">
        <v>354</v>
      </c>
      <c r="D31" s="17" t="s">
        <v>335</v>
      </c>
      <c r="E31" s="17" t="s">
        <v>410</v>
      </c>
      <c r="F31" s="28" t="s">
        <v>393</v>
      </c>
      <c r="G31" s="29" t="s">
        <v>394</v>
      </c>
      <c r="H31" s="17" t="s">
        <v>358</v>
      </c>
      <c r="I31" s="23" t="s">
        <v>411</v>
      </c>
      <c r="J31" s="19" t="s">
        <v>121</v>
      </c>
      <c r="K31" s="17">
        <v>3</v>
      </c>
      <c r="L31" s="17" t="s">
        <v>267</v>
      </c>
      <c r="M31" s="17" t="s">
        <v>267</v>
      </c>
      <c r="N31" s="17" t="s">
        <v>268</v>
      </c>
      <c r="O31" s="17" t="s">
        <v>267</v>
      </c>
      <c r="P31" s="99">
        <v>835467</v>
      </c>
      <c r="Q31" s="100">
        <f t="shared" si="2"/>
        <v>2506401</v>
      </c>
      <c r="R31" s="102" t="s">
        <v>396</v>
      </c>
      <c r="S31" s="146">
        <f>SUM(Q23:Q31)</f>
        <v>25718016</v>
      </c>
    </row>
    <row r="32" spans="1:19" s="1" customFormat="1" ht="123" customHeight="1" x14ac:dyDescent="0.2">
      <c r="A32" s="139">
        <v>99</v>
      </c>
      <c r="B32" s="26" t="s">
        <v>353</v>
      </c>
      <c r="C32" s="9" t="s">
        <v>412</v>
      </c>
      <c r="D32" s="9" t="s">
        <v>337</v>
      </c>
      <c r="E32" s="9" t="s">
        <v>413</v>
      </c>
      <c r="F32" s="9" t="s">
        <v>414</v>
      </c>
      <c r="G32" s="103" t="s">
        <v>415</v>
      </c>
      <c r="H32" s="12" t="s">
        <v>358</v>
      </c>
      <c r="I32" s="103" t="s">
        <v>416</v>
      </c>
      <c r="J32" s="11" t="s">
        <v>117</v>
      </c>
      <c r="K32" s="9">
        <v>2</v>
      </c>
      <c r="L32" s="9" t="s">
        <v>267</v>
      </c>
      <c r="M32" s="9" t="s">
        <v>267</v>
      </c>
      <c r="N32" s="9" t="s">
        <v>268</v>
      </c>
      <c r="O32" s="9" t="s">
        <v>267</v>
      </c>
      <c r="P32" s="104">
        <v>6748000</v>
      </c>
      <c r="Q32" s="105">
        <f t="shared" si="2"/>
        <v>13496000</v>
      </c>
      <c r="R32" s="9" t="s">
        <v>338</v>
      </c>
    </row>
    <row r="33" spans="1:18" s="1" customFormat="1" ht="100.5" customHeight="1" x14ac:dyDescent="0.2">
      <c r="A33" s="139">
        <v>100</v>
      </c>
      <c r="B33" s="26" t="s">
        <v>353</v>
      </c>
      <c r="C33" s="9" t="s">
        <v>412</v>
      </c>
      <c r="D33" s="9" t="s">
        <v>337</v>
      </c>
      <c r="E33" s="9" t="s">
        <v>417</v>
      </c>
      <c r="F33" s="9" t="s">
        <v>414</v>
      </c>
      <c r="G33" s="103" t="s">
        <v>415</v>
      </c>
      <c r="H33" s="12" t="s">
        <v>358</v>
      </c>
      <c r="I33" s="103" t="s">
        <v>411</v>
      </c>
      <c r="J33" s="11" t="s">
        <v>121</v>
      </c>
      <c r="K33" s="9">
        <v>2</v>
      </c>
      <c r="L33" s="9" t="s">
        <v>267</v>
      </c>
      <c r="M33" s="9" t="s">
        <v>267</v>
      </c>
      <c r="N33" s="9" t="s">
        <v>268</v>
      </c>
      <c r="O33" s="9" t="s">
        <v>267</v>
      </c>
      <c r="P33" s="104">
        <v>835467</v>
      </c>
      <c r="Q33" s="105">
        <f t="shared" si="2"/>
        <v>1670934</v>
      </c>
      <c r="R33" s="10" t="s">
        <v>338</v>
      </c>
    </row>
    <row r="34" spans="1:18" s="1" customFormat="1" ht="111" customHeight="1" x14ac:dyDescent="0.2">
      <c r="A34" s="139">
        <v>101</v>
      </c>
      <c r="B34" s="26" t="s">
        <v>353</v>
      </c>
      <c r="C34" s="9" t="s">
        <v>412</v>
      </c>
      <c r="D34" s="9" t="s">
        <v>337</v>
      </c>
      <c r="E34" s="9" t="s">
        <v>418</v>
      </c>
      <c r="F34" s="9" t="s">
        <v>414</v>
      </c>
      <c r="G34" s="103" t="s">
        <v>415</v>
      </c>
      <c r="H34" s="12" t="s">
        <v>358</v>
      </c>
      <c r="I34" s="103" t="s">
        <v>399</v>
      </c>
      <c r="J34" s="11" t="s">
        <v>179</v>
      </c>
      <c r="K34" s="9">
        <v>100</v>
      </c>
      <c r="L34" s="9" t="s">
        <v>267</v>
      </c>
      <c r="M34" s="9" t="s">
        <v>267</v>
      </c>
      <c r="N34" s="9" t="s">
        <v>267</v>
      </c>
      <c r="O34" s="9" t="s">
        <v>268</v>
      </c>
      <c r="P34" s="104">
        <v>23586</v>
      </c>
      <c r="Q34" s="105">
        <f t="shared" si="2"/>
        <v>2358600</v>
      </c>
      <c r="R34" s="10" t="s">
        <v>338</v>
      </c>
    </row>
    <row r="35" spans="1:18" s="1" customFormat="1" ht="170.25" customHeight="1" x14ac:dyDescent="0.2">
      <c r="A35" s="139">
        <v>102</v>
      </c>
      <c r="B35" s="26" t="s">
        <v>353</v>
      </c>
      <c r="C35" s="9" t="s">
        <v>412</v>
      </c>
      <c r="D35" s="9" t="s">
        <v>337</v>
      </c>
      <c r="E35" s="9" t="s">
        <v>419</v>
      </c>
      <c r="F35" s="9" t="s">
        <v>414</v>
      </c>
      <c r="G35" s="103" t="s">
        <v>415</v>
      </c>
      <c r="H35" s="12" t="s">
        <v>358</v>
      </c>
      <c r="I35" s="106" t="s">
        <v>359</v>
      </c>
      <c r="J35" s="11" t="s">
        <v>123</v>
      </c>
      <c r="K35" s="9">
        <v>1</v>
      </c>
      <c r="L35" s="9" t="s">
        <v>267</v>
      </c>
      <c r="M35" s="9" t="s">
        <v>267</v>
      </c>
      <c r="N35" s="9" t="s">
        <v>268</v>
      </c>
      <c r="O35" s="9" t="s">
        <v>267</v>
      </c>
      <c r="P35" s="104">
        <v>190000</v>
      </c>
      <c r="Q35" s="105">
        <f>SUM(P35*K35)</f>
        <v>190000</v>
      </c>
      <c r="R35" s="10" t="s">
        <v>338</v>
      </c>
    </row>
    <row r="36" spans="1:18" s="1" customFormat="1" ht="60" customHeight="1" x14ac:dyDescent="0.2">
      <c r="A36" s="139">
        <v>103</v>
      </c>
      <c r="B36" s="26" t="s">
        <v>353</v>
      </c>
      <c r="C36" s="9" t="s">
        <v>412</v>
      </c>
      <c r="D36" s="9" t="s">
        <v>337</v>
      </c>
      <c r="E36" s="9" t="s">
        <v>420</v>
      </c>
      <c r="F36" s="9" t="s">
        <v>414</v>
      </c>
      <c r="G36" s="103" t="s">
        <v>415</v>
      </c>
      <c r="H36" s="12" t="s">
        <v>358</v>
      </c>
      <c r="I36" s="103" t="s">
        <v>28</v>
      </c>
      <c r="J36" s="11" t="s">
        <v>44</v>
      </c>
      <c r="K36" s="9">
        <v>1</v>
      </c>
      <c r="L36" s="9" t="s">
        <v>267</v>
      </c>
      <c r="M36" s="9" t="s">
        <v>267</v>
      </c>
      <c r="N36" s="9" t="s">
        <v>267</v>
      </c>
      <c r="O36" s="9" t="s">
        <v>268</v>
      </c>
      <c r="P36" s="104">
        <v>4498667</v>
      </c>
      <c r="Q36" s="105">
        <f t="shared" ref="Q36:Q50" si="3">SUM(P36*K36)</f>
        <v>4498667</v>
      </c>
      <c r="R36" s="10" t="s">
        <v>338</v>
      </c>
    </row>
    <row r="37" spans="1:18" s="1" customFormat="1" ht="80.25" customHeight="1" x14ac:dyDescent="0.2">
      <c r="A37" s="139">
        <v>104</v>
      </c>
      <c r="B37" s="26" t="s">
        <v>353</v>
      </c>
      <c r="C37" s="9" t="s">
        <v>412</v>
      </c>
      <c r="D37" s="9" t="s">
        <v>337</v>
      </c>
      <c r="E37" s="9" t="s">
        <v>421</v>
      </c>
      <c r="F37" s="9" t="s">
        <v>414</v>
      </c>
      <c r="G37" s="103" t="s">
        <v>415</v>
      </c>
      <c r="H37" s="12" t="s">
        <v>358</v>
      </c>
      <c r="I37" s="103" t="s">
        <v>367</v>
      </c>
      <c r="J37" s="11" t="s">
        <v>25</v>
      </c>
      <c r="K37" s="9">
        <v>1</v>
      </c>
      <c r="L37" s="9" t="s">
        <v>267</v>
      </c>
      <c r="M37" s="9" t="s">
        <v>267</v>
      </c>
      <c r="N37" s="9" t="s">
        <v>267</v>
      </c>
      <c r="O37" s="9" t="s">
        <v>268</v>
      </c>
      <c r="P37" s="104">
        <v>3052667</v>
      </c>
      <c r="Q37" s="105">
        <f t="shared" si="3"/>
        <v>3052667</v>
      </c>
      <c r="R37" s="10" t="s">
        <v>338</v>
      </c>
    </row>
    <row r="38" spans="1:18" s="1" customFormat="1" ht="72.75" customHeight="1" x14ac:dyDescent="0.2">
      <c r="A38" s="139">
        <v>105</v>
      </c>
      <c r="B38" s="26" t="s">
        <v>353</v>
      </c>
      <c r="C38" s="9" t="s">
        <v>412</v>
      </c>
      <c r="D38" s="9" t="s">
        <v>337</v>
      </c>
      <c r="E38" s="9" t="s">
        <v>422</v>
      </c>
      <c r="F38" s="9" t="s">
        <v>414</v>
      </c>
      <c r="G38" s="103" t="s">
        <v>415</v>
      </c>
      <c r="H38" s="12" t="s">
        <v>358</v>
      </c>
      <c r="I38" s="103" t="s">
        <v>423</v>
      </c>
      <c r="J38" s="11" t="s">
        <v>424</v>
      </c>
      <c r="K38" s="9">
        <v>4</v>
      </c>
      <c r="L38" s="9" t="s">
        <v>267</v>
      </c>
      <c r="M38" s="9" t="s">
        <v>267</v>
      </c>
      <c r="N38" s="9" t="s">
        <v>267</v>
      </c>
      <c r="O38" s="9" t="s">
        <v>268</v>
      </c>
      <c r="P38" s="104">
        <v>1150373</v>
      </c>
      <c r="Q38" s="105">
        <f t="shared" si="3"/>
        <v>4601492</v>
      </c>
      <c r="R38" s="10" t="s">
        <v>338</v>
      </c>
    </row>
    <row r="39" spans="1:18" s="1" customFormat="1" ht="106.5" customHeight="1" x14ac:dyDescent="0.2">
      <c r="A39" s="139">
        <v>106</v>
      </c>
      <c r="B39" s="26" t="s">
        <v>353</v>
      </c>
      <c r="C39" s="9" t="s">
        <v>412</v>
      </c>
      <c r="D39" s="9" t="s">
        <v>337</v>
      </c>
      <c r="E39" s="9" t="s">
        <v>425</v>
      </c>
      <c r="F39" s="9" t="s">
        <v>414</v>
      </c>
      <c r="G39" s="103" t="s">
        <v>415</v>
      </c>
      <c r="H39" s="12" t="s">
        <v>358</v>
      </c>
      <c r="I39" s="107" t="s">
        <v>426</v>
      </c>
      <c r="J39" s="11" t="s">
        <v>427</v>
      </c>
      <c r="K39" s="9">
        <v>100</v>
      </c>
      <c r="L39" s="9" t="s">
        <v>267</v>
      </c>
      <c r="M39" s="9" t="s">
        <v>267</v>
      </c>
      <c r="N39" s="9" t="s">
        <v>267</v>
      </c>
      <c r="O39" s="9" t="s">
        <v>268</v>
      </c>
      <c r="P39" s="104">
        <v>134960</v>
      </c>
      <c r="Q39" s="105">
        <f t="shared" si="3"/>
        <v>13496000</v>
      </c>
      <c r="R39" s="10" t="s">
        <v>338</v>
      </c>
    </row>
    <row r="40" spans="1:18" s="1" customFormat="1" ht="174.75" customHeight="1" x14ac:dyDescent="0.2">
      <c r="A40" s="139">
        <v>107</v>
      </c>
      <c r="B40" s="26" t="s">
        <v>353</v>
      </c>
      <c r="C40" s="9" t="s">
        <v>412</v>
      </c>
      <c r="D40" s="9" t="s">
        <v>337</v>
      </c>
      <c r="E40" s="9" t="s">
        <v>428</v>
      </c>
      <c r="F40" s="9" t="s">
        <v>414</v>
      </c>
      <c r="G40" s="103" t="s">
        <v>415</v>
      </c>
      <c r="H40" s="12" t="s">
        <v>358</v>
      </c>
      <c r="I40" s="103" t="s">
        <v>429</v>
      </c>
      <c r="J40" s="11" t="s">
        <v>94</v>
      </c>
      <c r="K40" s="9">
        <v>2</v>
      </c>
      <c r="L40" s="9" t="s">
        <v>267</v>
      </c>
      <c r="M40" s="9" t="s">
        <v>267</v>
      </c>
      <c r="N40" s="9" t="s">
        <v>267</v>
      </c>
      <c r="O40" s="9" t="s">
        <v>268</v>
      </c>
      <c r="P40" s="104">
        <v>857960</v>
      </c>
      <c r="Q40" s="105">
        <f t="shared" si="3"/>
        <v>1715920</v>
      </c>
      <c r="R40" s="10" t="s">
        <v>338</v>
      </c>
    </row>
    <row r="41" spans="1:18" s="1" customFormat="1" ht="60" customHeight="1" x14ac:dyDescent="0.2">
      <c r="A41" s="140">
        <v>108</v>
      </c>
      <c r="B41" s="31" t="s">
        <v>353</v>
      </c>
      <c r="C41" s="17" t="s">
        <v>412</v>
      </c>
      <c r="D41" s="17" t="s">
        <v>339</v>
      </c>
      <c r="E41" s="17" t="s">
        <v>430</v>
      </c>
      <c r="F41" s="17" t="s">
        <v>431</v>
      </c>
      <c r="G41" s="23" t="s">
        <v>432</v>
      </c>
      <c r="H41" s="15" t="s">
        <v>433</v>
      </c>
      <c r="I41" s="23" t="s">
        <v>434</v>
      </c>
      <c r="J41" s="19" t="s">
        <v>435</v>
      </c>
      <c r="K41" s="17">
        <v>4</v>
      </c>
      <c r="L41" s="17" t="s">
        <v>267</v>
      </c>
      <c r="M41" s="17" t="s">
        <v>267</v>
      </c>
      <c r="N41" s="17" t="s">
        <v>267</v>
      </c>
      <c r="O41" s="17" t="s">
        <v>268</v>
      </c>
      <c r="P41" s="108">
        <v>822613</v>
      </c>
      <c r="Q41" s="109">
        <f t="shared" si="3"/>
        <v>3290452</v>
      </c>
      <c r="R41" s="18" t="s">
        <v>338</v>
      </c>
    </row>
    <row r="42" spans="1:18" s="1" customFormat="1" ht="60" customHeight="1" x14ac:dyDescent="0.2">
      <c r="A42" s="140">
        <v>109</v>
      </c>
      <c r="B42" s="31" t="s">
        <v>353</v>
      </c>
      <c r="C42" s="17" t="s">
        <v>412</v>
      </c>
      <c r="D42" s="17" t="s">
        <v>339</v>
      </c>
      <c r="E42" s="17" t="s">
        <v>436</v>
      </c>
      <c r="F42" s="17" t="s">
        <v>431</v>
      </c>
      <c r="G42" s="23" t="s">
        <v>432</v>
      </c>
      <c r="H42" s="15" t="s">
        <v>433</v>
      </c>
      <c r="I42" s="23" t="s">
        <v>437</v>
      </c>
      <c r="J42" s="19" t="s">
        <v>40</v>
      </c>
      <c r="K42" s="17">
        <v>20</v>
      </c>
      <c r="L42" s="17" t="s">
        <v>267</v>
      </c>
      <c r="M42" s="17" t="s">
        <v>267</v>
      </c>
      <c r="N42" s="17" t="s">
        <v>267</v>
      </c>
      <c r="O42" s="17" t="s">
        <v>268</v>
      </c>
      <c r="P42" s="108">
        <v>36632</v>
      </c>
      <c r="Q42" s="109">
        <f t="shared" si="3"/>
        <v>732640</v>
      </c>
      <c r="R42" s="18" t="s">
        <v>338</v>
      </c>
    </row>
    <row r="43" spans="1:18" s="1" customFormat="1" ht="98.25" customHeight="1" x14ac:dyDescent="0.2">
      <c r="A43" s="140">
        <v>110</v>
      </c>
      <c r="B43" s="31" t="s">
        <v>353</v>
      </c>
      <c r="C43" s="17" t="s">
        <v>412</v>
      </c>
      <c r="D43" s="17" t="s">
        <v>339</v>
      </c>
      <c r="E43" s="17" t="s">
        <v>438</v>
      </c>
      <c r="F43" s="17" t="s">
        <v>431</v>
      </c>
      <c r="G43" s="23" t="s">
        <v>432</v>
      </c>
      <c r="H43" s="15" t="s">
        <v>433</v>
      </c>
      <c r="I43" s="23" t="s">
        <v>439</v>
      </c>
      <c r="J43" s="19" t="s">
        <v>85</v>
      </c>
      <c r="K43" s="17">
        <v>70</v>
      </c>
      <c r="L43" s="17" t="s">
        <v>268</v>
      </c>
      <c r="M43" s="17" t="s">
        <v>268</v>
      </c>
      <c r="N43" s="17" t="s">
        <v>267</v>
      </c>
      <c r="O43" s="17" t="s">
        <v>268</v>
      </c>
      <c r="P43" s="108">
        <v>82261</v>
      </c>
      <c r="Q43" s="109">
        <f t="shared" si="3"/>
        <v>5758270</v>
      </c>
      <c r="R43" s="18" t="s">
        <v>338</v>
      </c>
    </row>
    <row r="44" spans="1:18" s="1" customFormat="1" ht="60" customHeight="1" x14ac:dyDescent="0.2">
      <c r="A44" s="140">
        <v>111</v>
      </c>
      <c r="B44" s="31" t="s">
        <v>353</v>
      </c>
      <c r="C44" s="17" t="s">
        <v>412</v>
      </c>
      <c r="D44" s="17" t="s">
        <v>339</v>
      </c>
      <c r="E44" s="17" t="s">
        <v>440</v>
      </c>
      <c r="F44" s="17" t="s">
        <v>431</v>
      </c>
      <c r="G44" s="23" t="s">
        <v>432</v>
      </c>
      <c r="H44" s="15" t="s">
        <v>433</v>
      </c>
      <c r="I44" s="23" t="s">
        <v>361</v>
      </c>
      <c r="J44" s="19" t="s">
        <v>168</v>
      </c>
      <c r="K44" s="17">
        <v>1</v>
      </c>
      <c r="L44" s="17" t="s">
        <v>267</v>
      </c>
      <c r="M44" s="17" t="s">
        <v>267</v>
      </c>
      <c r="N44" s="17" t="s">
        <v>267</v>
      </c>
      <c r="O44" s="17" t="s">
        <v>268</v>
      </c>
      <c r="P44" s="108">
        <v>661947</v>
      </c>
      <c r="Q44" s="109">
        <f t="shared" si="3"/>
        <v>661947</v>
      </c>
      <c r="R44" s="18" t="s">
        <v>338</v>
      </c>
    </row>
    <row r="45" spans="1:18" s="1" customFormat="1" ht="60" customHeight="1" x14ac:dyDescent="0.2">
      <c r="A45" s="140">
        <v>112</v>
      </c>
      <c r="B45" s="31" t="s">
        <v>353</v>
      </c>
      <c r="C45" s="17" t="s">
        <v>412</v>
      </c>
      <c r="D45" s="17" t="s">
        <v>339</v>
      </c>
      <c r="E45" s="17" t="s">
        <v>441</v>
      </c>
      <c r="F45" s="17" t="s">
        <v>431</v>
      </c>
      <c r="G45" s="23" t="s">
        <v>432</v>
      </c>
      <c r="H45" s="15" t="s">
        <v>433</v>
      </c>
      <c r="I45" s="23" t="s">
        <v>36</v>
      </c>
      <c r="J45" s="19" t="s">
        <v>37</v>
      </c>
      <c r="K45" s="17">
        <v>1</v>
      </c>
      <c r="L45" s="17" t="s">
        <v>267</v>
      </c>
      <c r="M45" s="17" t="s">
        <v>267</v>
      </c>
      <c r="N45" s="17" t="s">
        <v>267</v>
      </c>
      <c r="O45" s="17" t="s">
        <v>268</v>
      </c>
      <c r="P45" s="108">
        <v>909373</v>
      </c>
      <c r="Q45" s="109">
        <f t="shared" si="3"/>
        <v>909373</v>
      </c>
      <c r="R45" s="18" t="s">
        <v>338</v>
      </c>
    </row>
    <row r="46" spans="1:18" s="1" customFormat="1" ht="60" customHeight="1" x14ac:dyDescent="0.2">
      <c r="A46" s="140">
        <v>113</v>
      </c>
      <c r="B46" s="31" t="s">
        <v>353</v>
      </c>
      <c r="C46" s="17" t="s">
        <v>412</v>
      </c>
      <c r="D46" s="17" t="s">
        <v>339</v>
      </c>
      <c r="E46" s="17" t="s">
        <v>442</v>
      </c>
      <c r="F46" s="17" t="s">
        <v>431</v>
      </c>
      <c r="G46" s="23" t="s">
        <v>432</v>
      </c>
      <c r="H46" s="15" t="s">
        <v>433</v>
      </c>
      <c r="I46" s="23" t="s">
        <v>443</v>
      </c>
      <c r="J46" s="19" t="s">
        <v>444</v>
      </c>
      <c r="K46" s="17">
        <v>1</v>
      </c>
      <c r="L46" s="17" t="s">
        <v>267</v>
      </c>
      <c r="M46" s="17" t="s">
        <v>267</v>
      </c>
      <c r="N46" s="17" t="s">
        <v>267</v>
      </c>
      <c r="O46" s="17" t="s">
        <v>268</v>
      </c>
      <c r="P46" s="108">
        <v>3374000</v>
      </c>
      <c r="Q46" s="109">
        <f t="shared" si="3"/>
        <v>3374000</v>
      </c>
      <c r="R46" s="18" t="s">
        <v>338</v>
      </c>
    </row>
    <row r="47" spans="1:18" s="1" customFormat="1" ht="60" customHeight="1" x14ac:dyDescent="0.2">
      <c r="A47" s="140">
        <v>114</v>
      </c>
      <c r="B47" s="31" t="s">
        <v>353</v>
      </c>
      <c r="C47" s="17" t="s">
        <v>412</v>
      </c>
      <c r="D47" s="17" t="s">
        <v>339</v>
      </c>
      <c r="E47" s="17" t="s">
        <v>445</v>
      </c>
      <c r="F47" s="17" t="s">
        <v>431</v>
      </c>
      <c r="G47" s="23" t="s">
        <v>432</v>
      </c>
      <c r="H47" s="15" t="s">
        <v>433</v>
      </c>
      <c r="I47" s="23" t="s">
        <v>274</v>
      </c>
      <c r="J47" s="19" t="s">
        <v>179</v>
      </c>
      <c r="K47" s="17">
        <v>70</v>
      </c>
      <c r="L47" s="17" t="s">
        <v>267</v>
      </c>
      <c r="M47" s="17" t="s">
        <v>267</v>
      </c>
      <c r="N47" s="17" t="s">
        <v>267</v>
      </c>
      <c r="O47" s="17" t="s">
        <v>268</v>
      </c>
      <c r="P47" s="108">
        <v>23586</v>
      </c>
      <c r="Q47" s="109">
        <f t="shared" si="3"/>
        <v>1651020</v>
      </c>
      <c r="R47" s="18" t="s">
        <v>338</v>
      </c>
    </row>
    <row r="48" spans="1:18" s="1" customFormat="1" ht="87" customHeight="1" x14ac:dyDescent="0.2">
      <c r="A48" s="140">
        <v>115</v>
      </c>
      <c r="B48" s="31" t="s">
        <v>353</v>
      </c>
      <c r="C48" s="17" t="s">
        <v>412</v>
      </c>
      <c r="D48" s="17" t="s">
        <v>339</v>
      </c>
      <c r="E48" s="17" t="s">
        <v>446</v>
      </c>
      <c r="F48" s="17" t="s">
        <v>431</v>
      </c>
      <c r="G48" s="23" t="s">
        <v>432</v>
      </c>
      <c r="H48" s="15" t="s">
        <v>433</v>
      </c>
      <c r="I48" s="23" t="s">
        <v>447</v>
      </c>
      <c r="J48" s="19" t="s">
        <v>195</v>
      </c>
      <c r="K48" s="17">
        <v>90</v>
      </c>
      <c r="L48" s="17" t="s">
        <v>268</v>
      </c>
      <c r="M48" s="17" t="s">
        <v>267</v>
      </c>
      <c r="N48" s="17" t="s">
        <v>267</v>
      </c>
      <c r="O48" s="17" t="s">
        <v>268</v>
      </c>
      <c r="P48" s="108">
        <v>19537</v>
      </c>
      <c r="Q48" s="109">
        <f t="shared" si="3"/>
        <v>1758330</v>
      </c>
      <c r="R48" s="18" t="s">
        <v>338</v>
      </c>
    </row>
    <row r="49" spans="1:19" s="1" customFormat="1" ht="60" customHeight="1" x14ac:dyDescent="0.2">
      <c r="A49" s="140">
        <v>116</v>
      </c>
      <c r="B49" s="31" t="s">
        <v>353</v>
      </c>
      <c r="C49" s="17" t="s">
        <v>412</v>
      </c>
      <c r="D49" s="17" t="s">
        <v>339</v>
      </c>
      <c r="E49" s="17" t="s">
        <v>448</v>
      </c>
      <c r="F49" s="17" t="s">
        <v>431</v>
      </c>
      <c r="G49" s="23" t="s">
        <v>432</v>
      </c>
      <c r="H49" s="15" t="s">
        <v>433</v>
      </c>
      <c r="I49" s="23" t="s">
        <v>449</v>
      </c>
      <c r="J49" s="19" t="s">
        <v>153</v>
      </c>
      <c r="K49" s="17">
        <v>90</v>
      </c>
      <c r="L49" s="17" t="s">
        <v>268</v>
      </c>
      <c r="M49" s="17" t="s">
        <v>267</v>
      </c>
      <c r="N49" s="17" t="s">
        <v>267</v>
      </c>
      <c r="O49" s="17" t="s">
        <v>268</v>
      </c>
      <c r="P49" s="108">
        <v>29241</v>
      </c>
      <c r="Q49" s="109">
        <f t="shared" si="3"/>
        <v>2631690</v>
      </c>
      <c r="R49" s="18" t="s">
        <v>338</v>
      </c>
    </row>
    <row r="50" spans="1:19" s="1" customFormat="1" ht="87.75" customHeight="1" x14ac:dyDescent="0.2">
      <c r="A50" s="140">
        <v>117</v>
      </c>
      <c r="B50" s="31" t="s">
        <v>353</v>
      </c>
      <c r="C50" s="17" t="s">
        <v>412</v>
      </c>
      <c r="D50" s="17" t="s">
        <v>339</v>
      </c>
      <c r="E50" s="17" t="s">
        <v>450</v>
      </c>
      <c r="F50" s="17" t="s">
        <v>431</v>
      </c>
      <c r="G50" s="23" t="s">
        <v>432</v>
      </c>
      <c r="H50" s="15" t="s">
        <v>433</v>
      </c>
      <c r="I50" s="23" t="s">
        <v>196</v>
      </c>
      <c r="J50" s="19" t="s">
        <v>197</v>
      </c>
      <c r="K50" s="17">
        <v>80</v>
      </c>
      <c r="L50" s="17" t="s">
        <v>267</v>
      </c>
      <c r="M50" s="17" t="s">
        <v>267</v>
      </c>
      <c r="N50" s="17" t="s">
        <v>267</v>
      </c>
      <c r="O50" s="17" t="s">
        <v>268</v>
      </c>
      <c r="P50" s="108">
        <v>22172</v>
      </c>
      <c r="Q50" s="109">
        <f t="shared" si="3"/>
        <v>1773760</v>
      </c>
      <c r="R50" s="18" t="s">
        <v>338</v>
      </c>
    </row>
    <row r="51" spans="1:19" s="1" customFormat="1" ht="160.5" customHeight="1" x14ac:dyDescent="0.2">
      <c r="A51" s="140">
        <v>118</v>
      </c>
      <c r="B51" s="31" t="s">
        <v>353</v>
      </c>
      <c r="C51" s="17" t="s">
        <v>412</v>
      </c>
      <c r="D51" s="17" t="s">
        <v>339</v>
      </c>
      <c r="E51" s="17" t="s">
        <v>451</v>
      </c>
      <c r="F51" s="17" t="s">
        <v>431</v>
      </c>
      <c r="G51" s="23" t="s">
        <v>432</v>
      </c>
      <c r="H51" s="15" t="s">
        <v>433</v>
      </c>
      <c r="I51" s="98" t="s">
        <v>359</v>
      </c>
      <c r="J51" s="19" t="s">
        <v>123</v>
      </c>
      <c r="K51" s="17">
        <v>1</v>
      </c>
      <c r="L51" s="17" t="s">
        <v>267</v>
      </c>
      <c r="M51" s="17" t="s">
        <v>267</v>
      </c>
      <c r="N51" s="17" t="s">
        <v>268</v>
      </c>
      <c r="O51" s="17" t="s">
        <v>267</v>
      </c>
      <c r="P51" s="108">
        <v>190000</v>
      </c>
      <c r="Q51" s="109">
        <f>SUM(P51*K51)</f>
        <v>190000</v>
      </c>
      <c r="R51" s="110" t="s">
        <v>338</v>
      </c>
      <c r="S51" s="146">
        <f>SUM(Q32:Q51)</f>
        <v>67811762</v>
      </c>
    </row>
    <row r="52" spans="1:19" s="1" customFormat="1" ht="79.5" customHeight="1" x14ac:dyDescent="0.2">
      <c r="A52" s="138">
        <v>119</v>
      </c>
      <c r="B52" s="16" t="s">
        <v>353</v>
      </c>
      <c r="C52" s="17" t="s">
        <v>412</v>
      </c>
      <c r="D52" s="17" t="s">
        <v>341</v>
      </c>
      <c r="E52" s="17" t="s">
        <v>452</v>
      </c>
      <c r="F52" s="17" t="s">
        <v>453</v>
      </c>
      <c r="G52" s="17" t="s">
        <v>454</v>
      </c>
      <c r="H52" s="17" t="s">
        <v>455</v>
      </c>
      <c r="I52" s="17" t="s">
        <v>363</v>
      </c>
      <c r="J52" s="19" t="s">
        <v>46</v>
      </c>
      <c r="K52" s="17">
        <v>1</v>
      </c>
      <c r="L52" s="17" t="s">
        <v>267</v>
      </c>
      <c r="M52" s="17" t="s">
        <v>267</v>
      </c>
      <c r="N52" s="17" t="s">
        <v>267</v>
      </c>
      <c r="O52" s="17" t="s">
        <v>268</v>
      </c>
      <c r="P52" s="99">
        <v>8290400</v>
      </c>
      <c r="Q52" s="100">
        <f t="shared" ref="Q52:Q54" si="4">SUM(P52*K52)</f>
        <v>8290400</v>
      </c>
      <c r="R52" s="17" t="s">
        <v>456</v>
      </c>
      <c r="S52" s="72"/>
    </row>
    <row r="53" spans="1:19" s="1" customFormat="1" ht="148.5" customHeight="1" x14ac:dyDescent="0.2">
      <c r="A53" s="138">
        <v>120</v>
      </c>
      <c r="B53" s="16" t="s">
        <v>353</v>
      </c>
      <c r="C53" s="17" t="s">
        <v>412</v>
      </c>
      <c r="D53" s="17" t="s">
        <v>341</v>
      </c>
      <c r="E53" s="17" t="s">
        <v>457</v>
      </c>
      <c r="F53" s="17" t="s">
        <v>453</v>
      </c>
      <c r="G53" s="17" t="s">
        <v>454</v>
      </c>
      <c r="H53" s="17" t="s">
        <v>455</v>
      </c>
      <c r="I53" s="66" t="s">
        <v>365</v>
      </c>
      <c r="J53" s="19" t="s">
        <v>44</v>
      </c>
      <c r="K53" s="17">
        <v>1</v>
      </c>
      <c r="L53" s="17" t="s">
        <v>267</v>
      </c>
      <c r="M53" s="17" t="s">
        <v>267</v>
      </c>
      <c r="N53" s="17" t="s">
        <v>267</v>
      </c>
      <c r="O53" s="17" t="s">
        <v>268</v>
      </c>
      <c r="P53" s="99">
        <v>7904800</v>
      </c>
      <c r="Q53" s="100">
        <f t="shared" si="4"/>
        <v>7904800</v>
      </c>
      <c r="R53" s="17" t="s">
        <v>456</v>
      </c>
      <c r="S53" s="73"/>
    </row>
    <row r="54" spans="1:19" s="1" customFormat="1" ht="79.5" customHeight="1" x14ac:dyDescent="0.2">
      <c r="A54" s="138">
        <v>121</v>
      </c>
      <c r="B54" s="16" t="s">
        <v>353</v>
      </c>
      <c r="C54" s="17" t="s">
        <v>412</v>
      </c>
      <c r="D54" s="17" t="s">
        <v>341</v>
      </c>
      <c r="E54" s="17" t="s">
        <v>458</v>
      </c>
      <c r="F54" s="17" t="s">
        <v>453</v>
      </c>
      <c r="G54" s="17" t="s">
        <v>454</v>
      </c>
      <c r="H54" s="17" t="s">
        <v>455</v>
      </c>
      <c r="I54" s="66" t="s">
        <v>367</v>
      </c>
      <c r="J54" s="19" t="s">
        <v>25</v>
      </c>
      <c r="K54" s="17">
        <v>1</v>
      </c>
      <c r="L54" s="17" t="s">
        <v>267</v>
      </c>
      <c r="M54" s="17" t="s">
        <v>267</v>
      </c>
      <c r="N54" s="17" t="s">
        <v>267</v>
      </c>
      <c r="O54" s="17" t="s">
        <v>268</v>
      </c>
      <c r="P54" s="99">
        <v>3052667</v>
      </c>
      <c r="Q54" s="100">
        <f t="shared" si="4"/>
        <v>3052667</v>
      </c>
      <c r="R54" s="17" t="s">
        <v>456</v>
      </c>
      <c r="S54" s="73"/>
    </row>
    <row r="55" spans="1:19" s="1" customFormat="1" ht="79.5" customHeight="1" x14ac:dyDescent="0.2">
      <c r="A55" s="138">
        <v>122</v>
      </c>
      <c r="B55" s="16" t="s">
        <v>353</v>
      </c>
      <c r="C55" s="17" t="s">
        <v>412</v>
      </c>
      <c r="D55" s="17" t="s">
        <v>341</v>
      </c>
      <c r="E55" s="17" t="s">
        <v>459</v>
      </c>
      <c r="F55" s="17" t="s">
        <v>453</v>
      </c>
      <c r="G55" s="17" t="s">
        <v>454</v>
      </c>
      <c r="H55" s="17" t="s">
        <v>455</v>
      </c>
      <c r="I55" s="66" t="s">
        <v>460</v>
      </c>
      <c r="J55" s="19" t="s">
        <v>461</v>
      </c>
      <c r="K55" s="17">
        <v>4</v>
      </c>
      <c r="L55" s="17" t="s">
        <v>267</v>
      </c>
      <c r="M55" s="17" t="s">
        <v>267</v>
      </c>
      <c r="N55" s="17" t="s">
        <v>268</v>
      </c>
      <c r="O55" s="17" t="s">
        <v>268</v>
      </c>
      <c r="P55" s="99">
        <v>822613</v>
      </c>
      <c r="Q55" s="100">
        <f t="shared" ref="Q55:Q74" si="5">SUM(P55*K55)</f>
        <v>3290452</v>
      </c>
      <c r="R55" s="17" t="s">
        <v>456</v>
      </c>
      <c r="S55" s="73"/>
    </row>
    <row r="56" spans="1:19" s="1" customFormat="1" ht="159" customHeight="1" x14ac:dyDescent="0.2">
      <c r="A56" s="138">
        <v>123</v>
      </c>
      <c r="B56" s="16" t="s">
        <v>353</v>
      </c>
      <c r="C56" s="17" t="s">
        <v>412</v>
      </c>
      <c r="D56" s="17" t="s">
        <v>341</v>
      </c>
      <c r="E56" s="17" t="s">
        <v>462</v>
      </c>
      <c r="F56" s="17" t="s">
        <v>453</v>
      </c>
      <c r="G56" s="17" t="s">
        <v>454</v>
      </c>
      <c r="H56" s="17" t="s">
        <v>455</v>
      </c>
      <c r="I56" s="66" t="s">
        <v>463</v>
      </c>
      <c r="J56" s="19" t="s">
        <v>464</v>
      </c>
      <c r="K56" s="17">
        <v>100</v>
      </c>
      <c r="L56" s="17" t="s">
        <v>267</v>
      </c>
      <c r="M56" s="17" t="s">
        <v>267</v>
      </c>
      <c r="N56" s="17" t="s">
        <v>267</v>
      </c>
      <c r="O56" s="17" t="s">
        <v>268</v>
      </c>
      <c r="P56" s="99">
        <v>134960</v>
      </c>
      <c r="Q56" s="100">
        <f t="shared" si="5"/>
        <v>13496000</v>
      </c>
      <c r="R56" s="17" t="s">
        <v>456</v>
      </c>
      <c r="S56" s="73"/>
    </row>
    <row r="57" spans="1:19" s="1" customFormat="1" ht="99" customHeight="1" x14ac:dyDescent="0.2">
      <c r="A57" s="138">
        <v>124</v>
      </c>
      <c r="B57" s="16" t="s">
        <v>353</v>
      </c>
      <c r="C57" s="17" t="s">
        <v>412</v>
      </c>
      <c r="D57" s="17" t="s">
        <v>341</v>
      </c>
      <c r="E57" s="17" t="s">
        <v>465</v>
      </c>
      <c r="F57" s="17" t="s">
        <v>453</v>
      </c>
      <c r="G57" s="17" t="s">
        <v>454</v>
      </c>
      <c r="H57" s="17" t="s">
        <v>455</v>
      </c>
      <c r="I57" s="22" t="s">
        <v>439</v>
      </c>
      <c r="J57" s="19" t="s">
        <v>85</v>
      </c>
      <c r="K57" s="17">
        <v>10</v>
      </c>
      <c r="L57" s="17" t="s">
        <v>267</v>
      </c>
      <c r="M57" s="17" t="s">
        <v>267</v>
      </c>
      <c r="N57" s="17" t="s">
        <v>268</v>
      </c>
      <c r="O57" s="17" t="s">
        <v>268</v>
      </c>
      <c r="P57" s="99">
        <v>82261</v>
      </c>
      <c r="Q57" s="100">
        <f t="shared" si="5"/>
        <v>822610</v>
      </c>
      <c r="R57" s="17" t="s">
        <v>456</v>
      </c>
      <c r="S57" s="73"/>
    </row>
    <row r="58" spans="1:19" s="1" customFormat="1" ht="117.75" customHeight="1" x14ac:dyDescent="0.2">
      <c r="A58" s="138">
        <v>125</v>
      </c>
      <c r="B58" s="16" t="s">
        <v>353</v>
      </c>
      <c r="C58" s="17" t="s">
        <v>412</v>
      </c>
      <c r="D58" s="17" t="s">
        <v>341</v>
      </c>
      <c r="E58" s="17" t="s">
        <v>466</v>
      </c>
      <c r="F58" s="17" t="s">
        <v>453</v>
      </c>
      <c r="G58" s="17" t="s">
        <v>454</v>
      </c>
      <c r="H58" s="17" t="s">
        <v>455</v>
      </c>
      <c r="I58" s="22" t="s">
        <v>467</v>
      </c>
      <c r="J58" s="19" t="s">
        <v>79</v>
      </c>
      <c r="K58" s="17">
        <v>1</v>
      </c>
      <c r="L58" s="17" t="s">
        <v>267</v>
      </c>
      <c r="M58" s="17" t="s">
        <v>267</v>
      </c>
      <c r="N58" s="17" t="s">
        <v>268</v>
      </c>
      <c r="O58" s="17" t="s">
        <v>268</v>
      </c>
      <c r="P58" s="99">
        <v>2731333</v>
      </c>
      <c r="Q58" s="100">
        <f t="shared" si="5"/>
        <v>2731333</v>
      </c>
      <c r="R58" s="17" t="s">
        <v>456</v>
      </c>
      <c r="S58" s="73"/>
    </row>
    <row r="59" spans="1:19" s="1" customFormat="1" ht="115.5" customHeight="1" x14ac:dyDescent="0.2">
      <c r="A59" s="138">
        <v>126</v>
      </c>
      <c r="B59" s="16" t="s">
        <v>353</v>
      </c>
      <c r="C59" s="17" t="s">
        <v>412</v>
      </c>
      <c r="D59" s="17" t="s">
        <v>341</v>
      </c>
      <c r="E59" s="17" t="s">
        <v>468</v>
      </c>
      <c r="F59" s="17" t="s">
        <v>453</v>
      </c>
      <c r="G59" s="17" t="s">
        <v>454</v>
      </c>
      <c r="H59" s="17" t="s">
        <v>455</v>
      </c>
      <c r="I59" s="22" t="s">
        <v>361</v>
      </c>
      <c r="J59" s="19" t="s">
        <v>168</v>
      </c>
      <c r="K59" s="17">
        <v>1</v>
      </c>
      <c r="L59" s="17" t="s">
        <v>267</v>
      </c>
      <c r="M59" s="17" t="s">
        <v>267</v>
      </c>
      <c r="N59" s="17" t="s">
        <v>267</v>
      </c>
      <c r="O59" s="17" t="s">
        <v>268</v>
      </c>
      <c r="P59" s="99">
        <v>661947</v>
      </c>
      <c r="Q59" s="100">
        <f t="shared" si="5"/>
        <v>661947</v>
      </c>
      <c r="R59" s="17" t="s">
        <v>456</v>
      </c>
      <c r="S59" s="73"/>
    </row>
    <row r="60" spans="1:19" s="1" customFormat="1" ht="228" customHeight="1" x14ac:dyDescent="0.2">
      <c r="A60" s="138">
        <v>127</v>
      </c>
      <c r="B60" s="16" t="s">
        <v>353</v>
      </c>
      <c r="C60" s="17" t="s">
        <v>412</v>
      </c>
      <c r="D60" s="17" t="s">
        <v>341</v>
      </c>
      <c r="E60" s="17" t="s">
        <v>469</v>
      </c>
      <c r="F60" s="17" t="s">
        <v>453</v>
      </c>
      <c r="G60" s="17" t="s">
        <v>454</v>
      </c>
      <c r="H60" s="17" t="s">
        <v>455</v>
      </c>
      <c r="I60" s="22" t="s">
        <v>470</v>
      </c>
      <c r="J60" s="19" t="s">
        <v>471</v>
      </c>
      <c r="K60" s="17">
        <v>6</v>
      </c>
      <c r="L60" s="17" t="s">
        <v>267</v>
      </c>
      <c r="M60" s="17" t="s">
        <v>267</v>
      </c>
      <c r="N60" s="17" t="s">
        <v>267</v>
      </c>
      <c r="O60" s="17" t="s">
        <v>267</v>
      </c>
      <c r="P60" s="99">
        <v>350000</v>
      </c>
      <c r="Q60" s="100">
        <f t="shared" si="5"/>
        <v>2100000</v>
      </c>
      <c r="R60" s="17" t="s">
        <v>456</v>
      </c>
      <c r="S60" s="73"/>
    </row>
    <row r="61" spans="1:19" s="1" customFormat="1" ht="79.5" customHeight="1" x14ac:dyDescent="0.2">
      <c r="A61" s="138">
        <v>128</v>
      </c>
      <c r="B61" s="16" t="s">
        <v>353</v>
      </c>
      <c r="C61" s="17" t="s">
        <v>412</v>
      </c>
      <c r="D61" s="17" t="s">
        <v>341</v>
      </c>
      <c r="E61" s="17" t="s">
        <v>472</v>
      </c>
      <c r="F61" s="17" t="s">
        <v>453</v>
      </c>
      <c r="G61" s="17" t="s">
        <v>454</v>
      </c>
      <c r="H61" s="17" t="s">
        <v>455</v>
      </c>
      <c r="I61" s="17" t="s">
        <v>473</v>
      </c>
      <c r="J61" s="19" t="s">
        <v>113</v>
      </c>
      <c r="K61" s="17">
        <v>3</v>
      </c>
      <c r="L61" s="17" t="s">
        <v>267</v>
      </c>
      <c r="M61" s="17" t="s">
        <v>267</v>
      </c>
      <c r="N61" s="17" t="s">
        <v>267</v>
      </c>
      <c r="O61" s="17" t="s">
        <v>268</v>
      </c>
      <c r="P61" s="99">
        <v>488427</v>
      </c>
      <c r="Q61" s="100">
        <f t="shared" si="5"/>
        <v>1465281</v>
      </c>
      <c r="R61" s="17" t="s">
        <v>456</v>
      </c>
      <c r="S61" s="73"/>
    </row>
    <row r="62" spans="1:19" s="1" customFormat="1" ht="122.25" customHeight="1" x14ac:dyDescent="0.2">
      <c r="A62" s="138">
        <v>129</v>
      </c>
      <c r="B62" s="16" t="s">
        <v>353</v>
      </c>
      <c r="C62" s="17" t="s">
        <v>412</v>
      </c>
      <c r="D62" s="17" t="s">
        <v>341</v>
      </c>
      <c r="E62" s="17" t="s">
        <v>474</v>
      </c>
      <c r="F62" s="17" t="s">
        <v>453</v>
      </c>
      <c r="G62" s="17" t="s">
        <v>454</v>
      </c>
      <c r="H62" s="17" t="s">
        <v>455</v>
      </c>
      <c r="I62" s="66" t="s">
        <v>399</v>
      </c>
      <c r="J62" s="19" t="s">
        <v>179</v>
      </c>
      <c r="K62" s="17">
        <v>77</v>
      </c>
      <c r="L62" s="17" t="s">
        <v>267</v>
      </c>
      <c r="M62" s="17" t="s">
        <v>267</v>
      </c>
      <c r="N62" s="17" t="s">
        <v>267</v>
      </c>
      <c r="O62" s="17" t="s">
        <v>268</v>
      </c>
      <c r="P62" s="99">
        <v>23586</v>
      </c>
      <c r="Q62" s="100">
        <f t="shared" si="5"/>
        <v>1816122</v>
      </c>
      <c r="R62" s="17" t="s">
        <v>456</v>
      </c>
      <c r="S62" s="73"/>
    </row>
    <row r="63" spans="1:19" s="1" customFormat="1" ht="120.75" customHeight="1" x14ac:dyDescent="0.2">
      <c r="A63" s="138">
        <v>130</v>
      </c>
      <c r="B63" s="16" t="s">
        <v>353</v>
      </c>
      <c r="C63" s="17" t="s">
        <v>412</v>
      </c>
      <c r="D63" s="17" t="s">
        <v>341</v>
      </c>
      <c r="E63" s="17" t="s">
        <v>475</v>
      </c>
      <c r="F63" s="17" t="s">
        <v>453</v>
      </c>
      <c r="G63" s="17" t="s">
        <v>454</v>
      </c>
      <c r="H63" s="17" t="s">
        <v>455</v>
      </c>
      <c r="I63" s="66" t="s">
        <v>401</v>
      </c>
      <c r="J63" s="19" t="s">
        <v>277</v>
      </c>
      <c r="K63" s="17">
        <v>3</v>
      </c>
      <c r="L63" s="17" t="s">
        <v>267</v>
      </c>
      <c r="M63" s="17" t="s">
        <v>267</v>
      </c>
      <c r="N63" s="17" t="s">
        <v>267</v>
      </c>
      <c r="O63" s="17" t="s">
        <v>268</v>
      </c>
      <c r="P63" s="99">
        <v>51156</v>
      </c>
      <c r="Q63" s="100">
        <f t="shared" si="5"/>
        <v>153468</v>
      </c>
      <c r="R63" s="17" t="s">
        <v>456</v>
      </c>
      <c r="S63" s="73"/>
    </row>
    <row r="64" spans="1:19" s="1" customFormat="1" ht="96" customHeight="1" x14ac:dyDescent="0.2">
      <c r="A64" s="138">
        <v>131</v>
      </c>
      <c r="B64" s="16" t="s">
        <v>353</v>
      </c>
      <c r="C64" s="17" t="s">
        <v>412</v>
      </c>
      <c r="D64" s="17" t="s">
        <v>341</v>
      </c>
      <c r="E64" s="17" t="s">
        <v>476</v>
      </c>
      <c r="F64" s="17" t="s">
        <v>453</v>
      </c>
      <c r="G64" s="17" t="s">
        <v>454</v>
      </c>
      <c r="H64" s="17" t="s">
        <v>455</v>
      </c>
      <c r="I64" s="66" t="s">
        <v>477</v>
      </c>
      <c r="J64" s="19" t="s">
        <v>478</v>
      </c>
      <c r="K64" s="17">
        <v>77</v>
      </c>
      <c r="L64" s="17" t="s">
        <v>267</v>
      </c>
      <c r="M64" s="17" t="s">
        <v>267</v>
      </c>
      <c r="N64" s="17" t="s">
        <v>267</v>
      </c>
      <c r="O64" s="17" t="s">
        <v>267</v>
      </c>
      <c r="P64" s="99">
        <v>42000</v>
      </c>
      <c r="Q64" s="100">
        <f t="shared" si="5"/>
        <v>3234000</v>
      </c>
      <c r="R64" s="17" t="s">
        <v>456</v>
      </c>
      <c r="S64" s="73"/>
    </row>
    <row r="65" spans="1:20" s="1" customFormat="1" ht="79.5" customHeight="1" x14ac:dyDescent="0.2">
      <c r="A65" s="141">
        <v>132</v>
      </c>
      <c r="B65" s="132" t="s">
        <v>353</v>
      </c>
      <c r="C65" s="35" t="s">
        <v>412</v>
      </c>
      <c r="D65" s="35" t="s">
        <v>341</v>
      </c>
      <c r="E65" s="35" t="s">
        <v>479</v>
      </c>
      <c r="F65" s="35" t="s">
        <v>453</v>
      </c>
      <c r="G65" s="35" t="s">
        <v>454</v>
      </c>
      <c r="H65" s="35" t="s">
        <v>455</v>
      </c>
      <c r="I65" s="35" t="s">
        <v>480</v>
      </c>
      <c r="J65" s="111" t="s">
        <v>372</v>
      </c>
      <c r="K65" s="35">
        <v>0</v>
      </c>
      <c r="L65" s="35" t="s">
        <v>267</v>
      </c>
      <c r="M65" s="35" t="s">
        <v>267</v>
      </c>
      <c r="N65" s="35" t="s">
        <v>267</v>
      </c>
      <c r="O65" s="35" t="s">
        <v>267</v>
      </c>
      <c r="P65" s="112">
        <v>0</v>
      </c>
      <c r="Q65" s="113">
        <f t="shared" si="5"/>
        <v>0</v>
      </c>
      <c r="R65" s="114" t="s">
        <v>456</v>
      </c>
      <c r="S65" s="147"/>
    </row>
    <row r="66" spans="1:20" s="1" customFormat="1" ht="79.5" customHeight="1" x14ac:dyDescent="0.2">
      <c r="A66" s="141">
        <v>133</v>
      </c>
      <c r="B66" s="132" t="s">
        <v>353</v>
      </c>
      <c r="C66" s="35" t="s">
        <v>412</v>
      </c>
      <c r="D66" s="35" t="s">
        <v>341</v>
      </c>
      <c r="E66" s="35" t="s">
        <v>479</v>
      </c>
      <c r="F66" s="35" t="s">
        <v>453</v>
      </c>
      <c r="G66" s="35" t="s">
        <v>454</v>
      </c>
      <c r="H66" s="35" t="s">
        <v>455</v>
      </c>
      <c r="I66" s="98" t="s">
        <v>359</v>
      </c>
      <c r="J66" s="19" t="s">
        <v>123</v>
      </c>
      <c r="K66" s="17">
        <v>1</v>
      </c>
      <c r="L66" s="17" t="s">
        <v>267</v>
      </c>
      <c r="M66" s="17" t="s">
        <v>267</v>
      </c>
      <c r="N66" s="17" t="s">
        <v>268</v>
      </c>
      <c r="O66" s="17" t="s">
        <v>267</v>
      </c>
      <c r="P66" s="108">
        <v>190000</v>
      </c>
      <c r="Q66" s="109">
        <f>SUM(P66*K66)</f>
        <v>190000</v>
      </c>
      <c r="R66" s="114" t="s">
        <v>456</v>
      </c>
      <c r="S66" s="148">
        <f>SUM(Q52:Q66)</f>
        <v>49209080</v>
      </c>
    </row>
    <row r="67" spans="1:20" s="1" customFormat="1" ht="208.5" customHeight="1" x14ac:dyDescent="0.2">
      <c r="A67" s="142">
        <v>134</v>
      </c>
      <c r="B67" s="133" t="s">
        <v>353</v>
      </c>
      <c r="C67" s="115" t="s">
        <v>481</v>
      </c>
      <c r="D67" s="115" t="s">
        <v>343</v>
      </c>
      <c r="E67" s="115" t="s">
        <v>482</v>
      </c>
      <c r="F67" s="115" t="s">
        <v>483</v>
      </c>
      <c r="G67" s="115"/>
      <c r="H67" s="115" t="s">
        <v>433</v>
      </c>
      <c r="I67" s="13" t="s">
        <v>484</v>
      </c>
      <c r="J67" s="116" t="s">
        <v>485</v>
      </c>
      <c r="K67" s="115">
        <v>5</v>
      </c>
      <c r="L67" s="115" t="s">
        <v>267</v>
      </c>
      <c r="M67" s="115" t="s">
        <v>267</v>
      </c>
      <c r="N67" s="115" t="s">
        <v>268</v>
      </c>
      <c r="O67" s="115" t="s">
        <v>267</v>
      </c>
      <c r="P67" s="117">
        <v>1500000</v>
      </c>
      <c r="Q67" s="118">
        <v>6000000</v>
      </c>
      <c r="R67" s="115" t="s">
        <v>486</v>
      </c>
      <c r="T67" s="1" t="s">
        <v>487</v>
      </c>
    </row>
    <row r="68" spans="1:20" s="1" customFormat="1" ht="84" customHeight="1" x14ac:dyDescent="0.2">
      <c r="A68" s="142">
        <v>135</v>
      </c>
      <c r="B68" s="133" t="s">
        <v>353</v>
      </c>
      <c r="C68" s="115" t="s">
        <v>481</v>
      </c>
      <c r="D68" s="115" t="s">
        <v>343</v>
      </c>
      <c r="E68" s="115" t="s">
        <v>488</v>
      </c>
      <c r="F68" s="115" t="s">
        <v>483</v>
      </c>
      <c r="G68" s="115"/>
      <c r="H68" s="115" t="s">
        <v>433</v>
      </c>
      <c r="I68" s="13" t="s">
        <v>489</v>
      </c>
      <c r="J68" s="116" t="s">
        <v>490</v>
      </c>
      <c r="K68" s="9">
        <v>1</v>
      </c>
      <c r="L68" s="115" t="s">
        <v>267</v>
      </c>
      <c r="M68" s="115" t="s">
        <v>267</v>
      </c>
      <c r="N68" s="115" t="s">
        <v>267</v>
      </c>
      <c r="O68" s="115" t="s">
        <v>268</v>
      </c>
      <c r="P68" s="117">
        <v>661947</v>
      </c>
      <c r="Q68" s="118">
        <f t="shared" si="5"/>
        <v>661947</v>
      </c>
      <c r="R68" s="115" t="s">
        <v>486</v>
      </c>
    </row>
    <row r="69" spans="1:20" s="1" customFormat="1" ht="60" customHeight="1" x14ac:dyDescent="0.2">
      <c r="A69" s="142">
        <v>136</v>
      </c>
      <c r="B69" s="133" t="s">
        <v>353</v>
      </c>
      <c r="C69" s="115" t="s">
        <v>481</v>
      </c>
      <c r="D69" s="115" t="s">
        <v>343</v>
      </c>
      <c r="E69" s="115" t="s">
        <v>491</v>
      </c>
      <c r="F69" s="115" t="s">
        <v>483</v>
      </c>
      <c r="G69" s="115"/>
      <c r="H69" s="115" t="s">
        <v>433</v>
      </c>
      <c r="I69" s="9" t="s">
        <v>492</v>
      </c>
      <c r="J69" s="116" t="s">
        <v>493</v>
      </c>
      <c r="K69" s="115">
        <v>10</v>
      </c>
      <c r="L69" s="115" t="s">
        <v>268</v>
      </c>
      <c r="M69" s="115" t="s">
        <v>268</v>
      </c>
      <c r="N69" s="115" t="s">
        <v>268</v>
      </c>
      <c r="O69" s="115" t="s">
        <v>267</v>
      </c>
      <c r="P69" s="117">
        <v>200000</v>
      </c>
      <c r="Q69" s="118">
        <f t="shared" si="5"/>
        <v>2000000</v>
      </c>
      <c r="R69" s="115" t="s">
        <v>486</v>
      </c>
      <c r="T69" s="1" t="s">
        <v>487</v>
      </c>
    </row>
    <row r="70" spans="1:20" s="1" customFormat="1" ht="107.25" customHeight="1" x14ac:dyDescent="0.2">
      <c r="A70" s="142">
        <v>137</v>
      </c>
      <c r="B70" s="133" t="s">
        <v>353</v>
      </c>
      <c r="C70" s="115" t="s">
        <v>481</v>
      </c>
      <c r="D70" s="115" t="s">
        <v>343</v>
      </c>
      <c r="E70" s="115" t="s">
        <v>494</v>
      </c>
      <c r="F70" s="115" t="s">
        <v>483</v>
      </c>
      <c r="G70" s="115"/>
      <c r="H70" s="115" t="s">
        <v>433</v>
      </c>
      <c r="I70" s="13" t="s">
        <v>495</v>
      </c>
      <c r="J70" s="116" t="s">
        <v>119</v>
      </c>
      <c r="K70" s="115">
        <v>1</v>
      </c>
      <c r="L70" s="115" t="s">
        <v>267</v>
      </c>
      <c r="M70" s="115" t="s">
        <v>267</v>
      </c>
      <c r="N70" s="115" t="s">
        <v>267</v>
      </c>
      <c r="O70" s="115" t="s">
        <v>268</v>
      </c>
      <c r="P70" s="117">
        <v>661947</v>
      </c>
      <c r="Q70" s="118">
        <f t="shared" si="5"/>
        <v>661947</v>
      </c>
      <c r="R70" s="115" t="s">
        <v>486</v>
      </c>
    </row>
    <row r="71" spans="1:20" s="1" customFormat="1" ht="120.75" customHeight="1" x14ac:dyDescent="0.2">
      <c r="A71" s="142">
        <v>138</v>
      </c>
      <c r="B71" s="133" t="s">
        <v>353</v>
      </c>
      <c r="C71" s="115" t="s">
        <v>481</v>
      </c>
      <c r="D71" s="115" t="s">
        <v>343</v>
      </c>
      <c r="E71" s="115" t="s">
        <v>496</v>
      </c>
      <c r="F71" s="115" t="s">
        <v>483</v>
      </c>
      <c r="G71" s="115"/>
      <c r="H71" s="115" t="s">
        <v>433</v>
      </c>
      <c r="I71" s="13" t="s">
        <v>497</v>
      </c>
      <c r="J71" s="116" t="s">
        <v>498</v>
      </c>
      <c r="K71" s="115">
        <v>1</v>
      </c>
      <c r="L71" s="115" t="s">
        <v>267</v>
      </c>
      <c r="M71" s="115" t="s">
        <v>267</v>
      </c>
      <c r="N71" s="115" t="s">
        <v>268</v>
      </c>
      <c r="O71" s="115" t="s">
        <v>268</v>
      </c>
      <c r="P71" s="117">
        <v>5398400</v>
      </c>
      <c r="Q71" s="118">
        <f t="shared" si="5"/>
        <v>5398400</v>
      </c>
      <c r="R71" s="115" t="s">
        <v>486</v>
      </c>
    </row>
    <row r="72" spans="1:20" s="1" customFormat="1" ht="120" customHeight="1" x14ac:dyDescent="0.2">
      <c r="A72" s="142">
        <v>139</v>
      </c>
      <c r="B72" s="133" t="s">
        <v>353</v>
      </c>
      <c r="C72" s="115" t="s">
        <v>481</v>
      </c>
      <c r="D72" s="115" t="s">
        <v>343</v>
      </c>
      <c r="E72" s="115" t="s">
        <v>499</v>
      </c>
      <c r="F72" s="115" t="s">
        <v>483</v>
      </c>
      <c r="G72" s="115"/>
      <c r="H72" s="115" t="s">
        <v>433</v>
      </c>
      <c r="I72" s="13" t="s">
        <v>399</v>
      </c>
      <c r="J72" s="116" t="s">
        <v>375</v>
      </c>
      <c r="K72" s="9">
        <v>55</v>
      </c>
      <c r="L72" s="115" t="s">
        <v>267</v>
      </c>
      <c r="M72" s="115" t="s">
        <v>267</v>
      </c>
      <c r="N72" s="115" t="s">
        <v>267</v>
      </c>
      <c r="O72" s="115" t="s">
        <v>268</v>
      </c>
      <c r="P72" s="117">
        <v>23586</v>
      </c>
      <c r="Q72" s="118">
        <f t="shared" si="5"/>
        <v>1297230</v>
      </c>
      <c r="R72" s="115" t="s">
        <v>486</v>
      </c>
    </row>
    <row r="73" spans="1:20" s="1" customFormat="1" ht="120" customHeight="1" x14ac:dyDescent="0.2">
      <c r="A73" s="142">
        <v>140</v>
      </c>
      <c r="B73" s="133" t="s">
        <v>353</v>
      </c>
      <c r="C73" s="115" t="s">
        <v>481</v>
      </c>
      <c r="D73" s="115" t="s">
        <v>343</v>
      </c>
      <c r="E73" s="115" t="s">
        <v>500</v>
      </c>
      <c r="F73" s="115" t="s">
        <v>483</v>
      </c>
      <c r="G73" s="115"/>
      <c r="H73" s="115" t="s">
        <v>433</v>
      </c>
      <c r="I73" s="119" t="s">
        <v>377</v>
      </c>
      <c r="J73" s="116" t="s">
        <v>378</v>
      </c>
      <c r="K73" s="115">
        <v>1</v>
      </c>
      <c r="L73" s="115" t="s">
        <v>267</v>
      </c>
      <c r="M73" s="115" t="s">
        <v>267</v>
      </c>
      <c r="N73" s="115" t="s">
        <v>267</v>
      </c>
      <c r="O73" s="115" t="s">
        <v>268</v>
      </c>
      <c r="P73" s="117">
        <v>9286533</v>
      </c>
      <c r="Q73" s="118">
        <f t="shared" si="5"/>
        <v>9286533</v>
      </c>
      <c r="R73" s="115" t="s">
        <v>486</v>
      </c>
    </row>
    <row r="74" spans="1:20" s="1" customFormat="1" ht="120" customHeight="1" x14ac:dyDescent="0.2">
      <c r="A74" s="142">
        <v>141</v>
      </c>
      <c r="B74" s="133" t="s">
        <v>353</v>
      </c>
      <c r="C74" s="115" t="s">
        <v>481</v>
      </c>
      <c r="D74" s="115" t="s">
        <v>343</v>
      </c>
      <c r="E74" s="115" t="s">
        <v>501</v>
      </c>
      <c r="F74" s="115" t="s">
        <v>483</v>
      </c>
      <c r="G74" s="115"/>
      <c r="H74" s="115" t="s">
        <v>433</v>
      </c>
      <c r="I74" s="13" t="s">
        <v>502</v>
      </c>
      <c r="J74" s="116" t="s">
        <v>503</v>
      </c>
      <c r="K74" s="115">
        <v>55</v>
      </c>
      <c r="L74" s="115" t="s">
        <v>267</v>
      </c>
      <c r="M74" s="115" t="s">
        <v>267</v>
      </c>
      <c r="N74" s="115" t="s">
        <v>267</v>
      </c>
      <c r="O74" s="115" t="s">
        <v>268</v>
      </c>
      <c r="P74" s="117">
        <v>80000</v>
      </c>
      <c r="Q74" s="118">
        <f t="shared" si="5"/>
        <v>4400000</v>
      </c>
      <c r="R74" s="115" t="s">
        <v>486</v>
      </c>
    </row>
    <row r="75" spans="1:20" s="1" customFormat="1" ht="120" customHeight="1" x14ac:dyDescent="0.2">
      <c r="A75" s="142">
        <v>142</v>
      </c>
      <c r="B75" s="133" t="s">
        <v>353</v>
      </c>
      <c r="C75" s="115" t="s">
        <v>481</v>
      </c>
      <c r="D75" s="115" t="s">
        <v>343</v>
      </c>
      <c r="E75" s="115" t="s">
        <v>504</v>
      </c>
      <c r="F75" s="115" t="s">
        <v>483</v>
      </c>
      <c r="G75" s="115"/>
      <c r="H75" s="115" t="s">
        <v>433</v>
      </c>
      <c r="I75" s="120" t="s">
        <v>359</v>
      </c>
      <c r="J75" s="11" t="s">
        <v>123</v>
      </c>
      <c r="K75" s="9">
        <v>1</v>
      </c>
      <c r="L75" s="9" t="s">
        <v>267</v>
      </c>
      <c r="M75" s="9" t="s">
        <v>267</v>
      </c>
      <c r="N75" s="9" t="s">
        <v>268</v>
      </c>
      <c r="O75" s="9" t="s">
        <v>267</v>
      </c>
      <c r="P75" s="117">
        <v>190000</v>
      </c>
      <c r="Q75" s="118">
        <f>SUM(P75*K75)</f>
        <v>190000</v>
      </c>
      <c r="R75" s="115" t="s">
        <v>486</v>
      </c>
    </row>
    <row r="76" spans="1:20" s="1" customFormat="1" ht="153.75" customHeight="1" x14ac:dyDescent="0.2">
      <c r="A76" s="142">
        <v>143</v>
      </c>
      <c r="B76" s="133" t="s">
        <v>353</v>
      </c>
      <c r="C76" s="115" t="s">
        <v>481</v>
      </c>
      <c r="D76" s="115" t="s">
        <v>343</v>
      </c>
      <c r="E76" s="115" t="s">
        <v>505</v>
      </c>
      <c r="F76" s="115" t="s">
        <v>483</v>
      </c>
      <c r="G76" s="115"/>
      <c r="H76" s="115" t="s">
        <v>433</v>
      </c>
      <c r="I76" s="13" t="s">
        <v>506</v>
      </c>
      <c r="J76" s="116" t="s">
        <v>213</v>
      </c>
      <c r="K76" s="115">
        <v>1</v>
      </c>
      <c r="L76" s="115" t="s">
        <v>267</v>
      </c>
      <c r="M76" s="115" t="s">
        <v>267</v>
      </c>
      <c r="N76" s="115" t="s">
        <v>267</v>
      </c>
      <c r="O76" s="115" t="s">
        <v>268</v>
      </c>
      <c r="P76" s="117">
        <v>1433147</v>
      </c>
      <c r="Q76" s="118">
        <f t="shared" ref="Q76:Q96" si="6">SUM(P76*K76)</f>
        <v>1433147</v>
      </c>
      <c r="R76" s="115" t="s">
        <v>486</v>
      </c>
    </row>
    <row r="77" spans="1:20" s="1" customFormat="1" ht="77.25" customHeight="1" x14ac:dyDescent="0.2">
      <c r="A77" s="142">
        <v>144</v>
      </c>
      <c r="B77" s="133" t="s">
        <v>353</v>
      </c>
      <c r="C77" s="115" t="s">
        <v>481</v>
      </c>
      <c r="D77" s="115" t="s">
        <v>343</v>
      </c>
      <c r="E77" s="115" t="s">
        <v>507</v>
      </c>
      <c r="F77" s="115" t="s">
        <v>483</v>
      </c>
      <c r="G77" s="115"/>
      <c r="H77" s="115" t="s">
        <v>433</v>
      </c>
      <c r="I77" s="13" t="s">
        <v>508</v>
      </c>
      <c r="J77" s="116" t="s">
        <v>509</v>
      </c>
      <c r="K77" s="115">
        <v>1</v>
      </c>
      <c r="L77" s="115" t="s">
        <v>267</v>
      </c>
      <c r="M77" s="115" t="s">
        <v>267</v>
      </c>
      <c r="N77" s="115" t="s">
        <v>267</v>
      </c>
      <c r="O77" s="115" t="s">
        <v>268</v>
      </c>
      <c r="P77" s="117">
        <v>899733</v>
      </c>
      <c r="Q77" s="118">
        <f t="shared" si="6"/>
        <v>899733</v>
      </c>
      <c r="R77" s="115" t="s">
        <v>486</v>
      </c>
    </row>
    <row r="78" spans="1:20" s="1" customFormat="1" ht="120" customHeight="1" x14ac:dyDescent="0.2">
      <c r="A78" s="143">
        <v>145</v>
      </c>
      <c r="B78" s="134" t="s">
        <v>353</v>
      </c>
      <c r="C78" s="121" t="s">
        <v>481</v>
      </c>
      <c r="D78" s="121" t="s">
        <v>343</v>
      </c>
      <c r="E78" s="121" t="s">
        <v>510</v>
      </c>
      <c r="F78" s="121" t="s">
        <v>483</v>
      </c>
      <c r="G78" s="121"/>
      <c r="H78" s="121" t="s">
        <v>433</v>
      </c>
      <c r="I78" s="122" t="s">
        <v>299</v>
      </c>
      <c r="J78" s="123" t="s">
        <v>511</v>
      </c>
      <c r="K78" s="121">
        <v>55</v>
      </c>
      <c r="L78" s="115" t="s">
        <v>267</v>
      </c>
      <c r="M78" s="115" t="s">
        <v>267</v>
      </c>
      <c r="N78" s="115" t="s">
        <v>267</v>
      </c>
      <c r="O78" s="115" t="s">
        <v>268</v>
      </c>
      <c r="P78" s="124">
        <v>47879</v>
      </c>
      <c r="Q78" s="125">
        <f t="shared" si="6"/>
        <v>2633345</v>
      </c>
      <c r="R78" s="121" t="s">
        <v>486</v>
      </c>
      <c r="S78" s="145">
        <f>SUM(Q67:Q78)</f>
        <v>34862282</v>
      </c>
    </row>
    <row r="79" spans="1:20" s="1" customFormat="1" ht="85.5" customHeight="1" x14ac:dyDescent="0.2">
      <c r="A79" s="144">
        <v>146</v>
      </c>
      <c r="B79" s="135" t="s">
        <v>353</v>
      </c>
      <c r="C79" s="126" t="s">
        <v>481</v>
      </c>
      <c r="D79" s="126" t="s">
        <v>345</v>
      </c>
      <c r="E79" s="126" t="s">
        <v>512</v>
      </c>
      <c r="F79" s="126" t="s">
        <v>513</v>
      </c>
      <c r="G79" s="126" t="s">
        <v>514</v>
      </c>
      <c r="H79" s="126" t="s">
        <v>433</v>
      </c>
      <c r="I79" s="66" t="s">
        <v>515</v>
      </c>
      <c r="J79" s="33" t="s">
        <v>516</v>
      </c>
      <c r="K79" s="126">
        <v>2</v>
      </c>
      <c r="L79" s="126" t="s">
        <v>267</v>
      </c>
      <c r="M79" s="126" t="s">
        <v>267</v>
      </c>
      <c r="N79" s="126" t="s">
        <v>267</v>
      </c>
      <c r="O79" s="126" t="s">
        <v>268</v>
      </c>
      <c r="P79" s="99">
        <v>661947</v>
      </c>
      <c r="Q79" s="100">
        <f t="shared" si="6"/>
        <v>1323894</v>
      </c>
      <c r="R79" s="126" t="s">
        <v>517</v>
      </c>
    </row>
    <row r="80" spans="1:20" s="1" customFormat="1" ht="85.5" customHeight="1" x14ac:dyDescent="0.2">
      <c r="A80" s="144">
        <v>147</v>
      </c>
      <c r="B80" s="135" t="s">
        <v>353</v>
      </c>
      <c r="C80" s="126" t="s">
        <v>481</v>
      </c>
      <c r="D80" s="126" t="s">
        <v>345</v>
      </c>
      <c r="E80" s="126" t="s">
        <v>518</v>
      </c>
      <c r="F80" s="126" t="s">
        <v>513</v>
      </c>
      <c r="G80" s="126"/>
      <c r="H80" s="126" t="s">
        <v>433</v>
      </c>
      <c r="I80" s="66" t="s">
        <v>365</v>
      </c>
      <c r="J80" s="33" t="s">
        <v>44</v>
      </c>
      <c r="K80" s="126">
        <v>1</v>
      </c>
      <c r="L80" s="126" t="s">
        <v>267</v>
      </c>
      <c r="M80" s="126" t="s">
        <v>267</v>
      </c>
      <c r="N80" s="126" t="s">
        <v>267</v>
      </c>
      <c r="O80" s="126" t="s">
        <v>268</v>
      </c>
      <c r="P80" s="99">
        <v>7904800</v>
      </c>
      <c r="Q80" s="100">
        <f t="shared" si="6"/>
        <v>7904800</v>
      </c>
      <c r="R80" s="126" t="s">
        <v>517</v>
      </c>
    </row>
    <row r="81" spans="1:19" s="1" customFormat="1" ht="85.5" customHeight="1" x14ac:dyDescent="0.2">
      <c r="A81" s="144">
        <v>148</v>
      </c>
      <c r="B81" s="135" t="s">
        <v>353</v>
      </c>
      <c r="C81" s="126" t="s">
        <v>481</v>
      </c>
      <c r="D81" s="126" t="s">
        <v>345</v>
      </c>
      <c r="E81" s="126" t="s">
        <v>519</v>
      </c>
      <c r="F81" s="126" t="s">
        <v>513</v>
      </c>
      <c r="G81" s="126"/>
      <c r="H81" s="126" t="s">
        <v>433</v>
      </c>
      <c r="I81" s="66" t="s">
        <v>367</v>
      </c>
      <c r="J81" s="33" t="s">
        <v>25</v>
      </c>
      <c r="K81" s="126">
        <v>1</v>
      </c>
      <c r="L81" s="126" t="s">
        <v>267</v>
      </c>
      <c r="M81" s="126" t="s">
        <v>267</v>
      </c>
      <c r="N81" s="126" t="s">
        <v>267</v>
      </c>
      <c r="O81" s="126" t="s">
        <v>268</v>
      </c>
      <c r="P81" s="99">
        <v>3052667</v>
      </c>
      <c r="Q81" s="100">
        <f t="shared" si="6"/>
        <v>3052667</v>
      </c>
      <c r="R81" s="126" t="s">
        <v>517</v>
      </c>
    </row>
    <row r="82" spans="1:19" s="1" customFormat="1" ht="85.5" customHeight="1" x14ac:dyDescent="0.2">
      <c r="A82" s="144">
        <v>149</v>
      </c>
      <c r="B82" s="135" t="s">
        <v>353</v>
      </c>
      <c r="C82" s="126" t="s">
        <v>481</v>
      </c>
      <c r="D82" s="126" t="s">
        <v>345</v>
      </c>
      <c r="E82" s="126" t="s">
        <v>520</v>
      </c>
      <c r="F82" s="126" t="s">
        <v>513</v>
      </c>
      <c r="G82" s="126" t="s">
        <v>514</v>
      </c>
      <c r="H82" s="126" t="s">
        <v>433</v>
      </c>
      <c r="I82" s="66" t="s">
        <v>508</v>
      </c>
      <c r="J82" s="33" t="s">
        <v>509</v>
      </c>
      <c r="K82" s="126">
        <v>1</v>
      </c>
      <c r="L82" s="126" t="s">
        <v>267</v>
      </c>
      <c r="M82" s="126" t="s">
        <v>267</v>
      </c>
      <c r="N82" s="126" t="s">
        <v>267</v>
      </c>
      <c r="O82" s="126" t="s">
        <v>268</v>
      </c>
      <c r="P82" s="99">
        <v>899733</v>
      </c>
      <c r="Q82" s="100">
        <f t="shared" si="6"/>
        <v>899733</v>
      </c>
      <c r="R82" s="126" t="s">
        <v>517</v>
      </c>
    </row>
    <row r="83" spans="1:19" s="1" customFormat="1" ht="85.5" customHeight="1" x14ac:dyDescent="0.2">
      <c r="A83" s="144">
        <v>150</v>
      </c>
      <c r="B83" s="135" t="s">
        <v>353</v>
      </c>
      <c r="C83" s="126" t="s">
        <v>481</v>
      </c>
      <c r="D83" s="126" t="s">
        <v>345</v>
      </c>
      <c r="E83" s="126" t="s">
        <v>521</v>
      </c>
      <c r="F83" s="126" t="s">
        <v>513</v>
      </c>
      <c r="G83" s="126" t="s">
        <v>514</v>
      </c>
      <c r="H83" s="126" t="s">
        <v>433</v>
      </c>
      <c r="I83" s="66" t="s">
        <v>522</v>
      </c>
      <c r="J83" s="33" t="s">
        <v>523</v>
      </c>
      <c r="K83" s="126">
        <v>55</v>
      </c>
      <c r="L83" s="126" t="s">
        <v>267</v>
      </c>
      <c r="M83" s="126" t="s">
        <v>267</v>
      </c>
      <c r="N83" s="126" t="s">
        <v>268</v>
      </c>
      <c r="O83" s="126" t="s">
        <v>267</v>
      </c>
      <c r="P83" s="99">
        <v>45000</v>
      </c>
      <c r="Q83" s="100">
        <f t="shared" si="6"/>
        <v>2475000</v>
      </c>
      <c r="R83" s="126" t="s">
        <v>517</v>
      </c>
    </row>
    <row r="84" spans="1:19" s="1" customFormat="1" ht="85.5" customHeight="1" x14ac:dyDescent="0.2">
      <c r="A84" s="144">
        <v>151</v>
      </c>
      <c r="B84" s="135" t="s">
        <v>353</v>
      </c>
      <c r="C84" s="126" t="s">
        <v>481</v>
      </c>
      <c r="D84" s="126" t="s">
        <v>345</v>
      </c>
      <c r="E84" s="126" t="s">
        <v>524</v>
      </c>
      <c r="F84" s="126" t="s">
        <v>513</v>
      </c>
      <c r="G84" s="126"/>
      <c r="H84" s="126" t="s">
        <v>433</v>
      </c>
      <c r="I84" s="66" t="s">
        <v>525</v>
      </c>
      <c r="J84" s="33" t="s">
        <v>526</v>
      </c>
      <c r="K84" s="17">
        <v>1</v>
      </c>
      <c r="L84" s="126" t="s">
        <v>267</v>
      </c>
      <c r="M84" s="126" t="s">
        <v>267</v>
      </c>
      <c r="N84" s="126" t="s">
        <v>267</v>
      </c>
      <c r="O84" s="126" t="s">
        <v>268</v>
      </c>
      <c r="P84" s="99">
        <v>661947</v>
      </c>
      <c r="Q84" s="100">
        <f t="shared" si="6"/>
        <v>661947</v>
      </c>
      <c r="R84" s="126" t="s">
        <v>517</v>
      </c>
    </row>
    <row r="85" spans="1:19" s="1" customFormat="1" ht="85.5" customHeight="1" x14ac:dyDescent="0.2">
      <c r="A85" s="144">
        <v>152</v>
      </c>
      <c r="B85" s="135" t="s">
        <v>353</v>
      </c>
      <c r="C85" s="126" t="s">
        <v>481</v>
      </c>
      <c r="D85" s="126" t="s">
        <v>345</v>
      </c>
      <c r="E85" s="126" t="s">
        <v>527</v>
      </c>
      <c r="F85" s="126" t="s">
        <v>513</v>
      </c>
      <c r="G85" s="126" t="s">
        <v>514</v>
      </c>
      <c r="H85" s="126" t="s">
        <v>433</v>
      </c>
      <c r="I85" s="66" t="s">
        <v>528</v>
      </c>
      <c r="J85" s="33" t="s">
        <v>529</v>
      </c>
      <c r="K85" s="126">
        <v>10</v>
      </c>
      <c r="L85" s="126" t="s">
        <v>267</v>
      </c>
      <c r="M85" s="126" t="s">
        <v>267</v>
      </c>
      <c r="N85" s="126" t="s">
        <v>268</v>
      </c>
      <c r="O85" s="126" t="s">
        <v>267</v>
      </c>
      <c r="P85" s="99">
        <v>80000</v>
      </c>
      <c r="Q85" s="100">
        <f t="shared" si="6"/>
        <v>800000</v>
      </c>
      <c r="R85" s="126" t="s">
        <v>517</v>
      </c>
    </row>
    <row r="86" spans="1:19" s="1" customFormat="1" ht="85.5" customHeight="1" x14ac:dyDescent="0.2">
      <c r="A86" s="144">
        <v>153</v>
      </c>
      <c r="B86" s="135" t="s">
        <v>353</v>
      </c>
      <c r="C86" s="126" t="s">
        <v>481</v>
      </c>
      <c r="D86" s="126" t="s">
        <v>345</v>
      </c>
      <c r="E86" s="126" t="s">
        <v>530</v>
      </c>
      <c r="F86" s="126" t="s">
        <v>513</v>
      </c>
      <c r="G86" s="126"/>
      <c r="H86" s="126" t="s">
        <v>433</v>
      </c>
      <c r="I86" s="66" t="s">
        <v>531</v>
      </c>
      <c r="J86" s="33" t="s">
        <v>532</v>
      </c>
      <c r="K86" s="17">
        <v>1</v>
      </c>
      <c r="L86" s="126" t="s">
        <v>267</v>
      </c>
      <c r="M86" s="126" t="s">
        <v>267</v>
      </c>
      <c r="N86" s="126" t="s">
        <v>267</v>
      </c>
      <c r="O86" s="126" t="s">
        <v>268</v>
      </c>
      <c r="P86" s="99">
        <v>661947</v>
      </c>
      <c r="Q86" s="100">
        <f t="shared" si="6"/>
        <v>661947</v>
      </c>
      <c r="R86" s="126" t="s">
        <v>517</v>
      </c>
    </row>
    <row r="87" spans="1:19" s="1" customFormat="1" ht="85.5" customHeight="1" x14ac:dyDescent="0.2">
      <c r="A87" s="144">
        <v>154</v>
      </c>
      <c r="B87" s="135" t="s">
        <v>353</v>
      </c>
      <c r="C87" s="126" t="s">
        <v>481</v>
      </c>
      <c r="D87" s="126" t="s">
        <v>345</v>
      </c>
      <c r="E87" s="126" t="s">
        <v>533</v>
      </c>
      <c r="F87" s="126" t="s">
        <v>513</v>
      </c>
      <c r="G87" s="126" t="s">
        <v>514</v>
      </c>
      <c r="H87" s="126" t="s">
        <v>433</v>
      </c>
      <c r="I87" s="66" t="s">
        <v>534</v>
      </c>
      <c r="J87" s="33" t="s">
        <v>199</v>
      </c>
      <c r="K87" s="126">
        <v>1000</v>
      </c>
      <c r="L87" s="126" t="s">
        <v>267</v>
      </c>
      <c r="M87" s="126" t="s">
        <v>267</v>
      </c>
      <c r="N87" s="126" t="s">
        <v>267</v>
      </c>
      <c r="O87" s="126" t="s">
        <v>268</v>
      </c>
      <c r="P87" s="99">
        <v>2249</v>
      </c>
      <c r="Q87" s="100">
        <f t="shared" si="6"/>
        <v>2249000</v>
      </c>
      <c r="R87" s="126" t="s">
        <v>517</v>
      </c>
    </row>
    <row r="88" spans="1:19" s="1" customFormat="1" ht="85.5" customHeight="1" x14ac:dyDescent="0.2">
      <c r="A88" s="144">
        <v>155</v>
      </c>
      <c r="B88" s="135" t="s">
        <v>353</v>
      </c>
      <c r="C88" s="126" t="s">
        <v>481</v>
      </c>
      <c r="D88" s="126" t="s">
        <v>345</v>
      </c>
      <c r="E88" s="126" t="s">
        <v>535</v>
      </c>
      <c r="F88" s="126" t="s">
        <v>513</v>
      </c>
      <c r="G88" s="126" t="s">
        <v>514</v>
      </c>
      <c r="H88" s="126" t="s">
        <v>433</v>
      </c>
      <c r="I88" s="66" t="s">
        <v>536</v>
      </c>
      <c r="J88" s="33" t="s">
        <v>537</v>
      </c>
      <c r="K88" s="126">
        <v>1</v>
      </c>
      <c r="L88" s="126" t="s">
        <v>267</v>
      </c>
      <c r="M88" s="126" t="s">
        <v>267</v>
      </c>
      <c r="N88" s="126" t="s">
        <v>267</v>
      </c>
      <c r="O88" s="126" t="s">
        <v>268</v>
      </c>
      <c r="P88" s="99">
        <v>450000</v>
      </c>
      <c r="Q88" s="100">
        <f t="shared" si="6"/>
        <v>450000</v>
      </c>
      <c r="R88" s="126" t="s">
        <v>517</v>
      </c>
      <c r="S88" s="1" t="s">
        <v>538</v>
      </c>
    </row>
    <row r="89" spans="1:19" s="1" customFormat="1" ht="85.5" customHeight="1" x14ac:dyDescent="0.2">
      <c r="A89" s="144">
        <v>156</v>
      </c>
      <c r="B89" s="135" t="s">
        <v>353</v>
      </c>
      <c r="C89" s="126" t="s">
        <v>481</v>
      </c>
      <c r="D89" s="126" t="s">
        <v>345</v>
      </c>
      <c r="E89" s="126" t="s">
        <v>539</v>
      </c>
      <c r="F89" s="126" t="s">
        <v>513</v>
      </c>
      <c r="G89" s="126" t="s">
        <v>514</v>
      </c>
      <c r="H89" s="126" t="s">
        <v>433</v>
      </c>
      <c r="I89" s="66" t="s">
        <v>540</v>
      </c>
      <c r="J89" s="33" t="s">
        <v>541</v>
      </c>
      <c r="K89" s="126">
        <v>1</v>
      </c>
      <c r="L89" s="126" t="s">
        <v>267</v>
      </c>
      <c r="M89" s="126" t="s">
        <v>267</v>
      </c>
      <c r="N89" s="126" t="s">
        <v>267</v>
      </c>
      <c r="O89" s="126" t="s">
        <v>268</v>
      </c>
      <c r="P89" s="99">
        <v>1000000</v>
      </c>
      <c r="Q89" s="100">
        <f t="shared" si="6"/>
        <v>1000000</v>
      </c>
      <c r="R89" s="126" t="s">
        <v>517</v>
      </c>
      <c r="S89" s="1" t="s">
        <v>538</v>
      </c>
    </row>
    <row r="90" spans="1:19" s="1" customFormat="1" ht="85.5" customHeight="1" x14ac:dyDescent="0.2">
      <c r="A90" s="144">
        <v>157</v>
      </c>
      <c r="B90" s="135" t="s">
        <v>353</v>
      </c>
      <c r="C90" s="126" t="s">
        <v>481</v>
      </c>
      <c r="D90" s="126" t="s">
        <v>345</v>
      </c>
      <c r="E90" s="126" t="s">
        <v>542</v>
      </c>
      <c r="F90" s="126" t="s">
        <v>513</v>
      </c>
      <c r="G90" s="126" t="s">
        <v>514</v>
      </c>
      <c r="H90" s="126" t="s">
        <v>433</v>
      </c>
      <c r="I90" s="66" t="s">
        <v>543</v>
      </c>
      <c r="J90" s="33" t="s">
        <v>544</v>
      </c>
      <c r="K90" s="126">
        <v>1</v>
      </c>
      <c r="L90" s="126" t="s">
        <v>267</v>
      </c>
      <c r="M90" s="126" t="s">
        <v>267</v>
      </c>
      <c r="N90" s="126" t="s">
        <v>267</v>
      </c>
      <c r="O90" s="126" t="s">
        <v>268</v>
      </c>
      <c r="P90" s="99">
        <v>2500000</v>
      </c>
      <c r="Q90" s="100">
        <f t="shared" si="6"/>
        <v>2500000</v>
      </c>
      <c r="R90" s="126" t="s">
        <v>517</v>
      </c>
      <c r="S90" s="1" t="s">
        <v>538</v>
      </c>
    </row>
    <row r="91" spans="1:19" s="1" customFormat="1" ht="85.5" customHeight="1" x14ac:dyDescent="0.2">
      <c r="A91" s="144">
        <v>158</v>
      </c>
      <c r="B91" s="135" t="s">
        <v>353</v>
      </c>
      <c r="C91" s="126" t="s">
        <v>481</v>
      </c>
      <c r="D91" s="126" t="s">
        <v>345</v>
      </c>
      <c r="E91" s="126" t="s">
        <v>545</v>
      </c>
      <c r="F91" s="126" t="s">
        <v>513</v>
      </c>
      <c r="G91" s="126"/>
      <c r="H91" s="126" t="s">
        <v>433</v>
      </c>
      <c r="I91" s="66" t="s">
        <v>546</v>
      </c>
      <c r="J91" s="19" t="s">
        <v>547</v>
      </c>
      <c r="K91" s="126">
        <v>1</v>
      </c>
      <c r="L91" s="126" t="s">
        <v>267</v>
      </c>
      <c r="M91" s="126" t="s">
        <v>267</v>
      </c>
      <c r="N91" s="126" t="s">
        <v>267</v>
      </c>
      <c r="O91" s="126" t="s">
        <v>268</v>
      </c>
      <c r="P91" s="99">
        <v>661947</v>
      </c>
      <c r="Q91" s="100">
        <f t="shared" si="6"/>
        <v>661947</v>
      </c>
      <c r="R91" s="126" t="s">
        <v>517</v>
      </c>
    </row>
    <row r="92" spans="1:19" s="1" customFormat="1" ht="85.5" customHeight="1" x14ac:dyDescent="0.2">
      <c r="A92" s="144">
        <v>159</v>
      </c>
      <c r="B92" s="135" t="s">
        <v>353</v>
      </c>
      <c r="C92" s="126" t="s">
        <v>481</v>
      </c>
      <c r="D92" s="126" t="s">
        <v>345</v>
      </c>
      <c r="E92" s="126" t="s">
        <v>548</v>
      </c>
      <c r="F92" s="126" t="s">
        <v>513</v>
      </c>
      <c r="G92" s="126"/>
      <c r="H92" s="126" t="s">
        <v>433</v>
      </c>
      <c r="I92" s="66" t="s">
        <v>61</v>
      </c>
      <c r="J92" s="19" t="s">
        <v>549</v>
      </c>
      <c r="K92" s="126">
        <v>100</v>
      </c>
      <c r="L92" s="126" t="s">
        <v>267</v>
      </c>
      <c r="M92" s="126" t="s">
        <v>267</v>
      </c>
      <c r="N92" s="126" t="s">
        <v>267</v>
      </c>
      <c r="O92" s="126" t="s">
        <v>268</v>
      </c>
      <c r="P92" s="99">
        <v>5463</v>
      </c>
      <c r="Q92" s="100">
        <f t="shared" si="6"/>
        <v>546300</v>
      </c>
      <c r="R92" s="126" t="s">
        <v>517</v>
      </c>
    </row>
    <row r="93" spans="1:19" s="1" customFormat="1" ht="85.5" customHeight="1" x14ac:dyDescent="0.2">
      <c r="A93" s="144">
        <v>160</v>
      </c>
      <c r="B93" s="135" t="s">
        <v>353</v>
      </c>
      <c r="C93" s="126" t="s">
        <v>481</v>
      </c>
      <c r="D93" s="126" t="s">
        <v>345</v>
      </c>
      <c r="E93" s="126" t="s">
        <v>550</v>
      </c>
      <c r="F93" s="126" t="s">
        <v>513</v>
      </c>
      <c r="G93" s="126"/>
      <c r="H93" s="126" t="s">
        <v>433</v>
      </c>
      <c r="I93" s="127" t="s">
        <v>551</v>
      </c>
      <c r="J93" s="33" t="s">
        <v>183</v>
      </c>
      <c r="K93" s="126">
        <v>55</v>
      </c>
      <c r="L93" s="126" t="s">
        <v>267</v>
      </c>
      <c r="M93" s="126" t="s">
        <v>267</v>
      </c>
      <c r="N93" s="126" t="s">
        <v>267</v>
      </c>
      <c r="O93" s="126" t="s">
        <v>268</v>
      </c>
      <c r="P93" s="99">
        <v>129176</v>
      </c>
      <c r="Q93" s="100">
        <f t="shared" si="6"/>
        <v>7104680</v>
      </c>
      <c r="R93" s="126" t="s">
        <v>517</v>
      </c>
    </row>
    <row r="94" spans="1:19" s="1" customFormat="1" ht="85.5" customHeight="1" x14ac:dyDescent="0.2">
      <c r="A94" s="144">
        <v>161</v>
      </c>
      <c r="B94" s="135" t="s">
        <v>353</v>
      </c>
      <c r="C94" s="126" t="s">
        <v>481</v>
      </c>
      <c r="D94" s="126" t="s">
        <v>345</v>
      </c>
      <c r="E94" s="126" t="s">
        <v>552</v>
      </c>
      <c r="F94" s="126" t="s">
        <v>513</v>
      </c>
      <c r="G94" s="126"/>
      <c r="H94" s="126" t="s">
        <v>433</v>
      </c>
      <c r="I94" s="66" t="s">
        <v>399</v>
      </c>
      <c r="J94" s="33" t="s">
        <v>375</v>
      </c>
      <c r="K94" s="126">
        <v>55</v>
      </c>
      <c r="L94" s="126" t="s">
        <v>267</v>
      </c>
      <c r="M94" s="126" t="s">
        <v>267</v>
      </c>
      <c r="N94" s="126" t="s">
        <v>267</v>
      </c>
      <c r="O94" s="126" t="s">
        <v>268</v>
      </c>
      <c r="P94" s="99">
        <v>23586</v>
      </c>
      <c r="Q94" s="100">
        <f t="shared" si="6"/>
        <v>1297230</v>
      </c>
      <c r="R94" s="126" t="s">
        <v>517</v>
      </c>
    </row>
    <row r="95" spans="1:19" s="1" customFormat="1" ht="85.5" customHeight="1" x14ac:dyDescent="0.2">
      <c r="A95" s="144">
        <v>162</v>
      </c>
      <c r="B95" s="135" t="s">
        <v>353</v>
      </c>
      <c r="C95" s="126" t="s">
        <v>481</v>
      </c>
      <c r="D95" s="126" t="s">
        <v>345</v>
      </c>
      <c r="E95" s="126" t="s">
        <v>552</v>
      </c>
      <c r="F95" s="126" t="s">
        <v>513</v>
      </c>
      <c r="G95" s="126"/>
      <c r="H95" s="126" t="s">
        <v>433</v>
      </c>
      <c r="I95" s="128" t="s">
        <v>359</v>
      </c>
      <c r="J95" s="19" t="s">
        <v>123</v>
      </c>
      <c r="K95" s="17">
        <v>1</v>
      </c>
      <c r="L95" s="17" t="s">
        <v>267</v>
      </c>
      <c r="M95" s="17" t="s">
        <v>267</v>
      </c>
      <c r="N95" s="17" t="s">
        <v>268</v>
      </c>
      <c r="O95" s="17" t="s">
        <v>267</v>
      </c>
      <c r="P95" s="99">
        <v>190000</v>
      </c>
      <c r="Q95" s="113">
        <f t="shared" si="6"/>
        <v>190000</v>
      </c>
      <c r="R95" s="129" t="s">
        <v>517</v>
      </c>
      <c r="S95" s="34"/>
    </row>
    <row r="96" spans="1:19" s="1" customFormat="1" ht="85.5" customHeight="1" x14ac:dyDescent="0.2">
      <c r="A96" s="144">
        <v>163</v>
      </c>
      <c r="B96" s="135" t="s">
        <v>353</v>
      </c>
      <c r="C96" s="126" t="s">
        <v>481</v>
      </c>
      <c r="D96" s="126" t="s">
        <v>345</v>
      </c>
      <c r="E96" s="126" t="s">
        <v>552</v>
      </c>
      <c r="F96" s="126" t="s">
        <v>513</v>
      </c>
      <c r="G96" s="126"/>
      <c r="H96" s="126" t="s">
        <v>433</v>
      </c>
      <c r="I96" s="23" t="s">
        <v>553</v>
      </c>
      <c r="J96" s="19" t="s">
        <v>554</v>
      </c>
      <c r="K96" s="17">
        <v>500</v>
      </c>
      <c r="L96" s="17" t="s">
        <v>267</v>
      </c>
      <c r="M96" s="17" t="s">
        <v>267</v>
      </c>
      <c r="N96" s="17" t="s">
        <v>267</v>
      </c>
      <c r="O96" s="17" t="s">
        <v>268</v>
      </c>
      <c r="P96" s="20">
        <v>30000</v>
      </c>
      <c r="Q96" s="21">
        <f t="shared" si="6"/>
        <v>15000000</v>
      </c>
      <c r="R96" s="126" t="s">
        <v>517</v>
      </c>
      <c r="S96" s="149">
        <f>SUM(Q79:Q96)</f>
        <v>48779145</v>
      </c>
    </row>
    <row r="97" spans="7:20" s="1" customFormat="1" ht="27" customHeight="1" x14ac:dyDescent="0.2">
      <c r="G97" s="82"/>
      <c r="I97" s="83"/>
      <c r="Q97" s="146">
        <f>SUM(Q9:Q96)</f>
        <v>277292546</v>
      </c>
      <c r="R97" s="74"/>
      <c r="S97" s="150">
        <f>SUM(S31+S31+S51+S66+S78+S96)</f>
        <v>252098301</v>
      </c>
      <c r="T97" s="151">
        <f>SUM(Q1-S97)</f>
        <v>79526699</v>
      </c>
    </row>
    <row r="98" spans="7:20" s="1" customFormat="1" x14ac:dyDescent="0.2">
      <c r="G98" s="82"/>
      <c r="I98" s="83"/>
    </row>
    <row r="99" spans="7:20" s="1" customFormat="1" x14ac:dyDescent="0.2">
      <c r="G99" s="82"/>
      <c r="I99" s="83"/>
    </row>
    <row r="100" spans="7:20" s="1" customFormat="1" x14ac:dyDescent="0.2">
      <c r="G100" s="82"/>
      <c r="I100" s="83"/>
    </row>
    <row r="101" spans="7:20" s="1" customFormat="1" x14ac:dyDescent="0.2">
      <c r="G101" s="82"/>
      <c r="I101" s="83"/>
    </row>
    <row r="102" spans="7:20" s="1" customFormat="1" x14ac:dyDescent="0.2">
      <c r="G102" s="82"/>
      <c r="I102" s="83"/>
    </row>
    <row r="103" spans="7:20" s="1" customFormat="1" x14ac:dyDescent="0.2">
      <c r="G103" s="82"/>
      <c r="I103" s="83"/>
    </row>
    <row r="104" spans="7:20" s="1" customFormat="1" x14ac:dyDescent="0.2">
      <c r="G104" s="82"/>
      <c r="I104" s="83"/>
    </row>
    <row r="105" spans="7:20" s="1" customFormat="1" x14ac:dyDescent="0.2">
      <c r="G105" s="82"/>
      <c r="I105" s="83"/>
    </row>
    <row r="106" spans="7:20" s="1" customFormat="1" x14ac:dyDescent="0.2">
      <c r="G106" s="82"/>
      <c r="I106" s="83"/>
    </row>
    <row r="107" spans="7:20" s="1" customFormat="1" x14ac:dyDescent="0.2">
      <c r="G107" s="82"/>
      <c r="I107" s="83"/>
    </row>
    <row r="108" spans="7:20" s="1" customFormat="1" x14ac:dyDescent="0.2">
      <c r="G108" s="82"/>
      <c r="I108" s="83"/>
    </row>
    <row r="109" spans="7:20" s="1" customFormat="1" x14ac:dyDescent="0.2">
      <c r="G109" s="82"/>
      <c r="I109" s="83"/>
    </row>
    <row r="110" spans="7:20" s="1" customFormat="1" x14ac:dyDescent="0.2">
      <c r="G110" s="82"/>
      <c r="I110" s="83"/>
    </row>
    <row r="111" spans="7:20" s="1" customFormat="1" x14ac:dyDescent="0.2">
      <c r="G111" s="82"/>
      <c r="I111" s="83"/>
    </row>
    <row r="112" spans="7:20" s="1" customFormat="1" x14ac:dyDescent="0.2">
      <c r="G112" s="82"/>
      <c r="I112" s="83"/>
    </row>
    <row r="113" spans="7:9" s="1" customFormat="1" x14ac:dyDescent="0.2">
      <c r="G113" s="82"/>
      <c r="I113" s="83"/>
    </row>
    <row r="114" spans="7:9" s="1" customFormat="1" x14ac:dyDescent="0.2">
      <c r="G114" s="82"/>
      <c r="I114" s="83"/>
    </row>
    <row r="115" spans="7:9" s="1" customFormat="1" x14ac:dyDescent="0.2">
      <c r="G115" s="82"/>
      <c r="I115" s="83"/>
    </row>
    <row r="116" spans="7:9" s="1" customFormat="1" x14ac:dyDescent="0.2">
      <c r="G116" s="82"/>
      <c r="I116" s="83"/>
    </row>
    <row r="117" spans="7:9" s="1" customFormat="1" x14ac:dyDescent="0.2">
      <c r="G117" s="82"/>
      <c r="I117" s="83"/>
    </row>
    <row r="118" spans="7:9" s="1" customFormat="1" x14ac:dyDescent="0.2">
      <c r="G118" s="82"/>
      <c r="I118" s="83"/>
    </row>
    <row r="119" spans="7:9" s="1" customFormat="1" x14ac:dyDescent="0.2">
      <c r="G119" s="82"/>
      <c r="I119" s="83"/>
    </row>
    <row r="120" spans="7:9" s="1" customFormat="1" x14ac:dyDescent="0.2">
      <c r="G120" s="82"/>
      <c r="I120" s="83"/>
    </row>
    <row r="121" spans="7:9" s="1" customFormat="1" x14ac:dyDescent="0.2">
      <c r="G121" s="82"/>
      <c r="I121" s="83"/>
    </row>
    <row r="122" spans="7:9" s="1" customFormat="1" x14ac:dyDescent="0.2">
      <c r="G122" s="82"/>
      <c r="I122" s="83"/>
    </row>
    <row r="123" spans="7:9" s="1" customFormat="1" x14ac:dyDescent="0.2">
      <c r="G123" s="82"/>
      <c r="I123" s="83"/>
    </row>
    <row r="124" spans="7:9" s="1" customFormat="1" x14ac:dyDescent="0.2">
      <c r="G124" s="82"/>
      <c r="I124" s="83"/>
    </row>
    <row r="125" spans="7:9" s="1" customFormat="1" x14ac:dyDescent="0.2">
      <c r="G125" s="82"/>
      <c r="I125" s="83"/>
    </row>
  </sheetData>
  <autoFilter ref="B8:S97" xr:uid="{142F377F-49D6-4EB0-9245-A8A7AA87211A}"/>
  <mergeCells count="8">
    <mergeCell ref="Q1:Q7"/>
    <mergeCell ref="R1:R7"/>
    <mergeCell ref="A1:C7"/>
    <mergeCell ref="D1:E7"/>
    <mergeCell ref="H1:H7"/>
    <mergeCell ref="L1:L7"/>
    <mergeCell ref="P1:P7"/>
    <mergeCell ref="M1: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26B38-E3C1-48D2-80AD-BA7398030BDB}">
  <dimension ref="A1:U61"/>
  <sheetViews>
    <sheetView topLeftCell="H1" zoomScale="80" zoomScaleNormal="80" workbookViewId="0">
      <pane ySplit="5" topLeftCell="A59" activePane="bottomLeft" state="frozen"/>
      <selection pane="bottomLeft" activeCell="Q61" sqref="Q61"/>
    </sheetView>
  </sheetViews>
  <sheetFormatPr baseColWidth="10" defaultColWidth="9.1796875" defaultRowHeight="15" customHeight="1" x14ac:dyDescent="0.2"/>
  <cols>
    <col min="1" max="1" width="9.1796875" style="1"/>
    <col min="2" max="2" width="21.453125" style="1" customWidth="1"/>
    <col min="3" max="3" width="18.26953125" style="1" customWidth="1"/>
    <col min="4" max="4" width="15.7265625" style="1" customWidth="1"/>
    <col min="5" max="5" width="15.453125" style="1" customWidth="1"/>
    <col min="6" max="6" width="20.54296875" style="1" customWidth="1"/>
    <col min="7" max="7" width="36.81640625" style="1" customWidth="1"/>
    <col min="8" max="8" width="14" style="1" customWidth="1"/>
    <col min="9" max="9" width="52.1796875" style="1" customWidth="1"/>
    <col min="10" max="10" width="18.54296875" style="1" customWidth="1"/>
    <col min="11" max="11" width="8.1796875" style="1" customWidth="1"/>
    <col min="12" max="12" width="9.1796875" style="1"/>
    <col min="13" max="13" width="13.7265625" style="1" customWidth="1"/>
    <col min="14" max="14" width="10.7265625" style="1" customWidth="1"/>
    <col min="15" max="15" width="13.54296875" style="1" customWidth="1"/>
    <col min="16" max="16" width="15.1796875" style="1" customWidth="1"/>
    <col min="17" max="17" width="17.54296875" style="1" customWidth="1"/>
    <col min="18" max="18" width="23.1796875" style="1" hidden="1" customWidth="1"/>
    <col min="19" max="19" width="15.7265625" style="1" customWidth="1"/>
    <col min="20" max="20" width="9.1796875" style="1"/>
    <col min="21" max="21" width="19.26953125" style="1" customWidth="1"/>
    <col min="22" max="16384" width="9.1796875" style="1"/>
  </cols>
  <sheetData>
    <row r="1" spans="1:20" ht="13.5" customHeight="1" x14ac:dyDescent="0.2">
      <c r="A1" s="644" t="s">
        <v>555</v>
      </c>
      <c r="B1" s="644"/>
      <c r="C1" s="645"/>
      <c r="D1" s="654" t="s">
        <v>556</v>
      </c>
      <c r="E1" s="654"/>
      <c r="F1" s="5" t="s">
        <v>557</v>
      </c>
      <c r="G1" s="4" t="s">
        <v>558</v>
      </c>
      <c r="H1" s="652" t="s">
        <v>233</v>
      </c>
      <c r="I1" s="4" t="s">
        <v>559</v>
      </c>
      <c r="J1" s="636">
        <v>3213607111</v>
      </c>
      <c r="K1" s="636"/>
      <c r="L1" s="653" t="s">
        <v>235</v>
      </c>
      <c r="M1" s="660" t="s">
        <v>560</v>
      </c>
      <c r="N1" s="660"/>
      <c r="O1" s="660"/>
      <c r="P1" s="653" t="s">
        <v>237</v>
      </c>
      <c r="Q1" s="655">
        <v>156625000</v>
      </c>
      <c r="R1" s="655"/>
    </row>
    <row r="2" spans="1:20" ht="13.5" customHeight="1" x14ac:dyDescent="0.2">
      <c r="A2" s="644"/>
      <c r="B2" s="644"/>
      <c r="C2" s="645"/>
      <c r="D2" s="654"/>
      <c r="E2" s="654"/>
      <c r="F2" s="5" t="s">
        <v>561</v>
      </c>
      <c r="G2" s="4" t="s">
        <v>562</v>
      </c>
      <c r="H2" s="652"/>
      <c r="I2" s="4" t="s">
        <v>563</v>
      </c>
      <c r="J2" s="636">
        <v>3188007955</v>
      </c>
      <c r="K2" s="636"/>
      <c r="L2" s="653"/>
      <c r="M2" s="660"/>
      <c r="N2" s="660"/>
      <c r="O2" s="660"/>
      <c r="P2" s="653"/>
      <c r="Q2" s="656"/>
      <c r="R2" s="656"/>
    </row>
    <row r="3" spans="1:20" ht="13.5" customHeight="1" x14ac:dyDescent="0.2">
      <c r="A3" s="644"/>
      <c r="B3" s="644"/>
      <c r="C3" s="645"/>
      <c r="D3" s="654"/>
      <c r="E3" s="654"/>
      <c r="F3" s="5" t="s">
        <v>564</v>
      </c>
      <c r="G3" s="4" t="s">
        <v>565</v>
      </c>
      <c r="H3" s="652"/>
      <c r="I3" s="4" t="s">
        <v>566</v>
      </c>
      <c r="J3" s="636">
        <v>3107406267</v>
      </c>
      <c r="K3" s="636"/>
      <c r="L3" s="653"/>
      <c r="M3" s="660"/>
      <c r="N3" s="660"/>
      <c r="O3" s="660"/>
      <c r="P3" s="653"/>
      <c r="Q3" s="656"/>
      <c r="R3" s="656"/>
    </row>
    <row r="4" spans="1:20" ht="13.5" customHeight="1" x14ac:dyDescent="0.2">
      <c r="A4" s="658"/>
      <c r="B4" s="658"/>
      <c r="C4" s="659"/>
      <c r="D4" s="654"/>
      <c r="E4" s="654"/>
      <c r="F4" s="5" t="s">
        <v>567</v>
      </c>
      <c r="G4" s="4" t="s">
        <v>568</v>
      </c>
      <c r="H4" s="652"/>
      <c r="I4" s="4"/>
      <c r="J4" s="636"/>
      <c r="K4" s="636"/>
      <c r="L4" s="653"/>
      <c r="M4" s="660"/>
      <c r="N4" s="660"/>
      <c r="O4" s="660"/>
      <c r="P4" s="653"/>
      <c r="Q4" s="657"/>
      <c r="R4" s="657"/>
    </row>
    <row r="5" spans="1:20" s="8" customFormat="1" ht="44.25" customHeight="1" thickBot="1" x14ac:dyDescent="0.25">
      <c r="A5" s="70" t="s">
        <v>569</v>
      </c>
      <c r="B5" s="71" t="s">
        <v>245</v>
      </c>
      <c r="C5" s="71" t="s">
        <v>246</v>
      </c>
      <c r="D5" s="71" t="s">
        <v>348</v>
      </c>
      <c r="E5" s="71" t="s">
        <v>349</v>
      </c>
      <c r="F5" s="71" t="s">
        <v>249</v>
      </c>
      <c r="G5" s="71" t="s">
        <v>250</v>
      </c>
      <c r="H5" s="71" t="s">
        <v>251</v>
      </c>
      <c r="I5" s="69" t="s">
        <v>252</v>
      </c>
      <c r="J5" s="69" t="s">
        <v>2</v>
      </c>
      <c r="K5" s="69" t="s">
        <v>3</v>
      </c>
      <c r="L5" s="69" t="s">
        <v>253</v>
      </c>
      <c r="M5" s="69" t="s">
        <v>254</v>
      </c>
      <c r="N5" s="69" t="s">
        <v>255</v>
      </c>
      <c r="O5" s="69" t="s">
        <v>256</v>
      </c>
      <c r="P5" s="68" t="s">
        <v>257</v>
      </c>
      <c r="Q5" s="68" t="s">
        <v>258</v>
      </c>
      <c r="R5" s="14" t="s">
        <v>259</v>
      </c>
    </row>
    <row r="6" spans="1:20" ht="44.25" customHeight="1" x14ac:dyDescent="0.2">
      <c r="A6" s="61">
        <v>31</v>
      </c>
      <c r="B6" s="62" t="s">
        <v>570</v>
      </c>
      <c r="C6" s="37" t="s">
        <v>571</v>
      </c>
      <c r="D6" s="259" t="s">
        <v>557</v>
      </c>
      <c r="E6" s="260" t="s">
        <v>572</v>
      </c>
      <c r="F6" s="261" t="s">
        <v>573</v>
      </c>
      <c r="G6" s="262" t="s">
        <v>574</v>
      </c>
      <c r="H6" s="260" t="s">
        <v>575</v>
      </c>
      <c r="I6" s="186" t="s">
        <v>266</v>
      </c>
      <c r="J6" s="263" t="s">
        <v>123</v>
      </c>
      <c r="K6" s="260">
        <v>2</v>
      </c>
      <c r="L6" s="260" t="s">
        <v>267</v>
      </c>
      <c r="M6" s="260" t="s">
        <v>267</v>
      </c>
      <c r="N6" s="260" t="s">
        <v>267</v>
      </c>
      <c r="O6" s="260" t="s">
        <v>268</v>
      </c>
      <c r="P6" s="187">
        <v>256808</v>
      </c>
      <c r="Q6" s="264">
        <f t="shared" ref="Q6:Q16" si="0">SUM(P6*K6)</f>
        <v>513616</v>
      </c>
      <c r="R6" s="64" t="s">
        <v>576</v>
      </c>
      <c r="S6" s="2"/>
      <c r="T6" s="3"/>
    </row>
    <row r="7" spans="1:20" ht="44.25" customHeight="1" x14ac:dyDescent="0.2">
      <c r="A7" s="61">
        <v>32</v>
      </c>
      <c r="B7" s="62" t="s">
        <v>570</v>
      </c>
      <c r="C7" s="37" t="s">
        <v>571</v>
      </c>
      <c r="D7" s="265" t="s">
        <v>557</v>
      </c>
      <c r="E7" s="266" t="s">
        <v>577</v>
      </c>
      <c r="F7" s="267" t="s">
        <v>573</v>
      </c>
      <c r="G7" s="268" t="s">
        <v>574</v>
      </c>
      <c r="H7" s="266" t="s">
        <v>575</v>
      </c>
      <c r="I7" s="269" t="s">
        <v>578</v>
      </c>
      <c r="J7" s="270" t="s">
        <v>168</v>
      </c>
      <c r="K7" s="266">
        <v>2</v>
      </c>
      <c r="L7" s="266" t="s">
        <v>267</v>
      </c>
      <c r="M7" s="266" t="s">
        <v>267</v>
      </c>
      <c r="N7" s="266" t="s">
        <v>267</v>
      </c>
      <c r="O7" s="266" t="s">
        <v>268</v>
      </c>
      <c r="P7" s="271">
        <v>375195</v>
      </c>
      <c r="Q7" s="272">
        <f t="shared" si="0"/>
        <v>750390</v>
      </c>
      <c r="R7" s="64" t="s">
        <v>576</v>
      </c>
      <c r="S7" s="3"/>
      <c r="T7" s="3"/>
    </row>
    <row r="8" spans="1:20" ht="44.25" customHeight="1" x14ac:dyDescent="0.2">
      <c r="A8" s="61">
        <v>33</v>
      </c>
      <c r="B8" s="62" t="s">
        <v>570</v>
      </c>
      <c r="C8" s="37" t="s">
        <v>571</v>
      </c>
      <c r="D8" s="265" t="s">
        <v>557</v>
      </c>
      <c r="E8" s="266" t="s">
        <v>579</v>
      </c>
      <c r="F8" s="267" t="s">
        <v>573</v>
      </c>
      <c r="G8" s="268" t="s">
        <v>574</v>
      </c>
      <c r="H8" s="266" t="s">
        <v>575</v>
      </c>
      <c r="I8" s="268" t="s">
        <v>580</v>
      </c>
      <c r="J8" s="270" t="s">
        <v>509</v>
      </c>
      <c r="K8" s="266">
        <v>1</v>
      </c>
      <c r="L8" s="266" t="s">
        <v>267</v>
      </c>
      <c r="M8" s="266" t="s">
        <v>267</v>
      </c>
      <c r="N8" s="266" t="s">
        <v>267</v>
      </c>
      <c r="O8" s="266" t="s">
        <v>268</v>
      </c>
      <c r="P8" s="271">
        <v>509973</v>
      </c>
      <c r="Q8" s="272">
        <f t="shared" si="0"/>
        <v>509973</v>
      </c>
      <c r="R8" s="64" t="s">
        <v>576</v>
      </c>
      <c r="S8" s="3"/>
      <c r="T8" s="3"/>
    </row>
    <row r="9" spans="1:20" s="3" customFormat="1" ht="110.25" customHeight="1" x14ac:dyDescent="0.35">
      <c r="A9" s="65">
        <v>34</v>
      </c>
      <c r="B9" s="62" t="s">
        <v>570</v>
      </c>
      <c r="C9" s="37" t="s">
        <v>571</v>
      </c>
      <c r="D9" s="265" t="s">
        <v>557</v>
      </c>
      <c r="E9" s="266" t="s">
        <v>581</v>
      </c>
      <c r="F9" s="267" t="s">
        <v>573</v>
      </c>
      <c r="G9" s="268" t="s">
        <v>574</v>
      </c>
      <c r="H9" s="266" t="s">
        <v>575</v>
      </c>
      <c r="I9" s="268" t="s">
        <v>305</v>
      </c>
      <c r="J9" s="270" t="s">
        <v>582</v>
      </c>
      <c r="K9" s="266">
        <v>1</v>
      </c>
      <c r="L9" s="266" t="s">
        <v>267</v>
      </c>
      <c r="M9" s="266" t="s">
        <v>267</v>
      </c>
      <c r="N9" s="266" t="s">
        <v>267</v>
      </c>
      <c r="O9" s="266" t="s">
        <v>268</v>
      </c>
      <c r="P9" s="271">
        <v>3824800</v>
      </c>
      <c r="Q9" s="272">
        <f t="shared" si="0"/>
        <v>3824800</v>
      </c>
      <c r="R9" s="64" t="s">
        <v>576</v>
      </c>
    </row>
    <row r="10" spans="1:20" s="3" customFormat="1" ht="91.5" customHeight="1" x14ac:dyDescent="0.35">
      <c r="A10" s="65">
        <v>35</v>
      </c>
      <c r="B10" s="62" t="s">
        <v>570</v>
      </c>
      <c r="C10" s="37" t="s">
        <v>571</v>
      </c>
      <c r="D10" s="265" t="s">
        <v>557</v>
      </c>
      <c r="E10" s="266" t="s">
        <v>583</v>
      </c>
      <c r="F10" s="267" t="s">
        <v>573</v>
      </c>
      <c r="G10" s="268" t="s">
        <v>574</v>
      </c>
      <c r="H10" s="266" t="s">
        <v>575</v>
      </c>
      <c r="I10" s="273" t="s">
        <v>584</v>
      </c>
      <c r="J10" s="270" t="s">
        <v>585</v>
      </c>
      <c r="K10" s="266">
        <v>1</v>
      </c>
      <c r="L10" s="266" t="s">
        <v>267</v>
      </c>
      <c r="M10" s="266" t="s">
        <v>267</v>
      </c>
      <c r="N10" s="266" t="s">
        <v>268</v>
      </c>
      <c r="O10" s="266" t="s">
        <v>267</v>
      </c>
      <c r="P10" s="272">
        <v>4850000</v>
      </c>
      <c r="Q10" s="272">
        <f t="shared" si="0"/>
        <v>4850000</v>
      </c>
      <c r="R10" s="64" t="s">
        <v>576</v>
      </c>
    </row>
    <row r="11" spans="1:20" s="3" customFormat="1" ht="54.75" customHeight="1" x14ac:dyDescent="0.35">
      <c r="A11" s="61">
        <v>36</v>
      </c>
      <c r="B11" s="62" t="s">
        <v>570</v>
      </c>
      <c r="C11" s="37" t="s">
        <v>571</v>
      </c>
      <c r="D11" s="265" t="s">
        <v>557</v>
      </c>
      <c r="E11" s="266" t="s">
        <v>586</v>
      </c>
      <c r="F11" s="267" t="s">
        <v>573</v>
      </c>
      <c r="G11" s="268" t="s">
        <v>574</v>
      </c>
      <c r="H11" s="266" t="s">
        <v>575</v>
      </c>
      <c r="I11" s="268" t="s">
        <v>377</v>
      </c>
      <c r="J11" s="270" t="s">
        <v>378</v>
      </c>
      <c r="K11" s="266">
        <v>1</v>
      </c>
      <c r="L11" s="266" t="s">
        <v>267</v>
      </c>
      <c r="M11" s="266" t="s">
        <v>267</v>
      </c>
      <c r="N11" s="266" t="s">
        <v>267</v>
      </c>
      <c r="O11" s="266" t="s">
        <v>268</v>
      </c>
      <c r="P11" s="271">
        <v>2431480</v>
      </c>
      <c r="Q11" s="272">
        <f t="shared" si="0"/>
        <v>2431480</v>
      </c>
      <c r="R11" s="64" t="s">
        <v>576</v>
      </c>
    </row>
    <row r="12" spans="1:20" s="3" customFormat="1" ht="40.5" customHeight="1" x14ac:dyDescent="0.35">
      <c r="A12" s="61">
        <v>37</v>
      </c>
      <c r="B12" s="62" t="s">
        <v>570</v>
      </c>
      <c r="C12" s="37" t="s">
        <v>571</v>
      </c>
      <c r="D12" s="265" t="s">
        <v>557</v>
      </c>
      <c r="E12" s="266" t="s">
        <v>587</v>
      </c>
      <c r="F12" s="267" t="s">
        <v>573</v>
      </c>
      <c r="G12" s="268" t="s">
        <v>574</v>
      </c>
      <c r="H12" s="266" t="s">
        <v>575</v>
      </c>
      <c r="I12" s="268" t="s">
        <v>588</v>
      </c>
      <c r="J12" s="270" t="s">
        <v>66</v>
      </c>
      <c r="K12" s="266">
        <v>120</v>
      </c>
      <c r="L12" s="266" t="s">
        <v>267</v>
      </c>
      <c r="M12" s="266" t="s">
        <v>267</v>
      </c>
      <c r="N12" s="266" t="s">
        <v>267</v>
      </c>
      <c r="O12" s="266" t="s">
        <v>268</v>
      </c>
      <c r="P12" s="271">
        <v>38867</v>
      </c>
      <c r="Q12" s="272">
        <f t="shared" si="0"/>
        <v>4664040</v>
      </c>
      <c r="R12" s="64" t="s">
        <v>576</v>
      </c>
    </row>
    <row r="13" spans="1:20" s="3" customFormat="1" ht="30" x14ac:dyDescent="0.35">
      <c r="A13" s="61">
        <v>38</v>
      </c>
      <c r="B13" s="62" t="s">
        <v>570</v>
      </c>
      <c r="C13" s="37" t="s">
        <v>571</v>
      </c>
      <c r="D13" s="265" t="s">
        <v>557</v>
      </c>
      <c r="E13" s="266" t="s">
        <v>589</v>
      </c>
      <c r="F13" s="267" t="s">
        <v>573</v>
      </c>
      <c r="G13" s="268" t="s">
        <v>574</v>
      </c>
      <c r="H13" s="266" t="s">
        <v>575</v>
      </c>
      <c r="I13" s="274" t="s">
        <v>590</v>
      </c>
      <c r="J13" s="270" t="s">
        <v>591</v>
      </c>
      <c r="K13" s="266">
        <v>6</v>
      </c>
      <c r="L13" s="266" t="s">
        <v>267</v>
      </c>
      <c r="M13" s="266" t="s">
        <v>267</v>
      </c>
      <c r="N13" s="266" t="s">
        <v>268</v>
      </c>
      <c r="O13" s="266" t="s">
        <v>267</v>
      </c>
      <c r="P13" s="271">
        <v>300000</v>
      </c>
      <c r="Q13" s="272">
        <f t="shared" si="0"/>
        <v>1800000</v>
      </c>
      <c r="R13" s="64" t="s">
        <v>576</v>
      </c>
    </row>
    <row r="14" spans="1:20" s="3" customFormat="1" ht="78" customHeight="1" x14ac:dyDescent="0.35">
      <c r="A14" s="65">
        <v>39</v>
      </c>
      <c r="B14" s="62" t="s">
        <v>570</v>
      </c>
      <c r="C14" s="37" t="s">
        <v>571</v>
      </c>
      <c r="D14" s="265" t="s">
        <v>557</v>
      </c>
      <c r="E14" s="266" t="s">
        <v>592</v>
      </c>
      <c r="F14" s="267" t="s">
        <v>573</v>
      </c>
      <c r="G14" s="268" t="s">
        <v>574</v>
      </c>
      <c r="H14" s="266" t="s">
        <v>575</v>
      </c>
      <c r="I14" s="268" t="s">
        <v>593</v>
      </c>
      <c r="J14" s="270" t="s">
        <v>94</v>
      </c>
      <c r="K14" s="266">
        <v>1</v>
      </c>
      <c r="L14" s="266" t="s">
        <v>267</v>
      </c>
      <c r="M14" s="266" t="s">
        <v>267</v>
      </c>
      <c r="N14" s="266" t="s">
        <v>267</v>
      </c>
      <c r="O14" s="266" t="s">
        <v>268</v>
      </c>
      <c r="P14" s="271">
        <v>486296</v>
      </c>
      <c r="Q14" s="272">
        <f t="shared" si="0"/>
        <v>486296</v>
      </c>
      <c r="R14" s="64" t="s">
        <v>576</v>
      </c>
    </row>
    <row r="15" spans="1:20" s="3" customFormat="1" ht="68.25" customHeight="1" x14ac:dyDescent="0.35">
      <c r="A15" s="65">
        <v>40</v>
      </c>
      <c r="B15" s="62" t="s">
        <v>570</v>
      </c>
      <c r="C15" s="37" t="s">
        <v>571</v>
      </c>
      <c r="D15" s="265" t="s">
        <v>557</v>
      </c>
      <c r="E15" s="266" t="s">
        <v>594</v>
      </c>
      <c r="F15" s="267" t="s">
        <v>573</v>
      </c>
      <c r="G15" s="268" t="s">
        <v>574</v>
      </c>
      <c r="H15" s="266" t="s">
        <v>575</v>
      </c>
      <c r="I15" s="269" t="s">
        <v>595</v>
      </c>
      <c r="J15" s="270" t="s">
        <v>596</v>
      </c>
      <c r="K15" s="266">
        <v>120</v>
      </c>
      <c r="L15" s="266" t="s">
        <v>267</v>
      </c>
      <c r="M15" s="266" t="s">
        <v>267</v>
      </c>
      <c r="N15" s="266" t="s">
        <v>267</v>
      </c>
      <c r="O15" s="266" t="s">
        <v>267</v>
      </c>
      <c r="P15" s="271">
        <v>13369</v>
      </c>
      <c r="Q15" s="272">
        <f t="shared" si="0"/>
        <v>1604280</v>
      </c>
      <c r="R15" s="64" t="s">
        <v>576</v>
      </c>
      <c r="S15" s="2"/>
    </row>
    <row r="16" spans="1:20" s="3" customFormat="1" ht="139.5" customHeight="1" x14ac:dyDescent="0.35">
      <c r="A16" s="61">
        <v>41</v>
      </c>
      <c r="B16" s="62" t="s">
        <v>570</v>
      </c>
      <c r="C16" s="37" t="s">
        <v>571</v>
      </c>
      <c r="D16" s="265" t="s">
        <v>557</v>
      </c>
      <c r="E16" s="266" t="s">
        <v>597</v>
      </c>
      <c r="F16" s="267" t="s">
        <v>573</v>
      </c>
      <c r="G16" s="268" t="s">
        <v>574</v>
      </c>
      <c r="H16" s="266" t="s">
        <v>575</v>
      </c>
      <c r="I16" s="268" t="s">
        <v>279</v>
      </c>
      <c r="J16" s="270" t="s">
        <v>215</v>
      </c>
      <c r="K16" s="266">
        <v>2</v>
      </c>
      <c r="L16" s="266" t="s">
        <v>267</v>
      </c>
      <c r="M16" s="266" t="s">
        <v>267</v>
      </c>
      <c r="N16" s="266" t="s">
        <v>267</v>
      </c>
      <c r="O16" s="266" t="s">
        <v>268</v>
      </c>
      <c r="P16" s="271">
        <v>812315</v>
      </c>
      <c r="Q16" s="272">
        <f t="shared" si="0"/>
        <v>1624630</v>
      </c>
      <c r="R16" s="64" t="s">
        <v>576</v>
      </c>
      <c r="S16" s="2"/>
    </row>
    <row r="17" spans="1:19" s="3" customFormat="1" ht="69.75" customHeight="1" x14ac:dyDescent="0.25">
      <c r="A17" s="61">
        <v>42</v>
      </c>
      <c r="B17" s="62" t="s">
        <v>570</v>
      </c>
      <c r="C17" s="37" t="s">
        <v>571</v>
      </c>
      <c r="D17" s="265" t="s">
        <v>557</v>
      </c>
      <c r="E17" s="266" t="s">
        <v>598</v>
      </c>
      <c r="F17" s="267" t="s">
        <v>573</v>
      </c>
      <c r="G17" s="268" t="s">
        <v>574</v>
      </c>
      <c r="H17" s="266" t="s">
        <v>575</v>
      </c>
      <c r="I17" s="275" t="s">
        <v>599</v>
      </c>
      <c r="J17" s="270" t="s">
        <v>600</v>
      </c>
      <c r="K17" s="266">
        <v>120</v>
      </c>
      <c r="L17" s="266" t="s">
        <v>267</v>
      </c>
      <c r="M17" s="266" t="s">
        <v>267</v>
      </c>
      <c r="N17" s="266" t="s">
        <v>267</v>
      </c>
      <c r="O17" s="266" t="s">
        <v>268</v>
      </c>
      <c r="P17" s="271">
        <v>61743</v>
      </c>
      <c r="Q17" s="272">
        <f t="shared" ref="Q17:Q60" si="1">SUM(P17*K17)</f>
        <v>7409160</v>
      </c>
      <c r="R17" s="64" t="s">
        <v>576</v>
      </c>
      <c r="S17" s="2"/>
    </row>
    <row r="18" spans="1:19" s="3" customFormat="1" ht="39" customHeight="1" thickBot="1" x14ac:dyDescent="0.4">
      <c r="A18" s="61">
        <v>43</v>
      </c>
      <c r="B18" s="62" t="s">
        <v>570</v>
      </c>
      <c r="C18" s="37" t="s">
        <v>571</v>
      </c>
      <c r="D18" s="265" t="s">
        <v>557</v>
      </c>
      <c r="E18" s="266" t="s">
        <v>601</v>
      </c>
      <c r="F18" s="267" t="s">
        <v>573</v>
      </c>
      <c r="G18" s="268" t="s">
        <v>574</v>
      </c>
      <c r="H18" s="266" t="s">
        <v>575</v>
      </c>
      <c r="I18" s="268" t="s">
        <v>286</v>
      </c>
      <c r="J18" s="270" t="s">
        <v>191</v>
      </c>
      <c r="K18" s="266">
        <v>120</v>
      </c>
      <c r="L18" s="266" t="s">
        <v>267</v>
      </c>
      <c r="M18" s="266" t="s">
        <v>267</v>
      </c>
      <c r="N18" s="266" t="s">
        <v>267</v>
      </c>
      <c r="O18" s="266" t="s">
        <v>268</v>
      </c>
      <c r="P18" s="271">
        <v>13933</v>
      </c>
      <c r="Q18" s="272">
        <f t="shared" si="1"/>
        <v>1671960</v>
      </c>
      <c r="R18" s="64" t="s">
        <v>576</v>
      </c>
      <c r="S18" s="60">
        <f>SUM(Q6:Q18)</f>
        <v>32140625</v>
      </c>
    </row>
    <row r="19" spans="1:19" s="3" customFormat="1" ht="152.25" customHeight="1" x14ac:dyDescent="0.35">
      <c r="A19" s="25">
        <v>44</v>
      </c>
      <c r="B19" s="16" t="s">
        <v>570</v>
      </c>
      <c r="C19" s="17" t="s">
        <v>602</v>
      </c>
      <c r="D19" s="276" t="s">
        <v>561</v>
      </c>
      <c r="E19" s="277" t="s">
        <v>603</v>
      </c>
      <c r="F19" s="278" t="s">
        <v>604</v>
      </c>
      <c r="G19" s="279" t="s">
        <v>605</v>
      </c>
      <c r="H19" s="277" t="s">
        <v>606</v>
      </c>
      <c r="I19" s="199" t="s">
        <v>266</v>
      </c>
      <c r="J19" s="280" t="s">
        <v>123</v>
      </c>
      <c r="K19" s="277">
        <v>1</v>
      </c>
      <c r="L19" s="277" t="s">
        <v>267</v>
      </c>
      <c r="M19" s="277" t="s">
        <v>267</v>
      </c>
      <c r="N19" s="277" t="s">
        <v>267</v>
      </c>
      <c r="O19" s="277" t="s">
        <v>268</v>
      </c>
      <c r="P19" s="200">
        <v>256808</v>
      </c>
      <c r="Q19" s="281">
        <f t="shared" si="1"/>
        <v>256808</v>
      </c>
      <c r="R19" s="18" t="s">
        <v>605</v>
      </c>
      <c r="S19" s="3" t="s">
        <v>607</v>
      </c>
    </row>
    <row r="20" spans="1:19" s="3" customFormat="1" ht="60.75" customHeight="1" x14ac:dyDescent="0.35">
      <c r="A20" s="25">
        <v>45</v>
      </c>
      <c r="B20" s="16" t="s">
        <v>570</v>
      </c>
      <c r="C20" s="17" t="s">
        <v>602</v>
      </c>
      <c r="D20" s="282" t="s">
        <v>561</v>
      </c>
      <c r="E20" s="283" t="s">
        <v>608</v>
      </c>
      <c r="F20" s="284" t="s">
        <v>604</v>
      </c>
      <c r="G20" s="285" t="s">
        <v>605</v>
      </c>
      <c r="H20" s="283" t="s">
        <v>606</v>
      </c>
      <c r="I20" s="285" t="s">
        <v>609</v>
      </c>
      <c r="J20" s="286" t="s">
        <v>185</v>
      </c>
      <c r="K20" s="283">
        <v>1</v>
      </c>
      <c r="L20" s="283" t="s">
        <v>267</v>
      </c>
      <c r="M20" s="283" t="s">
        <v>267</v>
      </c>
      <c r="N20" s="283" t="s">
        <v>267</v>
      </c>
      <c r="O20" s="283" t="s">
        <v>268</v>
      </c>
      <c r="P20" s="287">
        <v>382480</v>
      </c>
      <c r="Q20" s="288">
        <f t="shared" si="1"/>
        <v>382480</v>
      </c>
      <c r="R20" s="18" t="s">
        <v>605</v>
      </c>
      <c r="S20" s="3" t="s">
        <v>607</v>
      </c>
    </row>
    <row r="21" spans="1:19" s="3" customFormat="1" ht="98.25" customHeight="1" x14ac:dyDescent="0.35">
      <c r="A21" s="289">
        <v>46</v>
      </c>
      <c r="B21" s="16" t="s">
        <v>570</v>
      </c>
      <c r="C21" s="17" t="s">
        <v>602</v>
      </c>
      <c r="D21" s="282" t="s">
        <v>561</v>
      </c>
      <c r="E21" s="283" t="s">
        <v>610</v>
      </c>
      <c r="F21" s="284" t="s">
        <v>604</v>
      </c>
      <c r="G21" s="285" t="s">
        <v>605</v>
      </c>
      <c r="H21" s="283" t="s">
        <v>606</v>
      </c>
      <c r="I21" s="285" t="s">
        <v>611</v>
      </c>
      <c r="J21" s="286" t="s">
        <v>612</v>
      </c>
      <c r="K21" s="283">
        <v>1</v>
      </c>
      <c r="L21" s="283" t="s">
        <v>267</v>
      </c>
      <c r="M21" s="283" t="s">
        <v>267</v>
      </c>
      <c r="N21" s="283" t="s">
        <v>267</v>
      </c>
      <c r="O21" s="283" t="s">
        <v>268</v>
      </c>
      <c r="P21" s="287">
        <v>3059840</v>
      </c>
      <c r="Q21" s="288">
        <f t="shared" si="1"/>
        <v>3059840</v>
      </c>
      <c r="R21" s="18" t="s">
        <v>605</v>
      </c>
      <c r="S21" s="3" t="s">
        <v>607</v>
      </c>
    </row>
    <row r="22" spans="1:19" s="3" customFormat="1" ht="40.5" customHeight="1" x14ac:dyDescent="0.35">
      <c r="A22" s="289">
        <v>47</v>
      </c>
      <c r="B22" s="16" t="s">
        <v>570</v>
      </c>
      <c r="C22" s="17" t="s">
        <v>602</v>
      </c>
      <c r="D22" s="282" t="s">
        <v>561</v>
      </c>
      <c r="E22" s="283" t="s">
        <v>613</v>
      </c>
      <c r="F22" s="284" t="s">
        <v>604</v>
      </c>
      <c r="G22" s="285" t="s">
        <v>605</v>
      </c>
      <c r="H22" s="283" t="s">
        <v>606</v>
      </c>
      <c r="I22" s="285" t="s">
        <v>614</v>
      </c>
      <c r="J22" s="286" t="s">
        <v>615</v>
      </c>
      <c r="K22" s="283">
        <v>15</v>
      </c>
      <c r="L22" s="283" t="s">
        <v>267</v>
      </c>
      <c r="M22" s="283" t="s">
        <v>267</v>
      </c>
      <c r="N22" s="283" t="s">
        <v>267</v>
      </c>
      <c r="O22" s="283" t="s">
        <v>268</v>
      </c>
      <c r="P22" s="287">
        <v>20763</v>
      </c>
      <c r="Q22" s="288">
        <f t="shared" si="1"/>
        <v>311445</v>
      </c>
      <c r="R22" s="18" t="s">
        <v>605</v>
      </c>
    </row>
    <row r="23" spans="1:19" s="3" customFormat="1" ht="40.5" customHeight="1" x14ac:dyDescent="0.35">
      <c r="A23" s="289">
        <v>48</v>
      </c>
      <c r="B23" s="16" t="s">
        <v>570</v>
      </c>
      <c r="C23" s="17" t="s">
        <v>602</v>
      </c>
      <c r="D23" s="282" t="s">
        <v>561</v>
      </c>
      <c r="E23" s="283" t="s">
        <v>616</v>
      </c>
      <c r="F23" s="284" t="s">
        <v>604</v>
      </c>
      <c r="G23" s="285" t="s">
        <v>605</v>
      </c>
      <c r="H23" s="283" t="s">
        <v>606</v>
      </c>
      <c r="I23" s="285" t="s">
        <v>196</v>
      </c>
      <c r="J23" s="286" t="s">
        <v>617</v>
      </c>
      <c r="K23" s="283">
        <v>60</v>
      </c>
      <c r="L23" s="283" t="s">
        <v>267</v>
      </c>
      <c r="M23" s="283" t="s">
        <v>267</v>
      </c>
      <c r="N23" s="283" t="s">
        <v>267</v>
      </c>
      <c r="O23" s="283" t="s">
        <v>268</v>
      </c>
      <c r="P23" s="287">
        <v>12567</v>
      </c>
      <c r="Q23" s="288">
        <f t="shared" si="1"/>
        <v>754020</v>
      </c>
      <c r="R23" s="18" t="s">
        <v>605</v>
      </c>
    </row>
    <row r="24" spans="1:19" s="3" customFormat="1" ht="40.5" customHeight="1" x14ac:dyDescent="0.35">
      <c r="A24" s="25">
        <v>49</v>
      </c>
      <c r="B24" s="16" t="s">
        <v>570</v>
      </c>
      <c r="C24" s="17" t="s">
        <v>602</v>
      </c>
      <c r="D24" s="282" t="s">
        <v>561</v>
      </c>
      <c r="E24" s="283" t="s">
        <v>618</v>
      </c>
      <c r="F24" s="284" t="s">
        <v>604</v>
      </c>
      <c r="G24" s="285" t="s">
        <v>605</v>
      </c>
      <c r="H24" s="283" t="s">
        <v>606</v>
      </c>
      <c r="I24" s="290" t="s">
        <v>619</v>
      </c>
      <c r="J24" s="291" t="s">
        <v>181</v>
      </c>
      <c r="K24" s="283">
        <v>60</v>
      </c>
      <c r="L24" s="283" t="s">
        <v>267</v>
      </c>
      <c r="M24" s="283" t="s">
        <v>267</v>
      </c>
      <c r="N24" s="283"/>
      <c r="O24" s="283"/>
      <c r="P24" s="287">
        <v>13223</v>
      </c>
      <c r="Q24" s="288">
        <f t="shared" si="1"/>
        <v>793380</v>
      </c>
      <c r="R24" s="18" t="s">
        <v>605</v>
      </c>
    </row>
    <row r="25" spans="1:19" s="3" customFormat="1" ht="40.5" customHeight="1" x14ac:dyDescent="0.35">
      <c r="A25" s="25">
        <v>50</v>
      </c>
      <c r="B25" s="16" t="s">
        <v>570</v>
      </c>
      <c r="C25" s="17" t="s">
        <v>602</v>
      </c>
      <c r="D25" s="282" t="s">
        <v>561</v>
      </c>
      <c r="E25" s="283" t="s">
        <v>620</v>
      </c>
      <c r="F25" s="284" t="s">
        <v>604</v>
      </c>
      <c r="G25" s="285" t="s">
        <v>605</v>
      </c>
      <c r="H25" s="283" t="s">
        <v>606</v>
      </c>
      <c r="I25" s="290" t="s">
        <v>621</v>
      </c>
      <c r="J25" s="292" t="s">
        <v>622</v>
      </c>
      <c r="K25" s="283">
        <v>55</v>
      </c>
      <c r="L25" s="283" t="s">
        <v>267</v>
      </c>
      <c r="M25" s="283" t="s">
        <v>267</v>
      </c>
      <c r="N25" s="283" t="s">
        <v>267</v>
      </c>
      <c r="O25" s="283" t="s">
        <v>268</v>
      </c>
      <c r="P25" s="287">
        <v>27721</v>
      </c>
      <c r="Q25" s="288">
        <f t="shared" si="1"/>
        <v>1524655</v>
      </c>
      <c r="R25" s="18" t="s">
        <v>605</v>
      </c>
    </row>
    <row r="26" spans="1:19" s="3" customFormat="1" ht="40.5" customHeight="1" x14ac:dyDescent="0.35">
      <c r="A26" s="289">
        <v>51</v>
      </c>
      <c r="B26" s="16" t="s">
        <v>570</v>
      </c>
      <c r="C26" s="17" t="s">
        <v>602</v>
      </c>
      <c r="D26" s="282" t="s">
        <v>561</v>
      </c>
      <c r="E26" s="283" t="s">
        <v>623</v>
      </c>
      <c r="F26" s="284" t="s">
        <v>604</v>
      </c>
      <c r="G26" s="285" t="s">
        <v>605</v>
      </c>
      <c r="H26" s="283" t="s">
        <v>606</v>
      </c>
      <c r="I26" s="290" t="s">
        <v>624</v>
      </c>
      <c r="J26" s="292" t="s">
        <v>625</v>
      </c>
      <c r="K26" s="283">
        <v>55</v>
      </c>
      <c r="L26" s="283" t="s">
        <v>267</v>
      </c>
      <c r="M26" s="283" t="s">
        <v>267</v>
      </c>
      <c r="N26" s="283" t="s">
        <v>267</v>
      </c>
      <c r="O26" s="283" t="s">
        <v>268</v>
      </c>
      <c r="P26" s="287">
        <v>182133</v>
      </c>
      <c r="Q26" s="288">
        <f t="shared" si="1"/>
        <v>10017315</v>
      </c>
      <c r="R26" s="18"/>
    </row>
    <row r="27" spans="1:19" s="3" customFormat="1" ht="94.5" customHeight="1" x14ac:dyDescent="0.35">
      <c r="A27" s="289">
        <v>52</v>
      </c>
      <c r="B27" s="16" t="s">
        <v>570</v>
      </c>
      <c r="C27" s="17" t="s">
        <v>602</v>
      </c>
      <c r="D27" s="282" t="s">
        <v>561</v>
      </c>
      <c r="E27" s="283" t="s">
        <v>623</v>
      </c>
      <c r="F27" s="284" t="s">
        <v>604</v>
      </c>
      <c r="G27" s="285" t="s">
        <v>605</v>
      </c>
      <c r="H27" s="283" t="s">
        <v>606</v>
      </c>
      <c r="I27" s="293" t="s">
        <v>21</v>
      </c>
      <c r="J27" s="294" t="s">
        <v>626</v>
      </c>
      <c r="K27" s="283">
        <v>1</v>
      </c>
      <c r="L27" s="283" t="s">
        <v>267</v>
      </c>
      <c r="M27" s="283" t="s">
        <v>267</v>
      </c>
      <c r="N27" s="283" t="s">
        <v>267</v>
      </c>
      <c r="O27" s="283" t="s">
        <v>268</v>
      </c>
      <c r="P27" s="287">
        <v>553685</v>
      </c>
      <c r="Q27" s="288">
        <f t="shared" si="1"/>
        <v>553685</v>
      </c>
      <c r="R27" s="18" t="s">
        <v>605</v>
      </c>
      <c r="S27" s="258"/>
    </row>
    <row r="28" spans="1:19" s="3" customFormat="1" ht="94.5" customHeight="1" x14ac:dyDescent="0.35">
      <c r="A28" s="289">
        <v>53</v>
      </c>
      <c r="B28" s="16" t="s">
        <v>570</v>
      </c>
      <c r="C28" s="17" t="s">
        <v>602</v>
      </c>
      <c r="D28" s="282" t="s">
        <v>561</v>
      </c>
      <c r="E28" s="283" t="s">
        <v>623</v>
      </c>
      <c r="F28" s="284" t="s">
        <v>604</v>
      </c>
      <c r="G28" s="285" t="s">
        <v>605</v>
      </c>
      <c r="H28" s="283" t="s">
        <v>606</v>
      </c>
      <c r="I28" s="293" t="s">
        <v>627</v>
      </c>
      <c r="J28" s="294" t="s">
        <v>56</v>
      </c>
      <c r="K28" s="283">
        <v>1</v>
      </c>
      <c r="L28" s="283" t="s">
        <v>267</v>
      </c>
      <c r="M28" s="283" t="s">
        <v>267</v>
      </c>
      <c r="N28" s="283" t="s">
        <v>267</v>
      </c>
      <c r="O28" s="283" t="s">
        <v>268</v>
      </c>
      <c r="P28" s="287">
        <v>5973973</v>
      </c>
      <c r="Q28" s="288">
        <f t="shared" si="1"/>
        <v>5973973</v>
      </c>
      <c r="R28" s="18"/>
      <c r="S28" s="258"/>
    </row>
    <row r="29" spans="1:19" s="3" customFormat="1" ht="94.5" customHeight="1" x14ac:dyDescent="0.35">
      <c r="A29" s="289">
        <v>54</v>
      </c>
      <c r="B29" s="16" t="s">
        <v>570</v>
      </c>
      <c r="C29" s="17" t="s">
        <v>602</v>
      </c>
      <c r="D29" s="282" t="s">
        <v>561</v>
      </c>
      <c r="E29" s="283" t="s">
        <v>628</v>
      </c>
      <c r="F29" s="284" t="s">
        <v>604</v>
      </c>
      <c r="G29" s="285" t="s">
        <v>605</v>
      </c>
      <c r="H29" s="283" t="s">
        <v>606</v>
      </c>
      <c r="I29" s="293" t="s">
        <v>629</v>
      </c>
      <c r="J29" s="294" t="s">
        <v>103</v>
      </c>
      <c r="K29" s="283">
        <v>100</v>
      </c>
      <c r="L29" s="283" t="s">
        <v>267</v>
      </c>
      <c r="M29" s="283" t="s">
        <v>267</v>
      </c>
      <c r="N29" s="283" t="s">
        <v>267</v>
      </c>
      <c r="O29" s="283" t="s">
        <v>268</v>
      </c>
      <c r="P29" s="287">
        <v>43166</v>
      </c>
      <c r="Q29" s="288">
        <f t="shared" si="1"/>
        <v>4316600</v>
      </c>
      <c r="R29" s="18"/>
      <c r="S29" s="258"/>
    </row>
    <row r="30" spans="1:19" s="3" customFormat="1" ht="94.5" customHeight="1" x14ac:dyDescent="0.35">
      <c r="A30" s="289">
        <v>55</v>
      </c>
      <c r="B30" s="16" t="s">
        <v>570</v>
      </c>
      <c r="C30" s="17" t="s">
        <v>602</v>
      </c>
      <c r="D30" s="282" t="s">
        <v>561</v>
      </c>
      <c r="E30" s="283" t="s">
        <v>630</v>
      </c>
      <c r="F30" s="284" t="s">
        <v>604</v>
      </c>
      <c r="G30" s="285" t="s">
        <v>605</v>
      </c>
      <c r="H30" s="283" t="s">
        <v>606</v>
      </c>
      <c r="I30" s="293" t="s">
        <v>631</v>
      </c>
      <c r="J30" s="294" t="s">
        <v>72</v>
      </c>
      <c r="K30" s="283">
        <v>100</v>
      </c>
      <c r="L30" s="283" t="s">
        <v>267</v>
      </c>
      <c r="M30" s="283" t="s">
        <v>267</v>
      </c>
      <c r="N30" s="283" t="s">
        <v>267</v>
      </c>
      <c r="O30" s="283" t="s">
        <v>268</v>
      </c>
      <c r="P30" s="287">
        <v>159549</v>
      </c>
      <c r="Q30" s="288">
        <f t="shared" si="1"/>
        <v>15954900</v>
      </c>
      <c r="R30" s="18"/>
      <c r="S30" s="258"/>
    </row>
    <row r="31" spans="1:19" s="3" customFormat="1" ht="94.5" customHeight="1" thickBot="1" x14ac:dyDescent="0.4">
      <c r="A31" s="289">
        <v>56</v>
      </c>
      <c r="B31" s="16" t="s">
        <v>570</v>
      </c>
      <c r="C31" s="17" t="s">
        <v>602</v>
      </c>
      <c r="D31" s="295" t="s">
        <v>561</v>
      </c>
      <c r="E31" s="296" t="s">
        <v>632</v>
      </c>
      <c r="F31" s="297" t="s">
        <v>604</v>
      </c>
      <c r="G31" s="298" t="s">
        <v>605</v>
      </c>
      <c r="H31" s="296" t="s">
        <v>606</v>
      </c>
      <c r="I31" s="298" t="s">
        <v>633</v>
      </c>
      <c r="J31" s="299" t="s">
        <v>634</v>
      </c>
      <c r="K31" s="296">
        <v>55</v>
      </c>
      <c r="L31" s="296" t="s">
        <v>267</v>
      </c>
      <c r="M31" s="296" t="s">
        <v>267</v>
      </c>
      <c r="N31" s="296" t="s">
        <v>267</v>
      </c>
      <c r="O31" s="296" t="s">
        <v>268</v>
      </c>
      <c r="P31" s="300">
        <v>145707</v>
      </c>
      <c r="Q31" s="301">
        <f t="shared" si="1"/>
        <v>8013885</v>
      </c>
      <c r="R31" s="18"/>
      <c r="S31" s="60">
        <f>SUM(Q19:Q31)</f>
        <v>51912986</v>
      </c>
    </row>
    <row r="32" spans="1:19" s="3" customFormat="1" ht="124.5" customHeight="1" x14ac:dyDescent="0.35">
      <c r="A32" s="61">
        <v>57</v>
      </c>
      <c r="B32" s="62" t="s">
        <v>570</v>
      </c>
      <c r="C32" s="37" t="s">
        <v>635</v>
      </c>
      <c r="D32" s="259" t="s">
        <v>564</v>
      </c>
      <c r="E32" s="260" t="s">
        <v>636</v>
      </c>
      <c r="F32" s="261" t="s">
        <v>637</v>
      </c>
      <c r="G32" s="302" t="s">
        <v>638</v>
      </c>
      <c r="H32" s="260" t="s">
        <v>606</v>
      </c>
      <c r="I32" s="186" t="s">
        <v>639</v>
      </c>
      <c r="J32" s="263" t="s">
        <v>123</v>
      </c>
      <c r="K32" s="260">
        <v>1</v>
      </c>
      <c r="L32" s="260" t="s">
        <v>267</v>
      </c>
      <c r="M32" s="260" t="s">
        <v>267</v>
      </c>
      <c r="N32" s="260" t="s">
        <v>267</v>
      </c>
      <c r="O32" s="260" t="s">
        <v>268</v>
      </c>
      <c r="P32" s="187">
        <v>256808</v>
      </c>
      <c r="Q32" s="264">
        <f t="shared" si="1"/>
        <v>256808</v>
      </c>
      <c r="R32" s="64" t="s">
        <v>640</v>
      </c>
      <c r="S32" s="2"/>
    </row>
    <row r="33" spans="1:19" s="3" customFormat="1" ht="48.75" customHeight="1" x14ac:dyDescent="0.35">
      <c r="A33" s="65">
        <v>58</v>
      </c>
      <c r="B33" s="62" t="s">
        <v>570</v>
      </c>
      <c r="C33" s="37" t="s">
        <v>635</v>
      </c>
      <c r="D33" s="265" t="s">
        <v>564</v>
      </c>
      <c r="E33" s="266" t="s">
        <v>641</v>
      </c>
      <c r="F33" s="267" t="s">
        <v>637</v>
      </c>
      <c r="G33" s="303" t="s">
        <v>638</v>
      </c>
      <c r="H33" s="266" t="s">
        <v>606</v>
      </c>
      <c r="I33" s="268" t="s">
        <v>642</v>
      </c>
      <c r="J33" s="270" t="s">
        <v>187</v>
      </c>
      <c r="K33" s="266">
        <v>5</v>
      </c>
      <c r="L33" s="266" t="s">
        <v>267</v>
      </c>
      <c r="M33" s="266" t="s">
        <v>267</v>
      </c>
      <c r="N33" s="266" t="s">
        <v>268</v>
      </c>
      <c r="O33" s="266" t="s">
        <v>267</v>
      </c>
      <c r="P33" s="271">
        <v>382480</v>
      </c>
      <c r="Q33" s="272">
        <f t="shared" si="1"/>
        <v>1912400</v>
      </c>
      <c r="R33" s="64" t="s">
        <v>640</v>
      </c>
    </row>
    <row r="34" spans="1:19" s="3" customFormat="1" ht="60" customHeight="1" x14ac:dyDescent="0.35">
      <c r="A34" s="65">
        <v>59</v>
      </c>
      <c r="B34" s="62" t="s">
        <v>570</v>
      </c>
      <c r="C34" s="37" t="s">
        <v>635</v>
      </c>
      <c r="D34" s="265" t="s">
        <v>564</v>
      </c>
      <c r="E34" s="266" t="s">
        <v>643</v>
      </c>
      <c r="F34" s="267" t="s">
        <v>637</v>
      </c>
      <c r="G34" s="303" t="s">
        <v>638</v>
      </c>
      <c r="H34" s="266" t="s">
        <v>606</v>
      </c>
      <c r="I34" s="268" t="s">
        <v>363</v>
      </c>
      <c r="J34" s="270" t="s">
        <v>46</v>
      </c>
      <c r="K34" s="266">
        <v>1</v>
      </c>
      <c r="L34" s="266" t="s">
        <v>268</v>
      </c>
      <c r="M34" s="266" t="s">
        <v>268</v>
      </c>
      <c r="N34" s="266" t="s">
        <v>267</v>
      </c>
      <c r="O34" s="266" t="s">
        <v>268</v>
      </c>
      <c r="P34" s="271">
        <v>4699040</v>
      </c>
      <c r="Q34" s="272">
        <f t="shared" si="1"/>
        <v>4699040</v>
      </c>
      <c r="R34" s="64" t="s">
        <v>640</v>
      </c>
    </row>
    <row r="35" spans="1:19" s="3" customFormat="1" ht="84" customHeight="1" x14ac:dyDescent="0.35">
      <c r="A35" s="61">
        <v>60</v>
      </c>
      <c r="B35" s="62" t="s">
        <v>570</v>
      </c>
      <c r="C35" s="37" t="s">
        <v>635</v>
      </c>
      <c r="D35" s="265" t="s">
        <v>564</v>
      </c>
      <c r="E35" s="266" t="s">
        <v>644</v>
      </c>
      <c r="F35" s="267" t="s">
        <v>637</v>
      </c>
      <c r="G35" s="303" t="s">
        <v>638</v>
      </c>
      <c r="H35" s="266" t="s">
        <v>606</v>
      </c>
      <c r="I35" s="268" t="s">
        <v>365</v>
      </c>
      <c r="J35" s="270" t="s">
        <v>44</v>
      </c>
      <c r="K35" s="266">
        <v>1</v>
      </c>
      <c r="L35" s="266" t="s">
        <v>267</v>
      </c>
      <c r="M35" s="266" t="s">
        <v>267</v>
      </c>
      <c r="N35" s="266" t="s">
        <v>267</v>
      </c>
      <c r="O35" s="266" t="s">
        <v>268</v>
      </c>
      <c r="P35" s="271">
        <v>4480480</v>
      </c>
      <c r="Q35" s="272">
        <f t="shared" si="1"/>
        <v>4480480</v>
      </c>
      <c r="R35" s="64" t="s">
        <v>640</v>
      </c>
      <c r="S35" s="3" t="s">
        <v>645</v>
      </c>
    </row>
    <row r="36" spans="1:19" s="3" customFormat="1" ht="63.75" customHeight="1" x14ac:dyDescent="0.35">
      <c r="A36" s="61">
        <v>61</v>
      </c>
      <c r="B36" s="62" t="s">
        <v>570</v>
      </c>
      <c r="C36" s="37" t="s">
        <v>635</v>
      </c>
      <c r="D36" s="265" t="s">
        <v>564</v>
      </c>
      <c r="E36" s="266" t="s">
        <v>646</v>
      </c>
      <c r="F36" s="267" t="s">
        <v>637</v>
      </c>
      <c r="G36" s="303" t="s">
        <v>638</v>
      </c>
      <c r="H36" s="266" t="s">
        <v>606</v>
      </c>
      <c r="I36" s="268" t="s">
        <v>647</v>
      </c>
      <c r="J36" s="270" t="s">
        <v>25</v>
      </c>
      <c r="K36" s="266">
        <v>1</v>
      </c>
      <c r="L36" s="266" t="s">
        <v>267</v>
      </c>
      <c r="M36" s="266" t="s">
        <v>267</v>
      </c>
      <c r="N36" s="266" t="s">
        <v>267</v>
      </c>
      <c r="O36" s="266" t="s">
        <v>268</v>
      </c>
      <c r="P36" s="271">
        <v>1730267</v>
      </c>
      <c r="Q36" s="272">
        <f t="shared" si="1"/>
        <v>1730267</v>
      </c>
      <c r="R36" s="64" t="s">
        <v>640</v>
      </c>
    </row>
    <row r="37" spans="1:19" s="3" customFormat="1" ht="63" customHeight="1" x14ac:dyDescent="0.35">
      <c r="A37" s="61">
        <v>62</v>
      </c>
      <c r="B37" s="62" t="s">
        <v>570</v>
      </c>
      <c r="C37" s="37" t="s">
        <v>635</v>
      </c>
      <c r="D37" s="265" t="s">
        <v>564</v>
      </c>
      <c r="E37" s="266" t="s">
        <v>648</v>
      </c>
      <c r="F37" s="267" t="s">
        <v>637</v>
      </c>
      <c r="G37" s="303" t="s">
        <v>638</v>
      </c>
      <c r="H37" s="266" t="s">
        <v>606</v>
      </c>
      <c r="I37" s="268" t="s">
        <v>423</v>
      </c>
      <c r="J37" s="270" t="s">
        <v>424</v>
      </c>
      <c r="K37" s="266">
        <v>7</v>
      </c>
      <c r="L37" s="266" t="s">
        <v>267</v>
      </c>
      <c r="M37" s="266" t="s">
        <v>267</v>
      </c>
      <c r="N37" s="266" t="s">
        <v>267</v>
      </c>
      <c r="O37" s="266" t="s">
        <v>268</v>
      </c>
      <c r="P37" s="271">
        <v>491760</v>
      </c>
      <c r="Q37" s="272">
        <f t="shared" si="1"/>
        <v>3442320</v>
      </c>
      <c r="R37" s="64" t="s">
        <v>640</v>
      </c>
    </row>
    <row r="38" spans="1:19" s="3" customFormat="1" ht="66" customHeight="1" x14ac:dyDescent="0.35">
      <c r="A38" s="65">
        <v>63</v>
      </c>
      <c r="B38" s="62" t="s">
        <v>570</v>
      </c>
      <c r="C38" s="37" t="s">
        <v>635</v>
      </c>
      <c r="D38" s="265" t="s">
        <v>564</v>
      </c>
      <c r="E38" s="266" t="s">
        <v>649</v>
      </c>
      <c r="F38" s="267" t="s">
        <v>637</v>
      </c>
      <c r="G38" s="303" t="s">
        <v>638</v>
      </c>
      <c r="H38" s="266" t="s">
        <v>606</v>
      </c>
      <c r="I38" s="268" t="s">
        <v>619</v>
      </c>
      <c r="J38" s="270" t="s">
        <v>181</v>
      </c>
      <c r="K38" s="266">
        <v>55</v>
      </c>
      <c r="L38" s="266" t="s">
        <v>267</v>
      </c>
      <c r="M38" s="266" t="s">
        <v>267</v>
      </c>
      <c r="N38" s="266" t="s">
        <v>267</v>
      </c>
      <c r="O38" s="266" t="s">
        <v>268</v>
      </c>
      <c r="P38" s="271">
        <v>13223</v>
      </c>
      <c r="Q38" s="272">
        <f t="shared" si="1"/>
        <v>727265</v>
      </c>
      <c r="R38" s="64" t="s">
        <v>640</v>
      </c>
    </row>
    <row r="39" spans="1:19" s="3" customFormat="1" ht="78" customHeight="1" x14ac:dyDescent="0.35">
      <c r="A39" s="65">
        <v>64</v>
      </c>
      <c r="B39" s="62" t="s">
        <v>570</v>
      </c>
      <c r="C39" s="37" t="s">
        <v>635</v>
      </c>
      <c r="D39" s="265" t="s">
        <v>564</v>
      </c>
      <c r="E39" s="266" t="s">
        <v>650</v>
      </c>
      <c r="F39" s="267" t="s">
        <v>637</v>
      </c>
      <c r="G39" s="303" t="s">
        <v>638</v>
      </c>
      <c r="H39" s="266" t="s">
        <v>606</v>
      </c>
      <c r="I39" s="268" t="s">
        <v>621</v>
      </c>
      <c r="J39" s="270" t="s">
        <v>622</v>
      </c>
      <c r="K39" s="266">
        <v>55</v>
      </c>
      <c r="L39" s="266" t="s">
        <v>267</v>
      </c>
      <c r="M39" s="266" t="s">
        <v>267</v>
      </c>
      <c r="N39" s="266" t="s">
        <v>267</v>
      </c>
      <c r="O39" s="266" t="s">
        <v>268</v>
      </c>
      <c r="P39" s="271">
        <v>27721</v>
      </c>
      <c r="Q39" s="272">
        <f t="shared" si="1"/>
        <v>1524655</v>
      </c>
      <c r="R39" s="64" t="s">
        <v>640</v>
      </c>
    </row>
    <row r="40" spans="1:19" s="3" customFormat="1" ht="64.5" customHeight="1" x14ac:dyDescent="0.35">
      <c r="A40" s="61">
        <v>65</v>
      </c>
      <c r="B40" s="62" t="s">
        <v>570</v>
      </c>
      <c r="C40" s="37" t="s">
        <v>635</v>
      </c>
      <c r="D40" s="265" t="s">
        <v>564</v>
      </c>
      <c r="E40" s="266" t="s">
        <v>651</v>
      </c>
      <c r="F40" s="267" t="s">
        <v>637</v>
      </c>
      <c r="G40" s="303" t="s">
        <v>638</v>
      </c>
      <c r="H40" s="266" t="s">
        <v>606</v>
      </c>
      <c r="I40" s="274" t="s">
        <v>652</v>
      </c>
      <c r="J40" s="270" t="s">
        <v>653</v>
      </c>
      <c r="K40" s="266">
        <v>20</v>
      </c>
      <c r="L40" s="266" t="s">
        <v>267</v>
      </c>
      <c r="M40" s="266" t="s">
        <v>267</v>
      </c>
      <c r="N40" s="266" t="s">
        <v>268</v>
      </c>
      <c r="O40" s="266" t="s">
        <v>267</v>
      </c>
      <c r="P40" s="271">
        <v>321333</v>
      </c>
      <c r="Q40" s="272">
        <f t="shared" si="1"/>
        <v>6426660</v>
      </c>
      <c r="R40" s="64" t="s">
        <v>640</v>
      </c>
    </row>
    <row r="41" spans="1:19" s="3" customFormat="1" ht="75" customHeight="1" x14ac:dyDescent="0.35">
      <c r="A41" s="61">
        <v>66</v>
      </c>
      <c r="B41" s="62" t="s">
        <v>570</v>
      </c>
      <c r="C41" s="37" t="s">
        <v>635</v>
      </c>
      <c r="D41" s="304" t="s">
        <v>564</v>
      </c>
      <c r="E41" s="305" t="s">
        <v>654</v>
      </c>
      <c r="F41" s="306" t="s">
        <v>637</v>
      </c>
      <c r="G41" s="307" t="s">
        <v>638</v>
      </c>
      <c r="H41" s="305" t="s">
        <v>606</v>
      </c>
      <c r="I41" s="268" t="s">
        <v>614</v>
      </c>
      <c r="J41" s="270" t="s">
        <v>615</v>
      </c>
      <c r="K41" s="266">
        <v>15</v>
      </c>
      <c r="L41" s="266" t="s">
        <v>267</v>
      </c>
      <c r="M41" s="266" t="s">
        <v>267</v>
      </c>
      <c r="N41" s="266" t="s">
        <v>267</v>
      </c>
      <c r="O41" s="266" t="s">
        <v>268</v>
      </c>
      <c r="P41" s="271">
        <v>20763</v>
      </c>
      <c r="Q41" s="272">
        <f t="shared" si="1"/>
        <v>311445</v>
      </c>
      <c r="R41" s="64" t="s">
        <v>640</v>
      </c>
      <c r="S41" s="258"/>
    </row>
    <row r="42" spans="1:19" s="3" customFormat="1" ht="75" customHeight="1" x14ac:dyDescent="0.35">
      <c r="A42" s="61">
        <v>67</v>
      </c>
      <c r="B42" s="62" t="s">
        <v>570</v>
      </c>
      <c r="C42" s="37" t="s">
        <v>635</v>
      </c>
      <c r="D42" s="304" t="s">
        <v>564</v>
      </c>
      <c r="E42" s="305" t="s">
        <v>655</v>
      </c>
      <c r="F42" s="306" t="s">
        <v>637</v>
      </c>
      <c r="G42" s="307" t="s">
        <v>638</v>
      </c>
      <c r="H42" s="305" t="s">
        <v>606</v>
      </c>
      <c r="I42" s="268" t="s">
        <v>196</v>
      </c>
      <c r="J42" s="270" t="s">
        <v>617</v>
      </c>
      <c r="K42" s="266">
        <v>60</v>
      </c>
      <c r="L42" s="266" t="s">
        <v>267</v>
      </c>
      <c r="M42" s="266" t="s">
        <v>267</v>
      </c>
      <c r="N42" s="266" t="s">
        <v>267</v>
      </c>
      <c r="O42" s="266" t="s">
        <v>268</v>
      </c>
      <c r="P42" s="271">
        <v>12567</v>
      </c>
      <c r="Q42" s="272">
        <f t="shared" si="1"/>
        <v>754020</v>
      </c>
      <c r="R42" s="64"/>
      <c r="S42" s="258"/>
    </row>
    <row r="43" spans="1:19" s="3" customFormat="1" ht="75" customHeight="1" x14ac:dyDescent="0.35">
      <c r="A43" s="61">
        <v>68</v>
      </c>
      <c r="B43" s="62" t="s">
        <v>570</v>
      </c>
      <c r="C43" s="37" t="s">
        <v>635</v>
      </c>
      <c r="D43" s="304" t="s">
        <v>564</v>
      </c>
      <c r="E43" s="305" t="s">
        <v>656</v>
      </c>
      <c r="F43" s="306" t="s">
        <v>637</v>
      </c>
      <c r="G43" s="307" t="s">
        <v>638</v>
      </c>
      <c r="H43" s="305" t="s">
        <v>606</v>
      </c>
      <c r="I43" s="308" t="s">
        <v>369</v>
      </c>
      <c r="J43" s="309" t="s">
        <v>657</v>
      </c>
      <c r="K43" s="310">
        <v>2</v>
      </c>
      <c r="L43" s="310" t="s">
        <v>267</v>
      </c>
      <c r="M43" s="310" t="s">
        <v>267</v>
      </c>
      <c r="N43" s="310" t="s">
        <v>267</v>
      </c>
      <c r="O43" s="310" t="s">
        <v>268</v>
      </c>
      <c r="P43" s="190">
        <v>557328</v>
      </c>
      <c r="Q43" s="272">
        <f t="shared" si="1"/>
        <v>1114656</v>
      </c>
      <c r="R43" s="64"/>
      <c r="S43" s="258"/>
    </row>
    <row r="44" spans="1:19" s="3" customFormat="1" ht="75" customHeight="1" x14ac:dyDescent="0.35">
      <c r="A44" s="61">
        <v>69</v>
      </c>
      <c r="B44" s="62" t="s">
        <v>570</v>
      </c>
      <c r="C44" s="37" t="s">
        <v>635</v>
      </c>
      <c r="D44" s="304" t="s">
        <v>564</v>
      </c>
      <c r="E44" s="305" t="s">
        <v>658</v>
      </c>
      <c r="F44" s="306" t="s">
        <v>637</v>
      </c>
      <c r="G44" s="307" t="s">
        <v>638</v>
      </c>
      <c r="H44" s="305" t="s">
        <v>606</v>
      </c>
      <c r="I44" s="308" t="s">
        <v>480</v>
      </c>
      <c r="J44" s="309" t="s">
        <v>372</v>
      </c>
      <c r="K44" s="305">
        <v>1</v>
      </c>
      <c r="L44" s="305" t="s">
        <v>267</v>
      </c>
      <c r="M44" s="305" t="s">
        <v>267</v>
      </c>
      <c r="N44" s="305" t="s">
        <v>267</v>
      </c>
      <c r="O44" s="305" t="s">
        <v>267</v>
      </c>
      <c r="P44" s="311">
        <v>2900000</v>
      </c>
      <c r="Q44" s="272">
        <f t="shared" si="1"/>
        <v>2900000</v>
      </c>
      <c r="R44" s="64"/>
      <c r="S44" s="258"/>
    </row>
    <row r="45" spans="1:19" s="3" customFormat="1" ht="75" customHeight="1" thickBot="1" x14ac:dyDescent="0.4">
      <c r="A45" s="61">
        <v>70</v>
      </c>
      <c r="B45" s="62" t="s">
        <v>570</v>
      </c>
      <c r="C45" s="37" t="s">
        <v>635</v>
      </c>
      <c r="D45" s="304" t="s">
        <v>564</v>
      </c>
      <c r="E45" s="305" t="s">
        <v>659</v>
      </c>
      <c r="F45" s="306" t="s">
        <v>637</v>
      </c>
      <c r="G45" s="307" t="s">
        <v>638</v>
      </c>
      <c r="H45" s="305" t="s">
        <v>606</v>
      </c>
      <c r="I45" s="312" t="s">
        <v>660</v>
      </c>
      <c r="J45" s="309" t="s">
        <v>661</v>
      </c>
      <c r="K45" s="305">
        <v>7</v>
      </c>
      <c r="L45" s="305" t="s">
        <v>267</v>
      </c>
      <c r="M45" s="305" t="s">
        <v>267</v>
      </c>
      <c r="N45" s="305" t="s">
        <v>268</v>
      </c>
      <c r="O45" s="305" t="s">
        <v>267</v>
      </c>
      <c r="P45" s="311">
        <v>450000</v>
      </c>
      <c r="Q45" s="313">
        <f t="shared" si="1"/>
        <v>3150000</v>
      </c>
      <c r="R45" s="64"/>
      <c r="S45" s="60">
        <f>SUM(Q32:Q45)</f>
        <v>33430016</v>
      </c>
    </row>
    <row r="46" spans="1:19" s="3" customFormat="1" ht="99" customHeight="1" x14ac:dyDescent="0.35">
      <c r="A46" s="61">
        <v>71</v>
      </c>
      <c r="B46" s="62" t="s">
        <v>570</v>
      </c>
      <c r="C46" s="37" t="s">
        <v>354</v>
      </c>
      <c r="D46" s="229" t="s">
        <v>567</v>
      </c>
      <c r="E46" s="230" t="s">
        <v>662</v>
      </c>
      <c r="F46" s="231" t="s">
        <v>568</v>
      </c>
      <c r="G46" s="232" t="s">
        <v>663</v>
      </c>
      <c r="H46" s="230" t="s">
        <v>664</v>
      </c>
      <c r="I46" s="233" t="s">
        <v>266</v>
      </c>
      <c r="J46" s="234" t="s">
        <v>123</v>
      </c>
      <c r="K46" s="230">
        <v>1</v>
      </c>
      <c r="L46" s="230" t="s">
        <v>267</v>
      </c>
      <c r="M46" s="230" t="s">
        <v>267</v>
      </c>
      <c r="N46" s="230" t="s">
        <v>267</v>
      </c>
      <c r="O46" s="230" t="s">
        <v>268</v>
      </c>
      <c r="P46" s="235">
        <v>256808</v>
      </c>
      <c r="Q46" s="236">
        <f t="shared" si="1"/>
        <v>256808</v>
      </c>
      <c r="R46" s="67" t="s">
        <v>665</v>
      </c>
    </row>
    <row r="47" spans="1:19" s="3" customFormat="1" ht="53.25" customHeight="1" x14ac:dyDescent="0.35">
      <c r="A47" s="65">
        <v>72</v>
      </c>
      <c r="B47" s="62" t="s">
        <v>570</v>
      </c>
      <c r="C47" s="37" t="s">
        <v>354</v>
      </c>
      <c r="D47" s="237" t="s">
        <v>567</v>
      </c>
      <c r="E47" s="238" t="s">
        <v>666</v>
      </c>
      <c r="F47" s="239" t="s">
        <v>568</v>
      </c>
      <c r="G47" s="240" t="s">
        <v>663</v>
      </c>
      <c r="H47" s="238" t="s">
        <v>664</v>
      </c>
      <c r="I47" s="240" t="s">
        <v>211</v>
      </c>
      <c r="J47" s="241" t="s">
        <v>667</v>
      </c>
      <c r="K47" s="238">
        <v>1</v>
      </c>
      <c r="L47" s="238" t="s">
        <v>267</v>
      </c>
      <c r="M47" s="238" t="s">
        <v>267</v>
      </c>
      <c r="N47" s="238" t="s">
        <v>267</v>
      </c>
      <c r="O47" s="238" t="s">
        <v>268</v>
      </c>
      <c r="P47" s="242">
        <v>375195</v>
      </c>
      <c r="Q47" s="243">
        <f t="shared" si="1"/>
        <v>375195</v>
      </c>
      <c r="R47" s="67" t="s">
        <v>665</v>
      </c>
    </row>
    <row r="48" spans="1:19" s="3" customFormat="1" ht="99" customHeight="1" x14ac:dyDescent="0.35">
      <c r="A48" s="65">
        <v>73</v>
      </c>
      <c r="B48" s="62" t="s">
        <v>570</v>
      </c>
      <c r="C48" s="37" t="s">
        <v>354</v>
      </c>
      <c r="D48" s="237" t="s">
        <v>567</v>
      </c>
      <c r="E48" s="238" t="s">
        <v>668</v>
      </c>
      <c r="F48" s="239" t="s">
        <v>568</v>
      </c>
      <c r="G48" s="240" t="s">
        <v>663</v>
      </c>
      <c r="H48" s="238" t="s">
        <v>664</v>
      </c>
      <c r="I48" s="240" t="s">
        <v>363</v>
      </c>
      <c r="J48" s="241" t="s">
        <v>46</v>
      </c>
      <c r="K48" s="238">
        <v>1</v>
      </c>
      <c r="L48" s="238" t="s">
        <v>267</v>
      </c>
      <c r="M48" s="238" t="s">
        <v>267</v>
      </c>
      <c r="N48" s="238" t="s">
        <v>267</v>
      </c>
      <c r="O48" s="238" t="s">
        <v>268</v>
      </c>
      <c r="P48" s="242">
        <v>4699040</v>
      </c>
      <c r="Q48" s="243">
        <f t="shared" si="1"/>
        <v>4699040</v>
      </c>
      <c r="R48" s="67" t="s">
        <v>665</v>
      </c>
    </row>
    <row r="49" spans="1:21" s="3" customFormat="1" ht="92.25" customHeight="1" x14ac:dyDescent="0.35">
      <c r="A49" s="61">
        <v>74</v>
      </c>
      <c r="B49" s="62" t="s">
        <v>570</v>
      </c>
      <c r="C49" s="37" t="s">
        <v>354</v>
      </c>
      <c r="D49" s="237" t="s">
        <v>567</v>
      </c>
      <c r="E49" s="238" t="s">
        <v>669</v>
      </c>
      <c r="F49" s="239" t="s">
        <v>568</v>
      </c>
      <c r="G49" s="240" t="s">
        <v>663</v>
      </c>
      <c r="H49" s="238" t="s">
        <v>664</v>
      </c>
      <c r="I49" s="240" t="s">
        <v>365</v>
      </c>
      <c r="J49" s="241" t="s">
        <v>44</v>
      </c>
      <c r="K49" s="238">
        <v>1</v>
      </c>
      <c r="L49" s="238" t="s">
        <v>267</v>
      </c>
      <c r="M49" s="238" t="s">
        <v>267</v>
      </c>
      <c r="N49" s="238" t="s">
        <v>267</v>
      </c>
      <c r="O49" s="238" t="s">
        <v>268</v>
      </c>
      <c r="P49" s="242">
        <v>4480480</v>
      </c>
      <c r="Q49" s="243">
        <f t="shared" si="1"/>
        <v>4480480</v>
      </c>
      <c r="R49" s="67" t="s">
        <v>665</v>
      </c>
    </row>
    <row r="50" spans="1:21" s="3" customFormat="1" ht="83.25" customHeight="1" x14ac:dyDescent="0.35">
      <c r="A50" s="61">
        <v>75</v>
      </c>
      <c r="B50" s="62" t="s">
        <v>570</v>
      </c>
      <c r="C50" s="37" t="s">
        <v>354</v>
      </c>
      <c r="D50" s="237" t="s">
        <v>567</v>
      </c>
      <c r="E50" s="238" t="s">
        <v>670</v>
      </c>
      <c r="F50" s="239" t="s">
        <v>568</v>
      </c>
      <c r="G50" s="240" t="s">
        <v>663</v>
      </c>
      <c r="H50" s="238" t="s">
        <v>664</v>
      </c>
      <c r="I50" s="240" t="s">
        <v>647</v>
      </c>
      <c r="J50" s="241" t="s">
        <v>25</v>
      </c>
      <c r="K50" s="238">
        <v>1</v>
      </c>
      <c r="L50" s="238" t="s">
        <v>267</v>
      </c>
      <c r="M50" s="238" t="s">
        <v>267</v>
      </c>
      <c r="N50" s="238" t="s">
        <v>267</v>
      </c>
      <c r="O50" s="238" t="s">
        <v>268</v>
      </c>
      <c r="P50" s="242">
        <v>1730267</v>
      </c>
      <c r="Q50" s="243">
        <f t="shared" si="1"/>
        <v>1730267</v>
      </c>
      <c r="R50" s="67" t="s">
        <v>665</v>
      </c>
    </row>
    <row r="51" spans="1:21" s="3" customFormat="1" ht="55.5" customHeight="1" x14ac:dyDescent="0.35">
      <c r="A51" s="61">
        <v>76</v>
      </c>
      <c r="B51" s="62" t="s">
        <v>570</v>
      </c>
      <c r="C51" s="37" t="s">
        <v>354</v>
      </c>
      <c r="D51" s="237" t="s">
        <v>567</v>
      </c>
      <c r="E51" s="238" t="s">
        <v>671</v>
      </c>
      <c r="F51" s="239" t="s">
        <v>568</v>
      </c>
      <c r="G51" s="240" t="s">
        <v>663</v>
      </c>
      <c r="H51" s="238" t="s">
        <v>664</v>
      </c>
      <c r="I51" s="240" t="s">
        <v>423</v>
      </c>
      <c r="J51" s="241" t="s">
        <v>424</v>
      </c>
      <c r="K51" s="238">
        <v>10</v>
      </c>
      <c r="L51" s="238" t="s">
        <v>267</v>
      </c>
      <c r="M51" s="238" t="s">
        <v>267</v>
      </c>
      <c r="N51" s="238" t="s">
        <v>268</v>
      </c>
      <c r="O51" s="238" t="s">
        <v>267</v>
      </c>
      <c r="P51" s="242">
        <v>491760</v>
      </c>
      <c r="Q51" s="243">
        <f t="shared" si="1"/>
        <v>4917600</v>
      </c>
      <c r="R51" s="67" t="s">
        <v>665</v>
      </c>
    </row>
    <row r="52" spans="1:21" s="3" customFormat="1" ht="159.75" customHeight="1" x14ac:dyDescent="0.35">
      <c r="A52" s="65">
        <v>77</v>
      </c>
      <c r="B52" s="62" t="s">
        <v>570</v>
      </c>
      <c r="C52" s="37" t="s">
        <v>354</v>
      </c>
      <c r="D52" s="237" t="s">
        <v>567</v>
      </c>
      <c r="E52" s="238" t="s">
        <v>672</v>
      </c>
      <c r="F52" s="239" t="s">
        <v>568</v>
      </c>
      <c r="G52" s="240" t="s">
        <v>663</v>
      </c>
      <c r="H52" s="238" t="s">
        <v>664</v>
      </c>
      <c r="I52" s="240" t="s">
        <v>279</v>
      </c>
      <c r="J52" s="241" t="s">
        <v>215</v>
      </c>
      <c r="K52" s="238">
        <v>2</v>
      </c>
      <c r="L52" s="238" t="s">
        <v>267</v>
      </c>
      <c r="M52" s="238" t="s">
        <v>267</v>
      </c>
      <c r="N52" s="238" t="s">
        <v>267</v>
      </c>
      <c r="O52" s="238" t="s">
        <v>268</v>
      </c>
      <c r="P52" s="242">
        <v>812315</v>
      </c>
      <c r="Q52" s="243">
        <f t="shared" si="1"/>
        <v>1624630</v>
      </c>
      <c r="R52" s="67" t="s">
        <v>665</v>
      </c>
    </row>
    <row r="53" spans="1:21" s="3" customFormat="1" ht="70.5" customHeight="1" x14ac:dyDescent="0.35">
      <c r="A53" s="65">
        <v>78</v>
      </c>
      <c r="B53" s="62" t="s">
        <v>570</v>
      </c>
      <c r="C53" s="37" t="s">
        <v>354</v>
      </c>
      <c r="D53" s="237" t="s">
        <v>567</v>
      </c>
      <c r="E53" s="238" t="s">
        <v>673</v>
      </c>
      <c r="F53" s="239" t="s">
        <v>568</v>
      </c>
      <c r="G53" s="240" t="s">
        <v>663</v>
      </c>
      <c r="H53" s="238" t="s">
        <v>664</v>
      </c>
      <c r="I53" s="240" t="s">
        <v>286</v>
      </c>
      <c r="J53" s="241" t="s">
        <v>191</v>
      </c>
      <c r="K53" s="238">
        <v>94</v>
      </c>
      <c r="L53" s="238" t="s">
        <v>267</v>
      </c>
      <c r="M53" s="238" t="s">
        <v>267</v>
      </c>
      <c r="N53" s="238" t="s">
        <v>267</v>
      </c>
      <c r="O53" s="238" t="s">
        <v>268</v>
      </c>
      <c r="P53" s="242">
        <v>13933</v>
      </c>
      <c r="Q53" s="243">
        <f t="shared" si="1"/>
        <v>1309702</v>
      </c>
      <c r="R53" s="67" t="s">
        <v>665</v>
      </c>
      <c r="S53" s="2"/>
    </row>
    <row r="54" spans="1:21" s="3" customFormat="1" ht="98.25" customHeight="1" x14ac:dyDescent="0.35">
      <c r="A54" s="61">
        <v>79</v>
      </c>
      <c r="B54" s="62" t="s">
        <v>570</v>
      </c>
      <c r="C54" s="37" t="s">
        <v>354</v>
      </c>
      <c r="D54" s="237" t="s">
        <v>567</v>
      </c>
      <c r="E54" s="238" t="s">
        <v>674</v>
      </c>
      <c r="F54" s="239" t="s">
        <v>568</v>
      </c>
      <c r="G54" s="240" t="s">
        <v>675</v>
      </c>
      <c r="H54" s="238" t="s">
        <v>664</v>
      </c>
      <c r="I54" s="240" t="s">
        <v>399</v>
      </c>
      <c r="J54" s="241" t="s">
        <v>179</v>
      </c>
      <c r="K54" s="238">
        <v>94</v>
      </c>
      <c r="L54" s="238" t="s">
        <v>268</v>
      </c>
      <c r="M54" s="238" t="s">
        <v>267</v>
      </c>
      <c r="N54" s="238" t="s">
        <v>267</v>
      </c>
      <c r="O54" s="238" t="s">
        <v>268</v>
      </c>
      <c r="P54" s="242">
        <v>13369</v>
      </c>
      <c r="Q54" s="243">
        <f t="shared" si="1"/>
        <v>1256686</v>
      </c>
      <c r="R54" s="67" t="s">
        <v>665</v>
      </c>
    </row>
    <row r="55" spans="1:21" s="3" customFormat="1" ht="81.75" customHeight="1" x14ac:dyDescent="0.35">
      <c r="A55" s="61">
        <v>80</v>
      </c>
      <c r="B55" s="62" t="s">
        <v>570</v>
      </c>
      <c r="C55" s="37" t="s">
        <v>354</v>
      </c>
      <c r="D55" s="237" t="s">
        <v>567</v>
      </c>
      <c r="E55" s="238" t="s">
        <v>676</v>
      </c>
      <c r="F55" s="239" t="s">
        <v>568</v>
      </c>
      <c r="G55" s="240" t="s">
        <v>663</v>
      </c>
      <c r="H55" s="238" t="s">
        <v>664</v>
      </c>
      <c r="I55" s="240" t="s">
        <v>677</v>
      </c>
      <c r="J55" s="241" t="s">
        <v>678</v>
      </c>
      <c r="K55" s="238">
        <v>94</v>
      </c>
      <c r="L55" s="238" t="s">
        <v>267</v>
      </c>
      <c r="M55" s="238" t="s">
        <v>267</v>
      </c>
      <c r="N55" s="238" t="s">
        <v>267</v>
      </c>
      <c r="O55" s="238" t="s">
        <v>268</v>
      </c>
      <c r="P55" s="242">
        <v>28996</v>
      </c>
      <c r="Q55" s="243">
        <f t="shared" si="1"/>
        <v>2725624</v>
      </c>
      <c r="R55" s="67" t="s">
        <v>665</v>
      </c>
    </row>
    <row r="56" spans="1:21" s="3" customFormat="1" ht="111" customHeight="1" x14ac:dyDescent="0.35">
      <c r="A56" s="61">
        <v>81</v>
      </c>
      <c r="B56" s="62" t="s">
        <v>570</v>
      </c>
      <c r="C56" s="37" t="s">
        <v>354</v>
      </c>
      <c r="D56" s="244" t="s">
        <v>567</v>
      </c>
      <c r="E56" s="245" t="s">
        <v>679</v>
      </c>
      <c r="F56" s="246" t="s">
        <v>568</v>
      </c>
      <c r="G56" s="247" t="s">
        <v>663</v>
      </c>
      <c r="H56" s="245" t="s">
        <v>664</v>
      </c>
      <c r="I56" s="240" t="s">
        <v>614</v>
      </c>
      <c r="J56" s="241" t="s">
        <v>615</v>
      </c>
      <c r="K56" s="238">
        <v>25</v>
      </c>
      <c r="L56" s="238" t="s">
        <v>267</v>
      </c>
      <c r="M56" s="238" t="s">
        <v>267</v>
      </c>
      <c r="N56" s="238" t="s">
        <v>267</v>
      </c>
      <c r="O56" s="238" t="s">
        <v>268</v>
      </c>
      <c r="P56" s="242">
        <v>20763</v>
      </c>
      <c r="Q56" s="243">
        <f t="shared" si="1"/>
        <v>519075</v>
      </c>
      <c r="R56" s="38" t="s">
        <v>665</v>
      </c>
      <c r="S56" s="315"/>
    </row>
    <row r="57" spans="1:21" s="3" customFormat="1" ht="111" customHeight="1" x14ac:dyDescent="0.35">
      <c r="A57" s="197">
        <v>82</v>
      </c>
      <c r="B57" s="198"/>
      <c r="C57" s="198"/>
      <c r="D57" s="244" t="s">
        <v>567</v>
      </c>
      <c r="E57" s="245" t="s">
        <v>680</v>
      </c>
      <c r="F57" s="246" t="s">
        <v>568</v>
      </c>
      <c r="G57" s="247" t="s">
        <v>663</v>
      </c>
      <c r="H57" s="245" t="s">
        <v>664</v>
      </c>
      <c r="I57" s="240" t="s">
        <v>196</v>
      </c>
      <c r="J57" s="241" t="s">
        <v>617</v>
      </c>
      <c r="K57" s="238">
        <v>100</v>
      </c>
      <c r="L57" s="238" t="s">
        <v>267</v>
      </c>
      <c r="M57" s="238" t="s">
        <v>267</v>
      </c>
      <c r="N57" s="238" t="s">
        <v>267</v>
      </c>
      <c r="O57" s="238" t="s">
        <v>268</v>
      </c>
      <c r="P57" s="242">
        <v>12567</v>
      </c>
      <c r="Q57" s="243">
        <f t="shared" si="1"/>
        <v>1256700</v>
      </c>
      <c r="R57" s="314"/>
      <c r="S57" s="315"/>
    </row>
    <row r="58" spans="1:21" s="3" customFormat="1" ht="111" customHeight="1" x14ac:dyDescent="0.35">
      <c r="A58" s="197">
        <v>83</v>
      </c>
      <c r="B58" s="198"/>
      <c r="C58" s="198"/>
      <c r="D58" s="244" t="s">
        <v>567</v>
      </c>
      <c r="E58" s="245" t="s">
        <v>681</v>
      </c>
      <c r="F58" s="246" t="s">
        <v>568</v>
      </c>
      <c r="G58" s="247" t="s">
        <v>663</v>
      </c>
      <c r="H58" s="245" t="s">
        <v>664</v>
      </c>
      <c r="I58" s="247" t="s">
        <v>369</v>
      </c>
      <c r="J58" s="248" t="s">
        <v>657</v>
      </c>
      <c r="K58" s="255">
        <v>2</v>
      </c>
      <c r="L58" s="255" t="s">
        <v>267</v>
      </c>
      <c r="M58" s="255" t="s">
        <v>267</v>
      </c>
      <c r="N58" s="255" t="s">
        <v>267</v>
      </c>
      <c r="O58" s="255" t="s">
        <v>268</v>
      </c>
      <c r="P58" s="256">
        <v>557328</v>
      </c>
      <c r="Q58" s="243">
        <f t="shared" si="1"/>
        <v>1114656</v>
      </c>
      <c r="R58" s="314"/>
      <c r="S58" s="315"/>
    </row>
    <row r="59" spans="1:21" s="3" customFormat="1" ht="111" customHeight="1" x14ac:dyDescent="0.35">
      <c r="A59" s="197">
        <v>84</v>
      </c>
      <c r="B59" s="198"/>
      <c r="C59" s="198"/>
      <c r="D59" s="244" t="s">
        <v>567</v>
      </c>
      <c r="E59" s="245" t="s">
        <v>682</v>
      </c>
      <c r="F59" s="246" t="s">
        <v>568</v>
      </c>
      <c r="G59" s="247" t="s">
        <v>663</v>
      </c>
      <c r="H59" s="245" t="s">
        <v>664</v>
      </c>
      <c r="I59" s="247" t="s">
        <v>480</v>
      </c>
      <c r="J59" s="248" t="s">
        <v>372</v>
      </c>
      <c r="K59" s="245">
        <v>1</v>
      </c>
      <c r="L59" s="245" t="s">
        <v>267</v>
      </c>
      <c r="M59" s="245" t="s">
        <v>267</v>
      </c>
      <c r="N59" s="245" t="s">
        <v>267</v>
      </c>
      <c r="O59" s="245" t="s">
        <v>267</v>
      </c>
      <c r="P59" s="249">
        <v>2900000</v>
      </c>
      <c r="Q59" s="243">
        <f t="shared" si="1"/>
        <v>2900000</v>
      </c>
      <c r="R59" s="314"/>
      <c r="S59" s="315"/>
    </row>
    <row r="60" spans="1:21" s="3" customFormat="1" ht="111" customHeight="1" x14ac:dyDescent="0.35">
      <c r="A60" s="197">
        <v>85</v>
      </c>
      <c r="B60" s="198"/>
      <c r="C60" s="198"/>
      <c r="D60" s="244" t="s">
        <v>567</v>
      </c>
      <c r="E60" s="245" t="s">
        <v>682</v>
      </c>
      <c r="F60" s="246" t="s">
        <v>568</v>
      </c>
      <c r="G60" s="247" t="s">
        <v>663</v>
      </c>
      <c r="H60" s="245" t="s">
        <v>664</v>
      </c>
      <c r="I60" s="257" t="s">
        <v>162</v>
      </c>
      <c r="J60" s="248" t="s">
        <v>683</v>
      </c>
      <c r="K60" s="245">
        <v>94</v>
      </c>
      <c r="L60" s="245" t="s">
        <v>267</v>
      </c>
      <c r="M60" s="245" t="s">
        <v>267</v>
      </c>
      <c r="N60" s="245" t="s">
        <v>267</v>
      </c>
      <c r="O60" s="245" t="s">
        <v>268</v>
      </c>
      <c r="P60" s="249">
        <v>40000</v>
      </c>
      <c r="Q60" s="250">
        <f t="shared" si="1"/>
        <v>3760000</v>
      </c>
      <c r="R60" s="314"/>
      <c r="S60" s="57">
        <f>SUM(Q46:Q60)</f>
        <v>32926463</v>
      </c>
    </row>
    <row r="61" spans="1:21" s="3" customFormat="1" ht="40.5" customHeight="1" x14ac:dyDescent="0.2">
      <c r="B61" s="1"/>
      <c r="C61" s="1"/>
      <c r="D61" s="1"/>
      <c r="E61" s="1"/>
      <c r="F61" s="1"/>
      <c r="G61" s="1"/>
      <c r="H61" s="1"/>
      <c r="I61" s="1"/>
      <c r="J61" s="1"/>
      <c r="K61" s="1"/>
      <c r="L61" s="1"/>
      <c r="M61" s="1"/>
      <c r="N61" s="1"/>
      <c r="O61" s="1"/>
      <c r="P61" s="1"/>
      <c r="Q61" s="57">
        <f>SUM(Q6:Q60)</f>
        <v>150410090</v>
      </c>
      <c r="R61" s="1"/>
      <c r="S61" s="57">
        <f>+S60+S45+S31+S18</f>
        <v>150410090</v>
      </c>
      <c r="U61" s="2">
        <f>SUM(Q1-S61)</f>
        <v>6214910</v>
      </c>
    </row>
  </sheetData>
  <autoFilter ref="C5:R61" xr:uid="{22226B38-E3C1-48D2-80AD-BA7398030BDB}"/>
  <mergeCells count="12">
    <mergeCell ref="Q1:Q4"/>
    <mergeCell ref="R1:R4"/>
    <mergeCell ref="A1:C4"/>
    <mergeCell ref="D1:E4"/>
    <mergeCell ref="H1:H4"/>
    <mergeCell ref="P1:P4"/>
    <mergeCell ref="L1:L4"/>
    <mergeCell ref="M1:O4"/>
    <mergeCell ref="J1:K1"/>
    <mergeCell ref="J2:K2"/>
    <mergeCell ref="J3:K3"/>
    <mergeCell ref="J4:K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E8C81-282B-475E-8CDF-EC51F89C46F0}">
  <dimension ref="A1:W201"/>
  <sheetViews>
    <sheetView topLeftCell="C164" workbookViewId="0">
      <selection activeCell="H174" sqref="H174"/>
    </sheetView>
  </sheetViews>
  <sheetFormatPr baseColWidth="10" defaultColWidth="10.81640625" defaultRowHeight="10" x14ac:dyDescent="0.2"/>
  <cols>
    <col min="1" max="1" width="4.1796875" style="152" bestFit="1" customWidth="1"/>
    <col min="2" max="2" width="22.1796875" style="152" customWidth="1"/>
    <col min="3" max="3" width="30.1796875" style="152" customWidth="1"/>
    <col min="4" max="4" width="8.81640625" style="152" customWidth="1"/>
    <col min="5" max="5" width="8" style="152" customWidth="1"/>
    <col min="6" max="6" width="28.54296875" style="153" bestFit="1" customWidth="1"/>
    <col min="7" max="7" width="24.26953125" style="153" customWidth="1"/>
    <col min="8" max="8" width="10.81640625" style="152" customWidth="1"/>
    <col min="9" max="9" width="38.1796875" style="153" customWidth="1"/>
    <col min="10" max="10" width="17.54296875" style="153" bestFit="1" customWidth="1"/>
    <col min="11" max="15" width="10.81640625" style="152"/>
    <col min="16" max="16" width="18.1796875" style="152" customWidth="1"/>
    <col min="17" max="17" width="16.1796875" style="152" bestFit="1" customWidth="1"/>
    <col min="18" max="18" width="16.26953125" style="152" customWidth="1"/>
    <col min="19" max="16384" width="10.81640625" style="152"/>
  </cols>
  <sheetData>
    <row r="1" spans="1:18" ht="42" customHeight="1" x14ac:dyDescent="0.2">
      <c r="A1" s="662" t="s">
        <v>684</v>
      </c>
      <c r="B1" s="662"/>
      <c r="C1" s="662"/>
      <c r="D1" s="662"/>
      <c r="E1" s="662"/>
      <c r="F1" s="662"/>
      <c r="G1" s="662"/>
      <c r="H1" s="662"/>
      <c r="I1" s="662"/>
      <c r="J1" s="662"/>
      <c r="K1" s="662"/>
      <c r="L1" s="662"/>
      <c r="M1" s="662"/>
      <c r="N1" s="662"/>
      <c r="O1" s="662"/>
      <c r="P1" s="662"/>
      <c r="Q1" s="662"/>
    </row>
    <row r="2" spans="1:18" s="154" customFormat="1" ht="30" x14ac:dyDescent="0.35">
      <c r="A2" s="175" t="s">
        <v>244</v>
      </c>
      <c r="B2" s="175" t="s">
        <v>245</v>
      </c>
      <c r="C2" s="175" t="s">
        <v>246</v>
      </c>
      <c r="D2" s="175" t="s">
        <v>247</v>
      </c>
      <c r="E2" s="175" t="s">
        <v>248</v>
      </c>
      <c r="F2" s="175" t="s">
        <v>249</v>
      </c>
      <c r="G2" s="175" t="s">
        <v>250</v>
      </c>
      <c r="H2" s="175" t="s">
        <v>251</v>
      </c>
      <c r="I2" s="175" t="s">
        <v>252</v>
      </c>
      <c r="J2" s="175" t="s">
        <v>2</v>
      </c>
      <c r="K2" s="175" t="s">
        <v>3</v>
      </c>
      <c r="L2" s="175" t="s">
        <v>253</v>
      </c>
      <c r="M2" s="175" t="s">
        <v>254</v>
      </c>
      <c r="N2" s="175" t="s">
        <v>255</v>
      </c>
      <c r="O2" s="175" t="s">
        <v>256</v>
      </c>
      <c r="P2" s="175" t="s">
        <v>257</v>
      </c>
      <c r="Q2" s="175" t="s">
        <v>258</v>
      </c>
    </row>
    <row r="3" spans="1:18" x14ac:dyDescent="0.2">
      <c r="A3" s="178">
        <v>1</v>
      </c>
      <c r="B3" s="178" t="s">
        <v>260</v>
      </c>
      <c r="C3" s="178" t="s">
        <v>261</v>
      </c>
      <c r="D3" s="179" t="s">
        <v>231</v>
      </c>
      <c r="E3" s="179" t="s">
        <v>262</v>
      </c>
      <c r="F3" s="180" t="s">
        <v>263</v>
      </c>
      <c r="G3" s="181" t="s">
        <v>264</v>
      </c>
      <c r="H3" s="179" t="s">
        <v>265</v>
      </c>
      <c r="I3" s="181" t="s">
        <v>266</v>
      </c>
      <c r="J3" s="182" t="s">
        <v>123</v>
      </c>
      <c r="K3" s="179">
        <v>1</v>
      </c>
      <c r="L3" s="179" t="s">
        <v>267</v>
      </c>
      <c r="M3" s="179" t="s">
        <v>267</v>
      </c>
      <c r="N3" s="179" t="s">
        <v>267</v>
      </c>
      <c r="O3" s="179" t="s">
        <v>268</v>
      </c>
      <c r="P3" s="185">
        <v>256808</v>
      </c>
      <c r="Q3" s="185">
        <f t="shared" ref="Q3:Q32" si="0">SUM(P3*K3)</f>
        <v>256808</v>
      </c>
    </row>
    <row r="4" spans="1:18" x14ac:dyDescent="0.2">
      <c r="A4" s="178">
        <v>2</v>
      </c>
      <c r="B4" s="178" t="s">
        <v>260</v>
      </c>
      <c r="C4" s="178" t="s">
        <v>261</v>
      </c>
      <c r="D4" s="179" t="s">
        <v>231</v>
      </c>
      <c r="E4" s="179" t="s">
        <v>270</v>
      </c>
      <c r="F4" s="180" t="s">
        <v>263</v>
      </c>
      <c r="G4" s="181" t="s">
        <v>264</v>
      </c>
      <c r="H4" s="179" t="s">
        <v>265</v>
      </c>
      <c r="I4" s="181" t="s">
        <v>271</v>
      </c>
      <c r="J4" s="182" t="s">
        <v>272</v>
      </c>
      <c r="K4" s="179">
        <v>118</v>
      </c>
      <c r="L4" s="179" t="s">
        <v>267</v>
      </c>
      <c r="M4" s="179" t="s">
        <v>267</v>
      </c>
      <c r="N4" s="179" t="s">
        <v>267</v>
      </c>
      <c r="O4" s="179" t="s">
        <v>268</v>
      </c>
      <c r="P4" s="185">
        <v>158456</v>
      </c>
      <c r="Q4" s="185">
        <f t="shared" si="0"/>
        <v>18697808</v>
      </c>
    </row>
    <row r="5" spans="1:18" x14ac:dyDescent="0.2">
      <c r="A5" s="178">
        <v>3</v>
      </c>
      <c r="B5" s="178" t="s">
        <v>260</v>
      </c>
      <c r="C5" s="178" t="s">
        <v>261</v>
      </c>
      <c r="D5" s="179" t="s">
        <v>231</v>
      </c>
      <c r="E5" s="179" t="s">
        <v>273</v>
      </c>
      <c r="F5" s="180" t="s">
        <v>263</v>
      </c>
      <c r="G5" s="181" t="s">
        <v>264</v>
      </c>
      <c r="H5" s="179" t="s">
        <v>265</v>
      </c>
      <c r="I5" s="181" t="s">
        <v>274</v>
      </c>
      <c r="J5" s="182" t="s">
        <v>179</v>
      </c>
      <c r="K5" s="179">
        <v>118</v>
      </c>
      <c r="L5" s="179" t="s">
        <v>267</v>
      </c>
      <c r="M5" s="179" t="s">
        <v>267</v>
      </c>
      <c r="N5" s="179" t="s">
        <v>267</v>
      </c>
      <c r="O5" s="179" t="s">
        <v>268</v>
      </c>
      <c r="P5" s="185">
        <v>13369</v>
      </c>
      <c r="Q5" s="185">
        <f t="shared" si="0"/>
        <v>1577542</v>
      </c>
    </row>
    <row r="6" spans="1:18" x14ac:dyDescent="0.2">
      <c r="A6" s="178">
        <v>4</v>
      </c>
      <c r="B6" s="178" t="s">
        <v>260</v>
      </c>
      <c r="C6" s="178" t="s">
        <v>261</v>
      </c>
      <c r="D6" s="179" t="s">
        <v>231</v>
      </c>
      <c r="E6" s="179" t="s">
        <v>275</v>
      </c>
      <c r="F6" s="180" t="s">
        <v>263</v>
      </c>
      <c r="G6" s="181" t="s">
        <v>264</v>
      </c>
      <c r="H6" s="179" t="s">
        <v>265</v>
      </c>
      <c r="I6" s="181" t="s">
        <v>276</v>
      </c>
      <c r="J6" s="182" t="s">
        <v>277</v>
      </c>
      <c r="K6" s="179">
        <v>118</v>
      </c>
      <c r="L6" s="179" t="s">
        <v>267</v>
      </c>
      <c r="M6" s="179" t="s">
        <v>267</v>
      </c>
      <c r="N6" s="179" t="s">
        <v>267</v>
      </c>
      <c r="O6" s="179" t="s">
        <v>268</v>
      </c>
      <c r="P6" s="185">
        <v>28996</v>
      </c>
      <c r="Q6" s="185">
        <f t="shared" si="0"/>
        <v>3421528</v>
      </c>
    </row>
    <row r="7" spans="1:18" x14ac:dyDescent="0.2">
      <c r="A7" s="178">
        <v>5</v>
      </c>
      <c r="B7" s="178" t="s">
        <v>260</v>
      </c>
      <c r="C7" s="178" t="s">
        <v>261</v>
      </c>
      <c r="D7" s="179" t="s">
        <v>231</v>
      </c>
      <c r="E7" s="179" t="s">
        <v>278</v>
      </c>
      <c r="F7" s="180" t="s">
        <v>263</v>
      </c>
      <c r="G7" s="181" t="s">
        <v>264</v>
      </c>
      <c r="H7" s="179" t="s">
        <v>265</v>
      </c>
      <c r="I7" s="181" t="s">
        <v>279</v>
      </c>
      <c r="J7" s="182" t="s">
        <v>215</v>
      </c>
      <c r="K7" s="179">
        <v>2</v>
      </c>
      <c r="L7" s="179" t="s">
        <v>267</v>
      </c>
      <c r="M7" s="179" t="s">
        <v>267</v>
      </c>
      <c r="N7" s="179" t="s">
        <v>267</v>
      </c>
      <c r="O7" s="179" t="s">
        <v>268</v>
      </c>
      <c r="P7" s="185">
        <v>812315</v>
      </c>
      <c r="Q7" s="185">
        <f t="shared" si="0"/>
        <v>1624630</v>
      </c>
    </row>
    <row r="8" spans="1:18" x14ac:dyDescent="0.2">
      <c r="A8" s="178">
        <v>6</v>
      </c>
      <c r="B8" s="178" t="s">
        <v>260</v>
      </c>
      <c r="C8" s="178" t="s">
        <v>261</v>
      </c>
      <c r="D8" s="179" t="s">
        <v>231</v>
      </c>
      <c r="E8" s="179" t="s">
        <v>280</v>
      </c>
      <c r="F8" s="180" t="s">
        <v>263</v>
      </c>
      <c r="G8" s="181" t="s">
        <v>264</v>
      </c>
      <c r="H8" s="179" t="s">
        <v>265</v>
      </c>
      <c r="I8" s="181" t="s">
        <v>281</v>
      </c>
      <c r="J8" s="182" t="s">
        <v>92</v>
      </c>
      <c r="K8" s="179">
        <v>2</v>
      </c>
      <c r="L8" s="179" t="s">
        <v>267</v>
      </c>
      <c r="M8" s="179" t="s">
        <v>267</v>
      </c>
      <c r="N8" s="179" t="s">
        <v>267</v>
      </c>
      <c r="O8" s="179" t="s">
        <v>268</v>
      </c>
      <c r="P8" s="185">
        <v>5646133</v>
      </c>
      <c r="Q8" s="185">
        <f t="shared" si="0"/>
        <v>11292266</v>
      </c>
    </row>
    <row r="9" spans="1:18" x14ac:dyDescent="0.2">
      <c r="A9" s="178">
        <v>7</v>
      </c>
      <c r="B9" s="178" t="s">
        <v>260</v>
      </c>
      <c r="C9" s="178" t="s">
        <v>261</v>
      </c>
      <c r="D9" s="179" t="s">
        <v>231</v>
      </c>
      <c r="E9" s="179" t="s">
        <v>282</v>
      </c>
      <c r="F9" s="180" t="s">
        <v>263</v>
      </c>
      <c r="G9" s="181" t="s">
        <v>264</v>
      </c>
      <c r="H9" s="179" t="s">
        <v>265</v>
      </c>
      <c r="I9" s="181" t="s">
        <v>283</v>
      </c>
      <c r="J9" s="182" t="s">
        <v>222</v>
      </c>
      <c r="K9" s="179">
        <v>118</v>
      </c>
      <c r="L9" s="179" t="s">
        <v>267</v>
      </c>
      <c r="M9" s="179" t="s">
        <v>267</v>
      </c>
      <c r="N9" s="179" t="s">
        <v>267</v>
      </c>
      <c r="O9" s="179" t="s">
        <v>268</v>
      </c>
      <c r="P9" s="185">
        <v>194883</v>
      </c>
      <c r="Q9" s="185">
        <f t="shared" si="0"/>
        <v>22996194</v>
      </c>
    </row>
    <row r="10" spans="1:18" x14ac:dyDescent="0.2">
      <c r="A10" s="178">
        <v>8</v>
      </c>
      <c r="B10" s="178" t="s">
        <v>260</v>
      </c>
      <c r="C10" s="178" t="s">
        <v>261</v>
      </c>
      <c r="D10" s="179" t="s">
        <v>231</v>
      </c>
      <c r="E10" s="179" t="s">
        <v>284</v>
      </c>
      <c r="F10" s="180" t="s">
        <v>263</v>
      </c>
      <c r="G10" s="181" t="s">
        <v>264</v>
      </c>
      <c r="H10" s="179" t="s">
        <v>265</v>
      </c>
      <c r="I10" s="181" t="s">
        <v>202</v>
      </c>
      <c r="J10" s="182" t="s">
        <v>168</v>
      </c>
      <c r="K10" s="179">
        <v>2</v>
      </c>
      <c r="L10" s="179" t="s">
        <v>267</v>
      </c>
      <c r="M10" s="179" t="s">
        <v>267</v>
      </c>
      <c r="N10" s="179" t="s">
        <v>267</v>
      </c>
      <c r="O10" s="179" t="s">
        <v>268</v>
      </c>
      <c r="P10" s="185">
        <v>375195</v>
      </c>
      <c r="Q10" s="185">
        <f t="shared" si="0"/>
        <v>750390</v>
      </c>
    </row>
    <row r="11" spans="1:18" x14ac:dyDescent="0.2">
      <c r="A11" s="178">
        <v>9</v>
      </c>
      <c r="B11" s="178" t="s">
        <v>260</v>
      </c>
      <c r="C11" s="178" t="s">
        <v>261</v>
      </c>
      <c r="D11" s="179" t="s">
        <v>231</v>
      </c>
      <c r="E11" s="179" t="s">
        <v>285</v>
      </c>
      <c r="F11" s="180" t="s">
        <v>263</v>
      </c>
      <c r="G11" s="181" t="s">
        <v>264</v>
      </c>
      <c r="H11" s="179" t="s">
        <v>265</v>
      </c>
      <c r="I11" s="181" t="s">
        <v>286</v>
      </c>
      <c r="J11" s="182" t="s">
        <v>191</v>
      </c>
      <c r="K11" s="179">
        <v>118</v>
      </c>
      <c r="L11" s="179" t="s">
        <v>267</v>
      </c>
      <c r="M11" s="179" t="s">
        <v>267</v>
      </c>
      <c r="N11" s="179" t="s">
        <v>267</v>
      </c>
      <c r="O11" s="179" t="s">
        <v>268</v>
      </c>
      <c r="P11" s="185">
        <v>13933</v>
      </c>
      <c r="Q11" s="185">
        <f t="shared" si="0"/>
        <v>1644094</v>
      </c>
      <c r="R11" s="252">
        <f>+SUM(Q3:Q11)</f>
        <v>62261260</v>
      </c>
    </row>
    <row r="12" spans="1:18" x14ac:dyDescent="0.2">
      <c r="A12" s="178">
        <v>10</v>
      </c>
      <c r="B12" s="178" t="s">
        <v>260</v>
      </c>
      <c r="C12" s="178" t="s">
        <v>287</v>
      </c>
      <c r="D12" s="179" t="s">
        <v>238</v>
      </c>
      <c r="E12" s="179" t="s">
        <v>288</v>
      </c>
      <c r="F12" s="180" t="s">
        <v>289</v>
      </c>
      <c r="G12" s="181" t="s">
        <v>290</v>
      </c>
      <c r="H12" s="179" t="s">
        <v>291</v>
      </c>
      <c r="I12" s="181" t="s">
        <v>266</v>
      </c>
      <c r="J12" s="182" t="s">
        <v>123</v>
      </c>
      <c r="K12" s="179">
        <v>1</v>
      </c>
      <c r="L12" s="179" t="s">
        <v>267</v>
      </c>
      <c r="M12" s="179" t="s">
        <v>267</v>
      </c>
      <c r="N12" s="179" t="s">
        <v>267</v>
      </c>
      <c r="O12" s="179" t="s">
        <v>268</v>
      </c>
      <c r="P12" s="185">
        <v>256808</v>
      </c>
      <c r="Q12" s="185">
        <f t="shared" si="0"/>
        <v>256808</v>
      </c>
    </row>
    <row r="13" spans="1:18" x14ac:dyDescent="0.2">
      <c r="A13" s="178">
        <v>11</v>
      </c>
      <c r="B13" s="178" t="s">
        <v>260</v>
      </c>
      <c r="C13" s="178" t="s">
        <v>287</v>
      </c>
      <c r="D13" s="179" t="s">
        <v>238</v>
      </c>
      <c r="E13" s="179" t="s">
        <v>293</v>
      </c>
      <c r="F13" s="180" t="s">
        <v>289</v>
      </c>
      <c r="G13" s="181" t="s">
        <v>290</v>
      </c>
      <c r="H13" s="179" t="s">
        <v>294</v>
      </c>
      <c r="I13" s="181" t="s">
        <v>203</v>
      </c>
      <c r="J13" s="182" t="s">
        <v>295</v>
      </c>
      <c r="K13" s="179">
        <v>2</v>
      </c>
      <c r="L13" s="179" t="s">
        <v>267</v>
      </c>
      <c r="M13" s="179" t="s">
        <v>267</v>
      </c>
      <c r="N13" s="179" t="s">
        <v>268</v>
      </c>
      <c r="O13" s="179" t="s">
        <v>267</v>
      </c>
      <c r="P13" s="185">
        <v>375195</v>
      </c>
      <c r="Q13" s="185">
        <f t="shared" si="0"/>
        <v>750390</v>
      </c>
    </row>
    <row r="14" spans="1:18" x14ac:dyDescent="0.2">
      <c r="A14" s="178">
        <v>12</v>
      </c>
      <c r="B14" s="178" t="s">
        <v>260</v>
      </c>
      <c r="C14" s="178" t="s">
        <v>287</v>
      </c>
      <c r="D14" s="179" t="s">
        <v>238</v>
      </c>
      <c r="E14" s="179" t="s">
        <v>296</v>
      </c>
      <c r="F14" s="180" t="s">
        <v>289</v>
      </c>
      <c r="G14" s="181" t="s">
        <v>290</v>
      </c>
      <c r="H14" s="179" t="s">
        <v>294</v>
      </c>
      <c r="I14" s="181" t="s">
        <v>141</v>
      </c>
      <c r="J14" s="182" t="s">
        <v>297</v>
      </c>
      <c r="K14" s="179">
        <v>118</v>
      </c>
      <c r="L14" s="179" t="s">
        <v>267</v>
      </c>
      <c r="M14" s="179" t="s">
        <v>267</v>
      </c>
      <c r="N14" s="179" t="s">
        <v>268</v>
      </c>
      <c r="O14" s="179" t="s">
        <v>267</v>
      </c>
      <c r="P14" s="185">
        <v>60000</v>
      </c>
      <c r="Q14" s="185">
        <f t="shared" si="0"/>
        <v>7080000</v>
      </c>
    </row>
    <row r="15" spans="1:18" x14ac:dyDescent="0.2">
      <c r="A15" s="178">
        <v>13</v>
      </c>
      <c r="B15" s="178" t="s">
        <v>260</v>
      </c>
      <c r="C15" s="178" t="s">
        <v>287</v>
      </c>
      <c r="D15" s="179" t="s">
        <v>238</v>
      </c>
      <c r="E15" s="179" t="s">
        <v>298</v>
      </c>
      <c r="F15" s="180" t="s">
        <v>289</v>
      </c>
      <c r="G15" s="181" t="s">
        <v>290</v>
      </c>
      <c r="H15" s="179" t="s">
        <v>294</v>
      </c>
      <c r="I15" s="181" t="s">
        <v>299</v>
      </c>
      <c r="J15" s="182" t="s">
        <v>60</v>
      </c>
      <c r="K15" s="179">
        <v>118</v>
      </c>
      <c r="L15" s="179" t="s">
        <v>267</v>
      </c>
      <c r="M15" s="179" t="s">
        <v>267</v>
      </c>
      <c r="N15" s="179" t="s">
        <v>267</v>
      </c>
      <c r="O15" s="179" t="s">
        <v>268</v>
      </c>
      <c r="P15" s="185">
        <v>27138</v>
      </c>
      <c r="Q15" s="185">
        <f t="shared" si="0"/>
        <v>3202284</v>
      </c>
    </row>
    <row r="16" spans="1:18" x14ac:dyDescent="0.2">
      <c r="A16" s="178">
        <v>14</v>
      </c>
      <c r="B16" s="178" t="s">
        <v>260</v>
      </c>
      <c r="C16" s="178" t="s">
        <v>287</v>
      </c>
      <c r="D16" s="179" t="s">
        <v>238</v>
      </c>
      <c r="E16" s="179" t="s">
        <v>300</v>
      </c>
      <c r="F16" s="180" t="s">
        <v>289</v>
      </c>
      <c r="G16" s="181" t="s">
        <v>290</v>
      </c>
      <c r="H16" s="179" t="s">
        <v>294</v>
      </c>
      <c r="I16" s="181" t="s">
        <v>83</v>
      </c>
      <c r="J16" s="182" t="s">
        <v>301</v>
      </c>
      <c r="K16" s="179">
        <v>118</v>
      </c>
      <c r="L16" s="179" t="s">
        <v>268</v>
      </c>
      <c r="M16" s="179" t="s">
        <v>268</v>
      </c>
      <c r="N16" s="179" t="s">
        <v>268</v>
      </c>
      <c r="O16" s="179" t="s">
        <v>267</v>
      </c>
      <c r="P16" s="185">
        <v>15000</v>
      </c>
      <c r="Q16" s="185">
        <f t="shared" si="0"/>
        <v>1770000</v>
      </c>
    </row>
    <row r="17" spans="1:18" x14ac:dyDescent="0.2">
      <c r="A17" s="178">
        <v>15</v>
      </c>
      <c r="B17" s="178" t="s">
        <v>260</v>
      </c>
      <c r="C17" s="178" t="s">
        <v>287</v>
      </c>
      <c r="D17" s="179" t="s">
        <v>238</v>
      </c>
      <c r="E17" s="179" t="s">
        <v>302</v>
      </c>
      <c r="F17" s="180" t="s">
        <v>289</v>
      </c>
      <c r="G17" s="181" t="s">
        <v>290</v>
      </c>
      <c r="H17" s="179" t="s">
        <v>294</v>
      </c>
      <c r="I17" s="183" t="s">
        <v>274</v>
      </c>
      <c r="J17" s="182" t="s">
        <v>179</v>
      </c>
      <c r="K17" s="179">
        <v>118</v>
      </c>
      <c r="L17" s="179" t="s">
        <v>267</v>
      </c>
      <c r="M17" s="179" t="s">
        <v>267</v>
      </c>
      <c r="N17" s="179" t="s">
        <v>267</v>
      </c>
      <c r="O17" s="179" t="s">
        <v>268</v>
      </c>
      <c r="P17" s="185">
        <v>13369</v>
      </c>
      <c r="Q17" s="185">
        <f t="shared" si="0"/>
        <v>1577542</v>
      </c>
    </row>
    <row r="18" spans="1:18" x14ac:dyDescent="0.2">
      <c r="A18" s="178">
        <v>16</v>
      </c>
      <c r="B18" s="178" t="s">
        <v>260</v>
      </c>
      <c r="C18" s="178" t="s">
        <v>287</v>
      </c>
      <c r="D18" s="179" t="s">
        <v>238</v>
      </c>
      <c r="E18" s="179" t="s">
        <v>303</v>
      </c>
      <c r="F18" s="180" t="s">
        <v>289</v>
      </c>
      <c r="G18" s="181" t="s">
        <v>290</v>
      </c>
      <c r="H18" s="179" t="s">
        <v>294</v>
      </c>
      <c r="I18" s="181" t="s">
        <v>276</v>
      </c>
      <c r="J18" s="182" t="s">
        <v>277</v>
      </c>
      <c r="K18" s="179">
        <v>118</v>
      </c>
      <c r="L18" s="179" t="s">
        <v>267</v>
      </c>
      <c r="M18" s="179" t="s">
        <v>267</v>
      </c>
      <c r="N18" s="179" t="s">
        <v>267</v>
      </c>
      <c r="O18" s="179" t="s">
        <v>268</v>
      </c>
      <c r="P18" s="185">
        <v>28996</v>
      </c>
      <c r="Q18" s="185">
        <f t="shared" si="0"/>
        <v>3421528</v>
      </c>
    </row>
    <row r="19" spans="1:18" x14ac:dyDescent="0.2">
      <c r="A19" s="178">
        <v>17</v>
      </c>
      <c r="B19" s="178" t="s">
        <v>260</v>
      </c>
      <c r="C19" s="178" t="s">
        <v>287</v>
      </c>
      <c r="D19" s="179" t="s">
        <v>238</v>
      </c>
      <c r="E19" s="179" t="s">
        <v>304</v>
      </c>
      <c r="F19" s="180" t="s">
        <v>289</v>
      </c>
      <c r="G19" s="181" t="s">
        <v>290</v>
      </c>
      <c r="H19" s="179" t="s">
        <v>294</v>
      </c>
      <c r="I19" s="181" t="s">
        <v>305</v>
      </c>
      <c r="J19" s="182" t="s">
        <v>306</v>
      </c>
      <c r="K19" s="179">
        <v>1</v>
      </c>
      <c r="L19" s="179" t="s">
        <v>267</v>
      </c>
      <c r="M19" s="179" t="s">
        <v>267</v>
      </c>
      <c r="N19" s="179" t="s">
        <v>267</v>
      </c>
      <c r="O19" s="179" t="s">
        <v>268</v>
      </c>
      <c r="P19" s="185">
        <v>3824800</v>
      </c>
      <c r="Q19" s="185">
        <f t="shared" si="0"/>
        <v>3824800</v>
      </c>
    </row>
    <row r="20" spans="1:18" x14ac:dyDescent="0.2">
      <c r="A20" s="178">
        <v>18</v>
      </c>
      <c r="B20" s="178" t="s">
        <v>260</v>
      </c>
      <c r="C20" s="178" t="s">
        <v>287</v>
      </c>
      <c r="D20" s="179" t="s">
        <v>238</v>
      </c>
      <c r="E20" s="179" t="s">
        <v>307</v>
      </c>
      <c r="F20" s="180" t="s">
        <v>289</v>
      </c>
      <c r="G20" s="181" t="s">
        <v>290</v>
      </c>
      <c r="H20" s="179" t="s">
        <v>294</v>
      </c>
      <c r="I20" s="181" t="s">
        <v>36</v>
      </c>
      <c r="J20" s="182" t="s">
        <v>308</v>
      </c>
      <c r="K20" s="179">
        <v>2</v>
      </c>
      <c r="L20" s="179" t="s">
        <v>267</v>
      </c>
      <c r="M20" s="179" t="s">
        <v>267</v>
      </c>
      <c r="N20" s="179" t="s">
        <v>267</v>
      </c>
      <c r="O20" s="179" t="s">
        <v>268</v>
      </c>
      <c r="P20" s="185">
        <v>172116</v>
      </c>
      <c r="Q20" s="185">
        <f t="shared" si="0"/>
        <v>344232</v>
      </c>
    </row>
    <row r="21" spans="1:18" x14ac:dyDescent="0.2">
      <c r="A21" s="178">
        <v>19</v>
      </c>
      <c r="B21" s="178" t="s">
        <v>260</v>
      </c>
      <c r="C21" s="178" t="s">
        <v>287</v>
      </c>
      <c r="D21" s="179" t="s">
        <v>238</v>
      </c>
      <c r="E21" s="179" t="s">
        <v>309</v>
      </c>
      <c r="F21" s="180" t="s">
        <v>289</v>
      </c>
      <c r="G21" s="181" t="s">
        <v>290</v>
      </c>
      <c r="H21" s="179" t="s">
        <v>294</v>
      </c>
      <c r="I21" s="181" t="s">
        <v>279</v>
      </c>
      <c r="J21" s="182" t="s">
        <v>215</v>
      </c>
      <c r="K21" s="179">
        <v>2</v>
      </c>
      <c r="L21" s="179" t="s">
        <v>267</v>
      </c>
      <c r="M21" s="179" t="s">
        <v>267</v>
      </c>
      <c r="N21" s="179" t="s">
        <v>267</v>
      </c>
      <c r="O21" s="179" t="s">
        <v>268</v>
      </c>
      <c r="P21" s="185">
        <v>812315</v>
      </c>
      <c r="Q21" s="185">
        <f t="shared" si="0"/>
        <v>1624630</v>
      </c>
    </row>
    <row r="22" spans="1:18" x14ac:dyDescent="0.2">
      <c r="A22" s="178">
        <v>20</v>
      </c>
      <c r="B22" s="178" t="s">
        <v>260</v>
      </c>
      <c r="C22" s="178" t="s">
        <v>287</v>
      </c>
      <c r="D22" s="179" t="s">
        <v>238</v>
      </c>
      <c r="E22" s="179" t="s">
        <v>310</v>
      </c>
      <c r="F22" s="180" t="s">
        <v>289</v>
      </c>
      <c r="G22" s="181" t="s">
        <v>290</v>
      </c>
      <c r="H22" s="179" t="s">
        <v>294</v>
      </c>
      <c r="I22" s="181" t="s">
        <v>281</v>
      </c>
      <c r="J22" s="182" t="s">
        <v>92</v>
      </c>
      <c r="K22" s="179">
        <v>1</v>
      </c>
      <c r="L22" s="179" t="s">
        <v>267</v>
      </c>
      <c r="M22" s="179" t="s">
        <v>267</v>
      </c>
      <c r="N22" s="179" t="s">
        <v>268</v>
      </c>
      <c r="O22" s="179" t="s">
        <v>268</v>
      </c>
      <c r="P22" s="185">
        <v>5646133</v>
      </c>
      <c r="Q22" s="185">
        <f t="shared" si="0"/>
        <v>5646133</v>
      </c>
    </row>
    <row r="23" spans="1:18" x14ac:dyDescent="0.2">
      <c r="A23" s="178">
        <v>21</v>
      </c>
      <c r="B23" s="178" t="s">
        <v>260</v>
      </c>
      <c r="C23" s="178" t="s">
        <v>287</v>
      </c>
      <c r="D23" s="179" t="s">
        <v>238</v>
      </c>
      <c r="E23" s="179" t="s">
        <v>311</v>
      </c>
      <c r="F23" s="180" t="s">
        <v>289</v>
      </c>
      <c r="G23" s="181" t="s">
        <v>290</v>
      </c>
      <c r="H23" s="179" t="s">
        <v>294</v>
      </c>
      <c r="I23" s="181" t="s">
        <v>286</v>
      </c>
      <c r="J23" s="182" t="s">
        <v>191</v>
      </c>
      <c r="K23" s="179">
        <v>118</v>
      </c>
      <c r="L23" s="179" t="s">
        <v>267</v>
      </c>
      <c r="M23" s="179" t="s">
        <v>267</v>
      </c>
      <c r="N23" s="179" t="s">
        <v>267</v>
      </c>
      <c r="O23" s="179" t="s">
        <v>268</v>
      </c>
      <c r="P23" s="185">
        <v>13933</v>
      </c>
      <c r="Q23" s="185">
        <f t="shared" si="0"/>
        <v>1644094</v>
      </c>
      <c r="R23" s="252">
        <f>+SUM(Q12:Q23)</f>
        <v>31142441</v>
      </c>
    </row>
    <row r="24" spans="1:18" x14ac:dyDescent="0.2">
      <c r="A24" s="178">
        <v>22</v>
      </c>
      <c r="B24" s="178" t="s">
        <v>260</v>
      </c>
      <c r="C24" s="178" t="s">
        <v>312</v>
      </c>
      <c r="D24" s="179" t="s">
        <v>241</v>
      </c>
      <c r="E24" s="179" t="s">
        <v>313</v>
      </c>
      <c r="F24" s="180" t="s">
        <v>314</v>
      </c>
      <c r="G24" s="181" t="s">
        <v>315</v>
      </c>
      <c r="H24" s="179" t="s">
        <v>316</v>
      </c>
      <c r="I24" s="181" t="s">
        <v>266</v>
      </c>
      <c r="J24" s="182" t="s">
        <v>123</v>
      </c>
      <c r="K24" s="179">
        <v>2</v>
      </c>
      <c r="L24" s="179" t="s">
        <v>267</v>
      </c>
      <c r="M24" s="179" t="s">
        <v>267</v>
      </c>
      <c r="N24" s="179" t="s">
        <v>267</v>
      </c>
      <c r="O24" s="179" t="s">
        <v>268</v>
      </c>
      <c r="P24" s="185">
        <v>256808</v>
      </c>
      <c r="Q24" s="185">
        <f t="shared" si="0"/>
        <v>513616</v>
      </c>
    </row>
    <row r="25" spans="1:18" x14ac:dyDescent="0.2">
      <c r="A25" s="178">
        <v>23</v>
      </c>
      <c r="B25" s="178" t="s">
        <v>260</v>
      </c>
      <c r="C25" s="178" t="s">
        <v>312</v>
      </c>
      <c r="D25" s="179" t="s">
        <v>241</v>
      </c>
      <c r="E25" s="179" t="s">
        <v>318</v>
      </c>
      <c r="F25" s="180" t="s">
        <v>314</v>
      </c>
      <c r="G25" s="181" t="s">
        <v>315</v>
      </c>
      <c r="H25" s="179" t="s">
        <v>319</v>
      </c>
      <c r="I25" s="181" t="s">
        <v>283</v>
      </c>
      <c r="J25" s="182" t="s">
        <v>320</v>
      </c>
      <c r="K25" s="179">
        <v>100</v>
      </c>
      <c r="L25" s="179" t="s">
        <v>267</v>
      </c>
      <c r="M25" s="179" t="s">
        <v>267</v>
      </c>
      <c r="N25" s="179" t="s">
        <v>267</v>
      </c>
      <c r="O25" s="179" t="s">
        <v>268</v>
      </c>
      <c r="P25" s="185">
        <v>194883</v>
      </c>
      <c r="Q25" s="185">
        <f t="shared" si="0"/>
        <v>19488300</v>
      </c>
    </row>
    <row r="26" spans="1:18" x14ac:dyDescent="0.2">
      <c r="A26" s="178">
        <v>24</v>
      </c>
      <c r="B26" s="178" t="s">
        <v>260</v>
      </c>
      <c r="C26" s="178" t="s">
        <v>312</v>
      </c>
      <c r="D26" s="179" t="s">
        <v>241</v>
      </c>
      <c r="E26" s="179" t="s">
        <v>321</v>
      </c>
      <c r="F26" s="180" t="s">
        <v>314</v>
      </c>
      <c r="G26" s="181" t="s">
        <v>315</v>
      </c>
      <c r="H26" s="179" t="s">
        <v>319</v>
      </c>
      <c r="I26" s="181" t="s">
        <v>274</v>
      </c>
      <c r="J26" s="182" t="s">
        <v>179</v>
      </c>
      <c r="K26" s="179">
        <v>100</v>
      </c>
      <c r="L26" s="179" t="s">
        <v>267</v>
      </c>
      <c r="M26" s="179" t="s">
        <v>267</v>
      </c>
      <c r="N26" s="179" t="s">
        <v>267</v>
      </c>
      <c r="O26" s="179" t="s">
        <v>268</v>
      </c>
      <c r="P26" s="185">
        <v>13369</v>
      </c>
      <c r="Q26" s="185">
        <f t="shared" si="0"/>
        <v>1336900</v>
      </c>
    </row>
    <row r="27" spans="1:18" x14ac:dyDescent="0.2">
      <c r="A27" s="178">
        <v>25</v>
      </c>
      <c r="B27" s="178" t="s">
        <v>260</v>
      </c>
      <c r="C27" s="178" t="s">
        <v>312</v>
      </c>
      <c r="D27" s="179" t="s">
        <v>241</v>
      </c>
      <c r="E27" s="179" t="s">
        <v>322</v>
      </c>
      <c r="F27" s="180" t="s">
        <v>314</v>
      </c>
      <c r="G27" s="181" t="s">
        <v>315</v>
      </c>
      <c r="H27" s="179" t="s">
        <v>319</v>
      </c>
      <c r="I27" s="181" t="s">
        <v>276</v>
      </c>
      <c r="J27" s="182" t="s">
        <v>277</v>
      </c>
      <c r="K27" s="179">
        <v>100</v>
      </c>
      <c r="L27" s="179" t="s">
        <v>267</v>
      </c>
      <c r="M27" s="179" t="s">
        <v>267</v>
      </c>
      <c r="N27" s="179" t="s">
        <v>267</v>
      </c>
      <c r="O27" s="179" t="s">
        <v>268</v>
      </c>
      <c r="P27" s="185">
        <v>28996</v>
      </c>
      <c r="Q27" s="185">
        <f t="shared" si="0"/>
        <v>2899600</v>
      </c>
    </row>
    <row r="28" spans="1:18" x14ac:dyDescent="0.2">
      <c r="A28" s="178">
        <v>26</v>
      </c>
      <c r="B28" s="178" t="s">
        <v>260</v>
      </c>
      <c r="C28" s="178" t="s">
        <v>312</v>
      </c>
      <c r="D28" s="179" t="s">
        <v>241</v>
      </c>
      <c r="E28" s="179" t="s">
        <v>323</v>
      </c>
      <c r="F28" s="180" t="s">
        <v>314</v>
      </c>
      <c r="G28" s="181" t="s">
        <v>315</v>
      </c>
      <c r="H28" s="179" t="s">
        <v>319</v>
      </c>
      <c r="I28" s="181" t="s">
        <v>202</v>
      </c>
      <c r="J28" s="182" t="s">
        <v>168</v>
      </c>
      <c r="K28" s="179">
        <v>1</v>
      </c>
      <c r="L28" s="179" t="s">
        <v>267</v>
      </c>
      <c r="M28" s="179" t="s">
        <v>267</v>
      </c>
      <c r="N28" s="179" t="s">
        <v>267</v>
      </c>
      <c r="O28" s="179" t="s">
        <v>268</v>
      </c>
      <c r="P28" s="185">
        <v>375195</v>
      </c>
      <c r="Q28" s="185">
        <f t="shared" si="0"/>
        <v>375195</v>
      </c>
    </row>
    <row r="29" spans="1:18" x14ac:dyDescent="0.2">
      <c r="A29" s="178">
        <v>27</v>
      </c>
      <c r="B29" s="178" t="s">
        <v>260</v>
      </c>
      <c r="C29" s="178" t="s">
        <v>312</v>
      </c>
      <c r="D29" s="179" t="s">
        <v>241</v>
      </c>
      <c r="E29" s="179" t="s">
        <v>324</v>
      </c>
      <c r="F29" s="180" t="s">
        <v>314</v>
      </c>
      <c r="G29" s="181" t="s">
        <v>315</v>
      </c>
      <c r="H29" s="179" t="s">
        <v>319</v>
      </c>
      <c r="I29" s="181" t="s">
        <v>279</v>
      </c>
      <c r="J29" s="182" t="s">
        <v>215</v>
      </c>
      <c r="K29" s="179">
        <v>2</v>
      </c>
      <c r="L29" s="179" t="s">
        <v>267</v>
      </c>
      <c r="M29" s="179" t="s">
        <v>267</v>
      </c>
      <c r="N29" s="179" t="s">
        <v>267</v>
      </c>
      <c r="O29" s="179" t="s">
        <v>268</v>
      </c>
      <c r="P29" s="185">
        <v>812315</v>
      </c>
      <c r="Q29" s="185">
        <f t="shared" si="0"/>
        <v>1624630</v>
      </c>
    </row>
    <row r="30" spans="1:18" x14ac:dyDescent="0.2">
      <c r="A30" s="178">
        <v>28</v>
      </c>
      <c r="B30" s="178" t="s">
        <v>260</v>
      </c>
      <c r="C30" s="178" t="s">
        <v>312</v>
      </c>
      <c r="D30" s="179" t="s">
        <v>241</v>
      </c>
      <c r="E30" s="179" t="s">
        <v>325</v>
      </c>
      <c r="F30" s="180" t="s">
        <v>314</v>
      </c>
      <c r="G30" s="181" t="s">
        <v>315</v>
      </c>
      <c r="H30" s="179" t="s">
        <v>319</v>
      </c>
      <c r="I30" s="181" t="s">
        <v>286</v>
      </c>
      <c r="J30" s="182" t="s">
        <v>191</v>
      </c>
      <c r="K30" s="179">
        <v>100</v>
      </c>
      <c r="L30" s="179" t="s">
        <v>267</v>
      </c>
      <c r="M30" s="179" t="s">
        <v>267</v>
      </c>
      <c r="N30" s="179" t="s">
        <v>267</v>
      </c>
      <c r="O30" s="179" t="s">
        <v>268</v>
      </c>
      <c r="P30" s="185">
        <v>13933</v>
      </c>
      <c r="Q30" s="185">
        <f t="shared" si="0"/>
        <v>1393300</v>
      </c>
    </row>
    <row r="31" spans="1:18" x14ac:dyDescent="0.2">
      <c r="A31" s="178">
        <v>29</v>
      </c>
      <c r="B31" s="178" t="s">
        <v>260</v>
      </c>
      <c r="C31" s="178" t="s">
        <v>312</v>
      </c>
      <c r="D31" s="179" t="s">
        <v>241</v>
      </c>
      <c r="E31" s="179" t="s">
        <v>326</v>
      </c>
      <c r="F31" s="180" t="s">
        <v>314</v>
      </c>
      <c r="G31" s="181" t="s">
        <v>315</v>
      </c>
      <c r="H31" s="179" t="s">
        <v>319</v>
      </c>
      <c r="I31" s="181" t="s">
        <v>327</v>
      </c>
      <c r="J31" s="182" t="s">
        <v>328</v>
      </c>
      <c r="K31" s="179">
        <v>100</v>
      </c>
      <c r="L31" s="179" t="s">
        <v>267</v>
      </c>
      <c r="M31" s="179" t="s">
        <v>267</v>
      </c>
      <c r="N31" s="179" t="s">
        <v>268</v>
      </c>
      <c r="O31" s="179" t="s">
        <v>267</v>
      </c>
      <c r="P31" s="185">
        <v>62000</v>
      </c>
      <c r="Q31" s="185">
        <f t="shared" si="0"/>
        <v>6200000</v>
      </c>
    </row>
    <row r="32" spans="1:18" x14ac:dyDescent="0.2">
      <c r="A32" s="178">
        <v>30</v>
      </c>
      <c r="B32" s="178" t="s">
        <v>260</v>
      </c>
      <c r="C32" s="178" t="s">
        <v>312</v>
      </c>
      <c r="D32" s="179" t="s">
        <v>241</v>
      </c>
      <c r="E32" s="179" t="s">
        <v>329</v>
      </c>
      <c r="F32" s="180" t="s">
        <v>314</v>
      </c>
      <c r="G32" s="181" t="s">
        <v>315</v>
      </c>
      <c r="H32" s="179" t="s">
        <v>319</v>
      </c>
      <c r="I32" s="181" t="s">
        <v>281</v>
      </c>
      <c r="J32" s="182" t="s">
        <v>92</v>
      </c>
      <c r="K32" s="179">
        <v>1</v>
      </c>
      <c r="L32" s="179" t="s">
        <v>267</v>
      </c>
      <c r="M32" s="179" t="s">
        <v>267</v>
      </c>
      <c r="N32" s="179" t="s">
        <v>268</v>
      </c>
      <c r="O32" s="179" t="s">
        <v>268</v>
      </c>
      <c r="P32" s="185">
        <v>5646133</v>
      </c>
      <c r="Q32" s="185">
        <f t="shared" si="0"/>
        <v>5646133</v>
      </c>
      <c r="R32" s="252">
        <f>+SUM(Q24:Q32)</f>
        <v>39477674</v>
      </c>
    </row>
    <row r="33" spans="1:23" ht="29.5" customHeight="1" x14ac:dyDescent="0.2">
      <c r="A33" s="663" t="s">
        <v>685</v>
      </c>
      <c r="B33" s="663"/>
      <c r="C33" s="663"/>
      <c r="D33" s="663"/>
      <c r="E33" s="663"/>
      <c r="F33" s="663"/>
      <c r="G33" s="663"/>
      <c r="H33" s="663"/>
      <c r="I33" s="663"/>
      <c r="J33" s="663"/>
      <c r="K33" s="663"/>
      <c r="L33" s="663"/>
      <c r="M33" s="663"/>
      <c r="N33" s="663"/>
      <c r="O33" s="663"/>
      <c r="P33" s="663"/>
      <c r="Q33" s="184">
        <f>SUM(Q3:Q32)</f>
        <v>132881375</v>
      </c>
      <c r="R33" s="177">
        <f>+R11+R23+R32</f>
        <v>132881375</v>
      </c>
      <c r="V33" s="152" t="s">
        <v>686</v>
      </c>
      <c r="W33" s="177">
        <f>Q33+Q90+Q200</f>
        <v>618416516</v>
      </c>
    </row>
    <row r="34" spans="1:23" ht="22" x14ac:dyDescent="0.2">
      <c r="A34" s="662" t="s">
        <v>687</v>
      </c>
      <c r="B34" s="662"/>
      <c r="C34" s="662"/>
      <c r="D34" s="662"/>
      <c r="E34" s="662"/>
      <c r="F34" s="662"/>
      <c r="G34" s="662"/>
      <c r="H34" s="662"/>
      <c r="I34" s="662"/>
      <c r="J34" s="662"/>
      <c r="K34" s="662"/>
      <c r="L34" s="662"/>
      <c r="M34" s="662"/>
      <c r="N34" s="662"/>
      <c r="O34" s="662"/>
      <c r="P34" s="662"/>
      <c r="Q34" s="662"/>
    </row>
    <row r="35" spans="1:23" ht="30" x14ac:dyDescent="0.2">
      <c r="A35" s="175" t="s">
        <v>244</v>
      </c>
      <c r="B35" s="175" t="s">
        <v>245</v>
      </c>
      <c r="C35" s="175" t="s">
        <v>246</v>
      </c>
      <c r="D35" s="175" t="s">
        <v>247</v>
      </c>
      <c r="E35" s="175" t="s">
        <v>248</v>
      </c>
      <c r="F35" s="523" t="s">
        <v>249</v>
      </c>
      <c r="G35" s="523" t="s">
        <v>250</v>
      </c>
      <c r="H35" s="175" t="s">
        <v>251</v>
      </c>
      <c r="I35" s="523" t="s">
        <v>252</v>
      </c>
      <c r="J35" s="523" t="s">
        <v>2</v>
      </c>
      <c r="K35" s="175" t="s">
        <v>3</v>
      </c>
      <c r="L35" s="175" t="s">
        <v>253</v>
      </c>
      <c r="M35" s="175" t="s">
        <v>254</v>
      </c>
      <c r="N35" s="175" t="s">
        <v>255</v>
      </c>
      <c r="O35" s="175" t="s">
        <v>256</v>
      </c>
      <c r="P35" s="175" t="s">
        <v>257</v>
      </c>
      <c r="Q35" s="175" t="s">
        <v>258</v>
      </c>
    </row>
    <row r="36" spans="1:23" x14ac:dyDescent="0.2">
      <c r="A36" s="178">
        <v>31</v>
      </c>
      <c r="B36" s="178" t="s">
        <v>570</v>
      </c>
      <c r="C36" s="178" t="s">
        <v>571</v>
      </c>
      <c r="D36" s="179" t="s">
        <v>557</v>
      </c>
      <c r="E36" s="179" t="s">
        <v>572</v>
      </c>
      <c r="F36" s="180" t="s">
        <v>573</v>
      </c>
      <c r="G36" s="181" t="s">
        <v>574</v>
      </c>
      <c r="H36" s="179" t="s">
        <v>575</v>
      </c>
      <c r="I36" s="181" t="s">
        <v>266</v>
      </c>
      <c r="J36" s="182" t="s">
        <v>123</v>
      </c>
      <c r="K36" s="179">
        <v>1</v>
      </c>
      <c r="L36" s="179" t="s">
        <v>267</v>
      </c>
      <c r="M36" s="179" t="s">
        <v>267</v>
      </c>
      <c r="N36" s="179" t="s">
        <v>267</v>
      </c>
      <c r="O36" s="179" t="s">
        <v>268</v>
      </c>
      <c r="P36" s="526">
        <v>256808</v>
      </c>
      <c r="Q36" s="526">
        <f t="shared" ref="Q36:Q46" si="1">SUM(P36*K36)</f>
        <v>256808</v>
      </c>
    </row>
    <row r="37" spans="1:23" x14ac:dyDescent="0.2">
      <c r="A37" s="178">
        <v>32</v>
      </c>
      <c r="B37" s="178" t="s">
        <v>570</v>
      </c>
      <c r="C37" s="178" t="s">
        <v>571</v>
      </c>
      <c r="D37" s="179" t="s">
        <v>557</v>
      </c>
      <c r="E37" s="179" t="s">
        <v>577</v>
      </c>
      <c r="F37" s="180" t="s">
        <v>573</v>
      </c>
      <c r="G37" s="181" t="s">
        <v>574</v>
      </c>
      <c r="H37" s="179" t="s">
        <v>575</v>
      </c>
      <c r="I37" s="181" t="s">
        <v>578</v>
      </c>
      <c r="J37" s="182" t="s">
        <v>168</v>
      </c>
      <c r="K37" s="179">
        <v>4</v>
      </c>
      <c r="L37" s="179" t="s">
        <v>267</v>
      </c>
      <c r="M37" s="179" t="s">
        <v>267</v>
      </c>
      <c r="N37" s="179" t="s">
        <v>267</v>
      </c>
      <c r="O37" s="179" t="s">
        <v>268</v>
      </c>
      <c r="P37" s="526">
        <v>375195</v>
      </c>
      <c r="Q37" s="526">
        <f t="shared" si="1"/>
        <v>1500780</v>
      </c>
    </row>
    <row r="38" spans="1:23" x14ac:dyDescent="0.2">
      <c r="A38" s="178">
        <v>33</v>
      </c>
      <c r="B38" s="178" t="s">
        <v>570</v>
      </c>
      <c r="C38" s="178" t="s">
        <v>571</v>
      </c>
      <c r="D38" s="179" t="s">
        <v>557</v>
      </c>
      <c r="E38" s="179" t="s">
        <v>579</v>
      </c>
      <c r="F38" s="180" t="s">
        <v>573</v>
      </c>
      <c r="G38" s="181" t="s">
        <v>574</v>
      </c>
      <c r="H38" s="179" t="s">
        <v>575</v>
      </c>
      <c r="I38" s="181" t="s">
        <v>580</v>
      </c>
      <c r="J38" s="182" t="s">
        <v>509</v>
      </c>
      <c r="K38" s="179">
        <v>2</v>
      </c>
      <c r="L38" s="179" t="s">
        <v>267</v>
      </c>
      <c r="M38" s="179" t="s">
        <v>267</v>
      </c>
      <c r="N38" s="179" t="s">
        <v>267</v>
      </c>
      <c r="O38" s="179" t="s">
        <v>268</v>
      </c>
      <c r="P38" s="526">
        <v>509973</v>
      </c>
      <c r="Q38" s="526">
        <f t="shared" si="1"/>
        <v>1019946</v>
      </c>
    </row>
    <row r="39" spans="1:23" x14ac:dyDescent="0.2">
      <c r="A39" s="178">
        <v>34</v>
      </c>
      <c r="B39" s="178" t="s">
        <v>570</v>
      </c>
      <c r="C39" s="178" t="s">
        <v>571</v>
      </c>
      <c r="D39" s="179" t="s">
        <v>557</v>
      </c>
      <c r="E39" s="179" t="s">
        <v>581</v>
      </c>
      <c r="F39" s="180" t="s">
        <v>573</v>
      </c>
      <c r="G39" s="181" t="s">
        <v>574</v>
      </c>
      <c r="H39" s="179" t="s">
        <v>575</v>
      </c>
      <c r="I39" s="181" t="s">
        <v>305</v>
      </c>
      <c r="J39" s="182" t="s">
        <v>582</v>
      </c>
      <c r="K39" s="179">
        <v>1</v>
      </c>
      <c r="L39" s="179" t="s">
        <v>267</v>
      </c>
      <c r="M39" s="179" t="s">
        <v>267</v>
      </c>
      <c r="N39" s="179" t="s">
        <v>267</v>
      </c>
      <c r="O39" s="179" t="s">
        <v>268</v>
      </c>
      <c r="P39" s="526">
        <v>3824800</v>
      </c>
      <c r="Q39" s="526">
        <f t="shared" si="1"/>
        <v>3824800</v>
      </c>
    </row>
    <row r="40" spans="1:23" x14ac:dyDescent="0.2">
      <c r="A40" s="178">
        <v>35</v>
      </c>
      <c r="B40" s="178" t="s">
        <v>570</v>
      </c>
      <c r="C40" s="178" t="s">
        <v>571</v>
      </c>
      <c r="D40" s="179" t="s">
        <v>557</v>
      </c>
      <c r="E40" s="179" t="s">
        <v>583</v>
      </c>
      <c r="F40" s="180" t="s">
        <v>573</v>
      </c>
      <c r="G40" s="181" t="s">
        <v>574</v>
      </c>
      <c r="H40" s="179" t="s">
        <v>575</v>
      </c>
      <c r="I40" s="181" t="s">
        <v>584</v>
      </c>
      <c r="J40" s="182" t="s">
        <v>585</v>
      </c>
      <c r="K40" s="179">
        <v>1</v>
      </c>
      <c r="L40" s="179" t="s">
        <v>267</v>
      </c>
      <c r="M40" s="179" t="s">
        <v>267</v>
      </c>
      <c r="N40" s="179" t="s">
        <v>268</v>
      </c>
      <c r="O40" s="179" t="s">
        <v>267</v>
      </c>
      <c r="P40" s="526">
        <v>4850000</v>
      </c>
      <c r="Q40" s="526">
        <f t="shared" si="1"/>
        <v>4850000</v>
      </c>
    </row>
    <row r="41" spans="1:23" x14ac:dyDescent="0.2">
      <c r="A41" s="178">
        <v>36</v>
      </c>
      <c r="B41" s="178" t="s">
        <v>570</v>
      </c>
      <c r="C41" s="178" t="s">
        <v>571</v>
      </c>
      <c r="D41" s="179" t="s">
        <v>557</v>
      </c>
      <c r="E41" s="179" t="s">
        <v>586</v>
      </c>
      <c r="F41" s="180" t="s">
        <v>573</v>
      </c>
      <c r="G41" s="181" t="s">
        <v>574</v>
      </c>
      <c r="H41" s="179" t="s">
        <v>575</v>
      </c>
      <c r="I41" s="181" t="s">
        <v>377</v>
      </c>
      <c r="J41" s="182" t="s">
        <v>378</v>
      </c>
      <c r="K41" s="179">
        <v>1</v>
      </c>
      <c r="L41" s="179" t="s">
        <v>267</v>
      </c>
      <c r="M41" s="179" t="s">
        <v>267</v>
      </c>
      <c r="N41" s="179" t="s">
        <v>267</v>
      </c>
      <c r="O41" s="179" t="s">
        <v>268</v>
      </c>
      <c r="P41" s="526">
        <v>2431480</v>
      </c>
      <c r="Q41" s="526">
        <f t="shared" si="1"/>
        <v>2431480</v>
      </c>
    </row>
    <row r="42" spans="1:23" x14ac:dyDescent="0.2">
      <c r="A42" s="178">
        <v>37</v>
      </c>
      <c r="B42" s="178" t="s">
        <v>570</v>
      </c>
      <c r="C42" s="178" t="s">
        <v>571</v>
      </c>
      <c r="D42" s="179" t="s">
        <v>557</v>
      </c>
      <c r="E42" s="179" t="s">
        <v>587</v>
      </c>
      <c r="F42" s="180" t="s">
        <v>573</v>
      </c>
      <c r="G42" s="181" t="s">
        <v>574</v>
      </c>
      <c r="H42" s="179" t="s">
        <v>575</v>
      </c>
      <c r="I42" s="181" t="s">
        <v>588</v>
      </c>
      <c r="J42" s="182" t="s">
        <v>66</v>
      </c>
      <c r="K42" s="179">
        <v>120</v>
      </c>
      <c r="L42" s="179" t="s">
        <v>267</v>
      </c>
      <c r="M42" s="179" t="s">
        <v>267</v>
      </c>
      <c r="N42" s="179" t="s">
        <v>267</v>
      </c>
      <c r="O42" s="179" t="s">
        <v>268</v>
      </c>
      <c r="P42" s="526">
        <v>38867</v>
      </c>
      <c r="Q42" s="526">
        <f t="shared" si="1"/>
        <v>4664040</v>
      </c>
    </row>
    <row r="43" spans="1:23" x14ac:dyDescent="0.2">
      <c r="A43" s="178">
        <v>38</v>
      </c>
      <c r="B43" s="178" t="s">
        <v>570</v>
      </c>
      <c r="C43" s="178" t="s">
        <v>571</v>
      </c>
      <c r="D43" s="179" t="s">
        <v>557</v>
      </c>
      <c r="E43" s="179" t="s">
        <v>589</v>
      </c>
      <c r="F43" s="180" t="s">
        <v>573</v>
      </c>
      <c r="G43" s="181" t="s">
        <v>574</v>
      </c>
      <c r="H43" s="179" t="s">
        <v>575</v>
      </c>
      <c r="I43" s="181" t="s">
        <v>590</v>
      </c>
      <c r="J43" s="182" t="s">
        <v>591</v>
      </c>
      <c r="K43" s="179">
        <v>6</v>
      </c>
      <c r="L43" s="179" t="s">
        <v>267</v>
      </c>
      <c r="M43" s="179" t="s">
        <v>267</v>
      </c>
      <c r="N43" s="179" t="s">
        <v>268</v>
      </c>
      <c r="O43" s="179" t="s">
        <v>267</v>
      </c>
      <c r="P43" s="526">
        <v>300000</v>
      </c>
      <c r="Q43" s="526">
        <f t="shared" si="1"/>
        <v>1800000</v>
      </c>
    </row>
    <row r="44" spans="1:23" x14ac:dyDescent="0.2">
      <c r="A44" s="178">
        <v>39</v>
      </c>
      <c r="B44" s="178" t="s">
        <v>570</v>
      </c>
      <c r="C44" s="178" t="s">
        <v>571</v>
      </c>
      <c r="D44" s="179" t="s">
        <v>557</v>
      </c>
      <c r="E44" s="179" t="s">
        <v>592</v>
      </c>
      <c r="F44" s="180" t="s">
        <v>573</v>
      </c>
      <c r="G44" s="181" t="s">
        <v>574</v>
      </c>
      <c r="H44" s="179" t="s">
        <v>575</v>
      </c>
      <c r="I44" s="181" t="s">
        <v>593</v>
      </c>
      <c r="J44" s="182" t="s">
        <v>94</v>
      </c>
      <c r="K44" s="179">
        <v>1</v>
      </c>
      <c r="L44" s="179" t="s">
        <v>267</v>
      </c>
      <c r="M44" s="179" t="s">
        <v>267</v>
      </c>
      <c r="N44" s="179" t="s">
        <v>267</v>
      </c>
      <c r="O44" s="179" t="s">
        <v>268</v>
      </c>
      <c r="P44" s="526">
        <v>486296</v>
      </c>
      <c r="Q44" s="526">
        <f t="shared" si="1"/>
        <v>486296</v>
      </c>
    </row>
    <row r="45" spans="1:23" x14ac:dyDescent="0.2">
      <c r="A45" s="178">
        <v>40</v>
      </c>
      <c r="B45" s="178" t="s">
        <v>570</v>
      </c>
      <c r="C45" s="178" t="s">
        <v>571</v>
      </c>
      <c r="D45" s="179" t="s">
        <v>557</v>
      </c>
      <c r="E45" s="179" t="s">
        <v>594</v>
      </c>
      <c r="F45" s="180" t="s">
        <v>573</v>
      </c>
      <c r="G45" s="181" t="s">
        <v>574</v>
      </c>
      <c r="H45" s="179" t="s">
        <v>575</v>
      </c>
      <c r="I45" s="181" t="s">
        <v>595</v>
      </c>
      <c r="J45" s="182" t="s">
        <v>596</v>
      </c>
      <c r="K45" s="179">
        <v>120</v>
      </c>
      <c r="L45" s="179" t="s">
        <v>267</v>
      </c>
      <c r="M45" s="179" t="s">
        <v>267</v>
      </c>
      <c r="N45" s="179" t="s">
        <v>267</v>
      </c>
      <c r="O45" s="179" t="s">
        <v>267</v>
      </c>
      <c r="P45" s="526">
        <v>13369</v>
      </c>
      <c r="Q45" s="526">
        <f t="shared" si="1"/>
        <v>1604280</v>
      </c>
    </row>
    <row r="46" spans="1:23" x14ac:dyDescent="0.2">
      <c r="A46" s="178">
        <v>41</v>
      </c>
      <c r="B46" s="178" t="s">
        <v>570</v>
      </c>
      <c r="C46" s="178" t="s">
        <v>571</v>
      </c>
      <c r="D46" s="179" t="s">
        <v>557</v>
      </c>
      <c r="E46" s="179" t="s">
        <v>597</v>
      </c>
      <c r="F46" s="180" t="s">
        <v>573</v>
      </c>
      <c r="G46" s="181" t="s">
        <v>574</v>
      </c>
      <c r="H46" s="179" t="s">
        <v>575</v>
      </c>
      <c r="I46" s="181" t="s">
        <v>279</v>
      </c>
      <c r="J46" s="182" t="s">
        <v>215</v>
      </c>
      <c r="K46" s="179">
        <v>2</v>
      </c>
      <c r="L46" s="179" t="s">
        <v>267</v>
      </c>
      <c r="M46" s="179" t="s">
        <v>267</v>
      </c>
      <c r="N46" s="179" t="s">
        <v>267</v>
      </c>
      <c r="O46" s="179" t="s">
        <v>268</v>
      </c>
      <c r="P46" s="526">
        <v>812315</v>
      </c>
      <c r="Q46" s="526">
        <f t="shared" si="1"/>
        <v>1624630</v>
      </c>
    </row>
    <row r="47" spans="1:23" x14ac:dyDescent="0.2">
      <c r="A47" s="178">
        <v>42</v>
      </c>
      <c r="B47" s="178" t="s">
        <v>570</v>
      </c>
      <c r="C47" s="178" t="s">
        <v>571</v>
      </c>
      <c r="D47" s="179" t="s">
        <v>557</v>
      </c>
      <c r="E47" s="179" t="s">
        <v>598</v>
      </c>
      <c r="F47" s="180" t="s">
        <v>573</v>
      </c>
      <c r="G47" s="181" t="s">
        <v>574</v>
      </c>
      <c r="H47" s="179" t="s">
        <v>575</v>
      </c>
      <c r="I47" s="181" t="s">
        <v>286</v>
      </c>
      <c r="J47" s="182" t="s">
        <v>191</v>
      </c>
      <c r="K47" s="179">
        <v>120</v>
      </c>
      <c r="L47" s="179" t="s">
        <v>267</v>
      </c>
      <c r="M47" s="179" t="s">
        <v>267</v>
      </c>
      <c r="N47" s="179" t="s">
        <v>267</v>
      </c>
      <c r="O47" s="179" t="s">
        <v>268</v>
      </c>
      <c r="P47" s="526">
        <v>13933</v>
      </c>
      <c r="Q47" s="526">
        <f t="shared" ref="Q47:Q89" si="2">SUM(P47*K47)</f>
        <v>1671960</v>
      </c>
      <c r="R47" s="252">
        <f>+SUM(Q36:Q47)</f>
        <v>25735020</v>
      </c>
    </row>
    <row r="48" spans="1:23" x14ac:dyDescent="0.2">
      <c r="A48" s="178">
        <v>43</v>
      </c>
      <c r="B48" s="178" t="s">
        <v>570</v>
      </c>
      <c r="C48" s="178" t="s">
        <v>602</v>
      </c>
      <c r="D48" s="179" t="s">
        <v>561</v>
      </c>
      <c r="E48" s="179" t="s">
        <v>603</v>
      </c>
      <c r="F48" s="180" t="s">
        <v>604</v>
      </c>
      <c r="G48" s="181" t="s">
        <v>605</v>
      </c>
      <c r="H48" s="179" t="s">
        <v>606</v>
      </c>
      <c r="I48" s="181" t="s">
        <v>266</v>
      </c>
      <c r="J48" s="182" t="s">
        <v>123</v>
      </c>
      <c r="K48" s="179">
        <v>1</v>
      </c>
      <c r="L48" s="179" t="s">
        <v>267</v>
      </c>
      <c r="M48" s="179" t="s">
        <v>267</v>
      </c>
      <c r="N48" s="179" t="s">
        <v>267</v>
      </c>
      <c r="O48" s="179" t="s">
        <v>268</v>
      </c>
      <c r="P48" s="526">
        <v>256808</v>
      </c>
      <c r="Q48" s="526">
        <f t="shared" si="2"/>
        <v>256808</v>
      </c>
    </row>
    <row r="49" spans="1:18" x14ac:dyDescent="0.2">
      <c r="A49" s="178">
        <v>44</v>
      </c>
      <c r="B49" s="178" t="s">
        <v>570</v>
      </c>
      <c r="C49" s="178" t="s">
        <v>602</v>
      </c>
      <c r="D49" s="179" t="s">
        <v>561</v>
      </c>
      <c r="E49" s="179" t="s">
        <v>608</v>
      </c>
      <c r="F49" s="180" t="s">
        <v>604</v>
      </c>
      <c r="G49" s="181" t="s">
        <v>605</v>
      </c>
      <c r="H49" s="179" t="s">
        <v>606</v>
      </c>
      <c r="I49" s="181" t="s">
        <v>609</v>
      </c>
      <c r="J49" s="182" t="s">
        <v>185</v>
      </c>
      <c r="K49" s="179">
        <v>1</v>
      </c>
      <c r="L49" s="179" t="s">
        <v>267</v>
      </c>
      <c r="M49" s="179" t="s">
        <v>267</v>
      </c>
      <c r="N49" s="179" t="s">
        <v>267</v>
      </c>
      <c r="O49" s="179" t="s">
        <v>268</v>
      </c>
      <c r="P49" s="526">
        <v>382480</v>
      </c>
      <c r="Q49" s="526">
        <f t="shared" si="2"/>
        <v>382480</v>
      </c>
    </row>
    <row r="50" spans="1:18" x14ac:dyDescent="0.2">
      <c r="A50" s="178">
        <v>45</v>
      </c>
      <c r="B50" s="178" t="s">
        <v>570</v>
      </c>
      <c r="C50" s="178" t="s">
        <v>602</v>
      </c>
      <c r="D50" s="179" t="s">
        <v>561</v>
      </c>
      <c r="E50" s="179" t="s">
        <v>610</v>
      </c>
      <c r="F50" s="180" t="s">
        <v>604</v>
      </c>
      <c r="G50" s="181" t="s">
        <v>605</v>
      </c>
      <c r="H50" s="179" t="s">
        <v>606</v>
      </c>
      <c r="I50" s="181" t="s">
        <v>611</v>
      </c>
      <c r="J50" s="182" t="s">
        <v>612</v>
      </c>
      <c r="K50" s="179">
        <v>1</v>
      </c>
      <c r="L50" s="179" t="s">
        <v>267</v>
      </c>
      <c r="M50" s="179" t="s">
        <v>267</v>
      </c>
      <c r="N50" s="179" t="s">
        <v>267</v>
      </c>
      <c r="O50" s="179" t="s">
        <v>268</v>
      </c>
      <c r="P50" s="526">
        <v>3059840</v>
      </c>
      <c r="Q50" s="526">
        <f t="shared" si="2"/>
        <v>3059840</v>
      </c>
    </row>
    <row r="51" spans="1:18" x14ac:dyDescent="0.2">
      <c r="A51" s="178">
        <v>46</v>
      </c>
      <c r="B51" s="178" t="s">
        <v>570</v>
      </c>
      <c r="C51" s="178" t="s">
        <v>602</v>
      </c>
      <c r="D51" s="179" t="s">
        <v>561</v>
      </c>
      <c r="E51" s="179" t="s">
        <v>613</v>
      </c>
      <c r="F51" s="180" t="s">
        <v>604</v>
      </c>
      <c r="G51" s="181" t="s">
        <v>605</v>
      </c>
      <c r="H51" s="179" t="s">
        <v>606</v>
      </c>
      <c r="I51" s="181" t="s">
        <v>614</v>
      </c>
      <c r="J51" s="182" t="s">
        <v>615</v>
      </c>
      <c r="K51" s="179">
        <v>15</v>
      </c>
      <c r="L51" s="179" t="s">
        <v>267</v>
      </c>
      <c r="M51" s="179" t="s">
        <v>267</v>
      </c>
      <c r="N51" s="179" t="s">
        <v>267</v>
      </c>
      <c r="O51" s="179" t="s">
        <v>268</v>
      </c>
      <c r="P51" s="526">
        <v>20763</v>
      </c>
      <c r="Q51" s="526">
        <f t="shared" si="2"/>
        <v>311445</v>
      </c>
    </row>
    <row r="52" spans="1:18" x14ac:dyDescent="0.2">
      <c r="A52" s="178">
        <v>47</v>
      </c>
      <c r="B52" s="178" t="s">
        <v>570</v>
      </c>
      <c r="C52" s="178" t="s">
        <v>602</v>
      </c>
      <c r="D52" s="179" t="s">
        <v>561</v>
      </c>
      <c r="E52" s="179" t="s">
        <v>616</v>
      </c>
      <c r="F52" s="180" t="s">
        <v>604</v>
      </c>
      <c r="G52" s="181" t="s">
        <v>605</v>
      </c>
      <c r="H52" s="179" t="s">
        <v>606</v>
      </c>
      <c r="I52" s="181" t="s">
        <v>196</v>
      </c>
      <c r="J52" s="182" t="s">
        <v>617</v>
      </c>
      <c r="K52" s="179">
        <v>60</v>
      </c>
      <c r="L52" s="179" t="s">
        <v>267</v>
      </c>
      <c r="M52" s="179" t="s">
        <v>267</v>
      </c>
      <c r="N52" s="179" t="s">
        <v>267</v>
      </c>
      <c r="O52" s="179" t="s">
        <v>268</v>
      </c>
      <c r="P52" s="526">
        <v>12567</v>
      </c>
      <c r="Q52" s="526">
        <f t="shared" si="2"/>
        <v>754020</v>
      </c>
    </row>
    <row r="53" spans="1:18" x14ac:dyDescent="0.2">
      <c r="A53" s="178">
        <v>48</v>
      </c>
      <c r="B53" s="178" t="s">
        <v>570</v>
      </c>
      <c r="C53" s="178" t="s">
        <v>602</v>
      </c>
      <c r="D53" s="179" t="s">
        <v>561</v>
      </c>
      <c r="E53" s="179" t="s">
        <v>618</v>
      </c>
      <c r="F53" s="180" t="s">
        <v>604</v>
      </c>
      <c r="G53" s="181" t="s">
        <v>605</v>
      </c>
      <c r="H53" s="179" t="s">
        <v>606</v>
      </c>
      <c r="I53" s="181" t="s">
        <v>619</v>
      </c>
      <c r="J53" s="524" t="s">
        <v>181</v>
      </c>
      <c r="K53" s="179">
        <v>60</v>
      </c>
      <c r="L53" s="179" t="s">
        <v>267</v>
      </c>
      <c r="M53" s="179" t="s">
        <v>267</v>
      </c>
      <c r="N53" s="179"/>
      <c r="O53" s="179"/>
      <c r="P53" s="526">
        <v>13223</v>
      </c>
      <c r="Q53" s="526">
        <f t="shared" si="2"/>
        <v>793380</v>
      </c>
    </row>
    <row r="54" spans="1:18" x14ac:dyDescent="0.2">
      <c r="A54" s="178">
        <v>49</v>
      </c>
      <c r="B54" s="178" t="s">
        <v>570</v>
      </c>
      <c r="C54" s="178" t="s">
        <v>602</v>
      </c>
      <c r="D54" s="179" t="s">
        <v>561</v>
      </c>
      <c r="E54" s="179" t="s">
        <v>620</v>
      </c>
      <c r="F54" s="180" t="s">
        <v>604</v>
      </c>
      <c r="G54" s="181" t="s">
        <v>605</v>
      </c>
      <c r="H54" s="179" t="s">
        <v>606</v>
      </c>
      <c r="I54" s="181" t="s">
        <v>621</v>
      </c>
      <c r="J54" s="525" t="s">
        <v>622</v>
      </c>
      <c r="K54" s="179">
        <v>55</v>
      </c>
      <c r="L54" s="179" t="s">
        <v>267</v>
      </c>
      <c r="M54" s="179" t="s">
        <v>267</v>
      </c>
      <c r="N54" s="179" t="s">
        <v>267</v>
      </c>
      <c r="O54" s="179" t="s">
        <v>268</v>
      </c>
      <c r="P54" s="526">
        <v>27721</v>
      </c>
      <c r="Q54" s="526">
        <f t="shared" si="2"/>
        <v>1524655</v>
      </c>
    </row>
    <row r="55" spans="1:18" x14ac:dyDescent="0.2">
      <c r="A55" s="178">
        <v>50</v>
      </c>
      <c r="B55" s="178" t="s">
        <v>570</v>
      </c>
      <c r="C55" s="178" t="s">
        <v>602</v>
      </c>
      <c r="D55" s="179" t="s">
        <v>561</v>
      </c>
      <c r="E55" s="179" t="s">
        <v>623</v>
      </c>
      <c r="F55" s="180" t="s">
        <v>604</v>
      </c>
      <c r="G55" s="181" t="s">
        <v>605</v>
      </c>
      <c r="H55" s="179" t="s">
        <v>606</v>
      </c>
      <c r="I55" s="181" t="s">
        <v>624</v>
      </c>
      <c r="J55" s="525" t="s">
        <v>625</v>
      </c>
      <c r="K55" s="179">
        <v>55</v>
      </c>
      <c r="L55" s="179" t="s">
        <v>267</v>
      </c>
      <c r="M55" s="179" t="s">
        <v>267</v>
      </c>
      <c r="N55" s="179" t="s">
        <v>267</v>
      </c>
      <c r="O55" s="179" t="s">
        <v>268</v>
      </c>
      <c r="P55" s="526">
        <v>182133</v>
      </c>
      <c r="Q55" s="526">
        <f t="shared" si="2"/>
        <v>10017315</v>
      </c>
    </row>
    <row r="56" spans="1:18" x14ac:dyDescent="0.2">
      <c r="A56" s="178">
        <v>51</v>
      </c>
      <c r="B56" s="178" t="s">
        <v>570</v>
      </c>
      <c r="C56" s="178" t="s">
        <v>602</v>
      </c>
      <c r="D56" s="179" t="s">
        <v>561</v>
      </c>
      <c r="E56" s="179" t="s">
        <v>623</v>
      </c>
      <c r="F56" s="180" t="s">
        <v>604</v>
      </c>
      <c r="G56" s="181" t="s">
        <v>605</v>
      </c>
      <c r="H56" s="179" t="s">
        <v>606</v>
      </c>
      <c r="I56" s="181" t="s">
        <v>21</v>
      </c>
      <c r="J56" s="525" t="s">
        <v>626</v>
      </c>
      <c r="K56" s="179">
        <v>1</v>
      </c>
      <c r="L56" s="179" t="s">
        <v>267</v>
      </c>
      <c r="M56" s="179" t="s">
        <v>267</v>
      </c>
      <c r="N56" s="179" t="s">
        <v>267</v>
      </c>
      <c r="O56" s="179" t="s">
        <v>268</v>
      </c>
      <c r="P56" s="526">
        <v>553685</v>
      </c>
      <c r="Q56" s="526">
        <f t="shared" si="2"/>
        <v>553685</v>
      </c>
    </row>
    <row r="57" spans="1:18" x14ac:dyDescent="0.2">
      <c r="A57" s="178">
        <v>52</v>
      </c>
      <c r="B57" s="178" t="s">
        <v>570</v>
      </c>
      <c r="C57" s="178" t="s">
        <v>602</v>
      </c>
      <c r="D57" s="179" t="s">
        <v>561</v>
      </c>
      <c r="E57" s="179" t="s">
        <v>623</v>
      </c>
      <c r="F57" s="180" t="s">
        <v>604</v>
      </c>
      <c r="G57" s="181" t="s">
        <v>605</v>
      </c>
      <c r="H57" s="179" t="s">
        <v>606</v>
      </c>
      <c r="I57" s="181" t="s">
        <v>627</v>
      </c>
      <c r="J57" s="525" t="s">
        <v>56</v>
      </c>
      <c r="K57" s="179">
        <v>1</v>
      </c>
      <c r="L57" s="179" t="s">
        <v>267</v>
      </c>
      <c r="M57" s="179" t="s">
        <v>267</v>
      </c>
      <c r="N57" s="179" t="s">
        <v>267</v>
      </c>
      <c r="O57" s="179" t="s">
        <v>268</v>
      </c>
      <c r="P57" s="526">
        <v>5973973</v>
      </c>
      <c r="Q57" s="526">
        <f t="shared" si="2"/>
        <v>5973973</v>
      </c>
    </row>
    <row r="58" spans="1:18" x14ac:dyDescent="0.2">
      <c r="A58" s="178">
        <v>53</v>
      </c>
      <c r="B58" s="178" t="s">
        <v>570</v>
      </c>
      <c r="C58" s="178" t="s">
        <v>602</v>
      </c>
      <c r="D58" s="179" t="s">
        <v>561</v>
      </c>
      <c r="E58" s="179" t="s">
        <v>628</v>
      </c>
      <c r="F58" s="180" t="s">
        <v>604</v>
      </c>
      <c r="G58" s="181" t="s">
        <v>605</v>
      </c>
      <c r="H58" s="179" t="s">
        <v>606</v>
      </c>
      <c r="I58" s="181" t="s">
        <v>629</v>
      </c>
      <c r="J58" s="525" t="s">
        <v>103</v>
      </c>
      <c r="K58" s="179">
        <v>110</v>
      </c>
      <c r="L58" s="179" t="s">
        <v>267</v>
      </c>
      <c r="M58" s="179" t="s">
        <v>267</v>
      </c>
      <c r="N58" s="179" t="s">
        <v>267</v>
      </c>
      <c r="O58" s="179" t="s">
        <v>268</v>
      </c>
      <c r="P58" s="526">
        <v>43166</v>
      </c>
      <c r="Q58" s="526">
        <f t="shared" si="2"/>
        <v>4748260</v>
      </c>
    </row>
    <row r="59" spans="1:18" x14ac:dyDescent="0.2">
      <c r="A59" s="178">
        <v>54</v>
      </c>
      <c r="B59" s="178" t="s">
        <v>570</v>
      </c>
      <c r="C59" s="178" t="s">
        <v>602</v>
      </c>
      <c r="D59" s="179" t="s">
        <v>561</v>
      </c>
      <c r="E59" s="179" t="s">
        <v>630</v>
      </c>
      <c r="F59" s="180" t="s">
        <v>604</v>
      </c>
      <c r="G59" s="181" t="s">
        <v>605</v>
      </c>
      <c r="H59" s="179" t="s">
        <v>606</v>
      </c>
      <c r="I59" s="181" t="s">
        <v>631</v>
      </c>
      <c r="J59" s="525" t="s">
        <v>72</v>
      </c>
      <c r="K59" s="179">
        <v>110</v>
      </c>
      <c r="L59" s="179" t="s">
        <v>267</v>
      </c>
      <c r="M59" s="179" t="s">
        <v>267</v>
      </c>
      <c r="N59" s="179" t="s">
        <v>267</v>
      </c>
      <c r="O59" s="179" t="s">
        <v>268</v>
      </c>
      <c r="P59" s="526">
        <v>159549</v>
      </c>
      <c r="Q59" s="526">
        <f t="shared" si="2"/>
        <v>17550390</v>
      </c>
    </row>
    <row r="60" spans="1:18" x14ac:dyDescent="0.2">
      <c r="A60" s="178">
        <v>55</v>
      </c>
      <c r="B60" s="178" t="s">
        <v>570</v>
      </c>
      <c r="C60" s="178" t="s">
        <v>602</v>
      </c>
      <c r="D60" s="179" t="s">
        <v>561</v>
      </c>
      <c r="E60" s="179" t="s">
        <v>632</v>
      </c>
      <c r="F60" s="180" t="s">
        <v>604</v>
      </c>
      <c r="G60" s="181" t="s">
        <v>605</v>
      </c>
      <c r="H60" s="179" t="s">
        <v>606</v>
      </c>
      <c r="I60" s="181" t="s">
        <v>633</v>
      </c>
      <c r="J60" s="182" t="s">
        <v>634</v>
      </c>
      <c r="K60" s="179">
        <v>55</v>
      </c>
      <c r="L60" s="179" t="s">
        <v>267</v>
      </c>
      <c r="M60" s="179" t="s">
        <v>267</v>
      </c>
      <c r="N60" s="179" t="s">
        <v>267</v>
      </c>
      <c r="O60" s="179" t="s">
        <v>268</v>
      </c>
      <c r="P60" s="526">
        <v>145707</v>
      </c>
      <c r="Q60" s="526">
        <f t="shared" si="2"/>
        <v>8013885</v>
      </c>
      <c r="R60" s="253">
        <f>+SUM(Q48:Q60)</f>
        <v>53940136</v>
      </c>
    </row>
    <row r="61" spans="1:18" x14ac:dyDescent="0.2">
      <c r="A61" s="178">
        <v>56</v>
      </c>
      <c r="B61" s="178" t="s">
        <v>570</v>
      </c>
      <c r="C61" s="178" t="s">
        <v>635</v>
      </c>
      <c r="D61" s="179" t="s">
        <v>564</v>
      </c>
      <c r="E61" s="179" t="s">
        <v>636</v>
      </c>
      <c r="F61" s="180" t="s">
        <v>637</v>
      </c>
      <c r="G61" s="181" t="s">
        <v>638</v>
      </c>
      <c r="H61" s="179" t="s">
        <v>606</v>
      </c>
      <c r="I61" s="181" t="s">
        <v>639</v>
      </c>
      <c r="J61" s="182" t="s">
        <v>123</v>
      </c>
      <c r="K61" s="179">
        <v>1</v>
      </c>
      <c r="L61" s="179" t="s">
        <v>267</v>
      </c>
      <c r="M61" s="179" t="s">
        <v>267</v>
      </c>
      <c r="N61" s="179" t="s">
        <v>267</v>
      </c>
      <c r="O61" s="179" t="s">
        <v>268</v>
      </c>
      <c r="P61" s="526">
        <v>256808</v>
      </c>
      <c r="Q61" s="526">
        <f t="shared" si="2"/>
        <v>256808</v>
      </c>
    </row>
    <row r="62" spans="1:18" x14ac:dyDescent="0.2">
      <c r="A62" s="178">
        <v>57</v>
      </c>
      <c r="B62" s="178" t="s">
        <v>570</v>
      </c>
      <c r="C62" s="178" t="s">
        <v>635</v>
      </c>
      <c r="D62" s="179" t="s">
        <v>564</v>
      </c>
      <c r="E62" s="179" t="s">
        <v>641</v>
      </c>
      <c r="F62" s="180" t="s">
        <v>637</v>
      </c>
      <c r="G62" s="181" t="s">
        <v>638</v>
      </c>
      <c r="H62" s="179" t="s">
        <v>606</v>
      </c>
      <c r="I62" s="181" t="s">
        <v>642</v>
      </c>
      <c r="J62" s="182" t="s">
        <v>187</v>
      </c>
      <c r="K62" s="179">
        <v>5</v>
      </c>
      <c r="L62" s="179" t="s">
        <v>267</v>
      </c>
      <c r="M62" s="179" t="s">
        <v>267</v>
      </c>
      <c r="N62" s="179" t="s">
        <v>268</v>
      </c>
      <c r="O62" s="179" t="s">
        <v>267</v>
      </c>
      <c r="P62" s="526">
        <v>382480</v>
      </c>
      <c r="Q62" s="526">
        <f t="shared" si="2"/>
        <v>1912400</v>
      </c>
    </row>
    <row r="63" spans="1:18" x14ac:dyDescent="0.2">
      <c r="A63" s="178">
        <v>58</v>
      </c>
      <c r="B63" s="178" t="s">
        <v>570</v>
      </c>
      <c r="C63" s="178" t="s">
        <v>635</v>
      </c>
      <c r="D63" s="179" t="s">
        <v>564</v>
      </c>
      <c r="E63" s="179" t="s">
        <v>643</v>
      </c>
      <c r="F63" s="180" t="s">
        <v>637</v>
      </c>
      <c r="G63" s="181" t="s">
        <v>638</v>
      </c>
      <c r="H63" s="179" t="s">
        <v>606</v>
      </c>
      <c r="I63" s="181" t="s">
        <v>363</v>
      </c>
      <c r="J63" s="182" t="s">
        <v>46</v>
      </c>
      <c r="K63" s="179">
        <v>1</v>
      </c>
      <c r="L63" s="179" t="s">
        <v>268</v>
      </c>
      <c r="M63" s="179" t="s">
        <v>268</v>
      </c>
      <c r="N63" s="179" t="s">
        <v>267</v>
      </c>
      <c r="O63" s="179" t="s">
        <v>268</v>
      </c>
      <c r="P63" s="526">
        <v>4699040</v>
      </c>
      <c r="Q63" s="526">
        <f t="shared" si="2"/>
        <v>4699040</v>
      </c>
    </row>
    <row r="64" spans="1:18" x14ac:dyDescent="0.2">
      <c r="A64" s="178">
        <v>59</v>
      </c>
      <c r="B64" s="178" t="s">
        <v>570</v>
      </c>
      <c r="C64" s="178" t="s">
        <v>635</v>
      </c>
      <c r="D64" s="179" t="s">
        <v>564</v>
      </c>
      <c r="E64" s="179" t="s">
        <v>644</v>
      </c>
      <c r="F64" s="180" t="s">
        <v>637</v>
      </c>
      <c r="G64" s="181" t="s">
        <v>638</v>
      </c>
      <c r="H64" s="179" t="s">
        <v>606</v>
      </c>
      <c r="I64" s="181" t="s">
        <v>365</v>
      </c>
      <c r="J64" s="182" t="s">
        <v>44</v>
      </c>
      <c r="K64" s="179">
        <v>1</v>
      </c>
      <c r="L64" s="179" t="s">
        <v>267</v>
      </c>
      <c r="M64" s="179" t="s">
        <v>267</v>
      </c>
      <c r="N64" s="179" t="s">
        <v>267</v>
      </c>
      <c r="O64" s="179" t="s">
        <v>268</v>
      </c>
      <c r="P64" s="526">
        <v>4480480</v>
      </c>
      <c r="Q64" s="526">
        <f t="shared" si="2"/>
        <v>4480480</v>
      </c>
    </row>
    <row r="65" spans="1:18" x14ac:dyDescent="0.2">
      <c r="A65" s="178">
        <v>60</v>
      </c>
      <c r="B65" s="178" t="s">
        <v>570</v>
      </c>
      <c r="C65" s="178" t="s">
        <v>635</v>
      </c>
      <c r="D65" s="179" t="s">
        <v>564</v>
      </c>
      <c r="E65" s="179" t="s">
        <v>646</v>
      </c>
      <c r="F65" s="180" t="s">
        <v>637</v>
      </c>
      <c r="G65" s="181" t="s">
        <v>638</v>
      </c>
      <c r="H65" s="179" t="s">
        <v>606</v>
      </c>
      <c r="I65" s="181" t="s">
        <v>647</v>
      </c>
      <c r="J65" s="182" t="s">
        <v>25</v>
      </c>
      <c r="K65" s="179">
        <v>1</v>
      </c>
      <c r="L65" s="179" t="s">
        <v>267</v>
      </c>
      <c r="M65" s="179" t="s">
        <v>267</v>
      </c>
      <c r="N65" s="179" t="s">
        <v>267</v>
      </c>
      <c r="O65" s="179" t="s">
        <v>268</v>
      </c>
      <c r="P65" s="526">
        <v>1730267</v>
      </c>
      <c r="Q65" s="526">
        <f t="shared" si="2"/>
        <v>1730267</v>
      </c>
    </row>
    <row r="66" spans="1:18" x14ac:dyDescent="0.2">
      <c r="A66" s="178">
        <v>61</v>
      </c>
      <c r="B66" s="178" t="s">
        <v>570</v>
      </c>
      <c r="C66" s="178" t="s">
        <v>635</v>
      </c>
      <c r="D66" s="179" t="s">
        <v>564</v>
      </c>
      <c r="E66" s="179" t="s">
        <v>648</v>
      </c>
      <c r="F66" s="180" t="s">
        <v>637</v>
      </c>
      <c r="G66" s="181" t="s">
        <v>638</v>
      </c>
      <c r="H66" s="179" t="s">
        <v>606</v>
      </c>
      <c r="I66" s="181" t="s">
        <v>423</v>
      </c>
      <c r="J66" s="182" t="s">
        <v>424</v>
      </c>
      <c r="K66" s="179">
        <v>7</v>
      </c>
      <c r="L66" s="179" t="s">
        <v>267</v>
      </c>
      <c r="M66" s="179" t="s">
        <v>267</v>
      </c>
      <c r="N66" s="179" t="s">
        <v>267</v>
      </c>
      <c r="O66" s="179" t="s">
        <v>268</v>
      </c>
      <c r="P66" s="526">
        <v>491760</v>
      </c>
      <c r="Q66" s="526">
        <f t="shared" si="2"/>
        <v>3442320</v>
      </c>
    </row>
    <row r="67" spans="1:18" x14ac:dyDescent="0.2">
      <c r="A67" s="178">
        <v>62</v>
      </c>
      <c r="B67" s="178" t="s">
        <v>570</v>
      </c>
      <c r="C67" s="178" t="s">
        <v>635</v>
      </c>
      <c r="D67" s="179" t="s">
        <v>564</v>
      </c>
      <c r="E67" s="179" t="s">
        <v>649</v>
      </c>
      <c r="F67" s="180" t="s">
        <v>637</v>
      </c>
      <c r="G67" s="181" t="s">
        <v>638</v>
      </c>
      <c r="H67" s="179" t="s">
        <v>606</v>
      </c>
      <c r="I67" s="181" t="s">
        <v>619</v>
      </c>
      <c r="J67" s="182" t="s">
        <v>181</v>
      </c>
      <c r="K67" s="179">
        <v>55</v>
      </c>
      <c r="L67" s="179" t="s">
        <v>267</v>
      </c>
      <c r="M67" s="179" t="s">
        <v>267</v>
      </c>
      <c r="N67" s="179" t="s">
        <v>267</v>
      </c>
      <c r="O67" s="179" t="s">
        <v>268</v>
      </c>
      <c r="P67" s="526">
        <v>13223</v>
      </c>
      <c r="Q67" s="526">
        <f t="shared" si="2"/>
        <v>727265</v>
      </c>
    </row>
    <row r="68" spans="1:18" x14ac:dyDescent="0.2">
      <c r="A68" s="178">
        <v>63</v>
      </c>
      <c r="B68" s="178" t="s">
        <v>570</v>
      </c>
      <c r="C68" s="178" t="s">
        <v>635</v>
      </c>
      <c r="D68" s="179" t="s">
        <v>564</v>
      </c>
      <c r="E68" s="179" t="s">
        <v>650</v>
      </c>
      <c r="F68" s="180" t="s">
        <v>637</v>
      </c>
      <c r="G68" s="181" t="s">
        <v>638</v>
      </c>
      <c r="H68" s="179" t="s">
        <v>606</v>
      </c>
      <c r="I68" s="181" t="s">
        <v>621</v>
      </c>
      <c r="J68" s="182" t="s">
        <v>622</v>
      </c>
      <c r="K68" s="179">
        <v>55</v>
      </c>
      <c r="L68" s="179" t="s">
        <v>267</v>
      </c>
      <c r="M68" s="179" t="s">
        <v>267</v>
      </c>
      <c r="N68" s="179" t="s">
        <v>267</v>
      </c>
      <c r="O68" s="179" t="s">
        <v>268</v>
      </c>
      <c r="P68" s="526">
        <v>27721</v>
      </c>
      <c r="Q68" s="526">
        <f t="shared" si="2"/>
        <v>1524655</v>
      </c>
    </row>
    <row r="69" spans="1:18" x14ac:dyDescent="0.2">
      <c r="A69" s="178">
        <v>64</v>
      </c>
      <c r="B69" s="178" t="s">
        <v>570</v>
      </c>
      <c r="C69" s="178" t="s">
        <v>635</v>
      </c>
      <c r="D69" s="179" t="s">
        <v>564</v>
      </c>
      <c r="E69" s="179" t="s">
        <v>651</v>
      </c>
      <c r="F69" s="180" t="s">
        <v>637</v>
      </c>
      <c r="G69" s="181" t="s">
        <v>638</v>
      </c>
      <c r="H69" s="179" t="s">
        <v>606</v>
      </c>
      <c r="I69" s="181" t="s">
        <v>652</v>
      </c>
      <c r="J69" s="182" t="s">
        <v>653</v>
      </c>
      <c r="K69" s="179">
        <v>20</v>
      </c>
      <c r="L69" s="179" t="s">
        <v>267</v>
      </c>
      <c r="M69" s="179" t="s">
        <v>267</v>
      </c>
      <c r="N69" s="179" t="s">
        <v>268</v>
      </c>
      <c r="O69" s="179" t="s">
        <v>267</v>
      </c>
      <c r="P69" s="526">
        <v>321333</v>
      </c>
      <c r="Q69" s="526">
        <f t="shared" si="2"/>
        <v>6426660</v>
      </c>
    </row>
    <row r="70" spans="1:18" x14ac:dyDescent="0.2">
      <c r="A70" s="178">
        <v>65</v>
      </c>
      <c r="B70" s="178" t="s">
        <v>570</v>
      </c>
      <c r="C70" s="178" t="s">
        <v>635</v>
      </c>
      <c r="D70" s="179" t="s">
        <v>564</v>
      </c>
      <c r="E70" s="179" t="s">
        <v>654</v>
      </c>
      <c r="F70" s="180" t="s">
        <v>637</v>
      </c>
      <c r="G70" s="181" t="s">
        <v>638</v>
      </c>
      <c r="H70" s="179" t="s">
        <v>606</v>
      </c>
      <c r="I70" s="181" t="s">
        <v>614</v>
      </c>
      <c r="J70" s="182" t="s">
        <v>615</v>
      </c>
      <c r="K70" s="179">
        <v>15</v>
      </c>
      <c r="L70" s="179" t="s">
        <v>267</v>
      </c>
      <c r="M70" s="179" t="s">
        <v>267</v>
      </c>
      <c r="N70" s="179" t="s">
        <v>267</v>
      </c>
      <c r="O70" s="179" t="s">
        <v>268</v>
      </c>
      <c r="P70" s="526">
        <v>20763</v>
      </c>
      <c r="Q70" s="526">
        <f t="shared" si="2"/>
        <v>311445</v>
      </c>
    </row>
    <row r="71" spans="1:18" x14ac:dyDescent="0.2">
      <c r="A71" s="178">
        <v>66</v>
      </c>
      <c r="B71" s="178" t="s">
        <v>570</v>
      </c>
      <c r="C71" s="178" t="s">
        <v>635</v>
      </c>
      <c r="D71" s="179" t="s">
        <v>564</v>
      </c>
      <c r="E71" s="179" t="s">
        <v>655</v>
      </c>
      <c r="F71" s="180" t="s">
        <v>637</v>
      </c>
      <c r="G71" s="181" t="s">
        <v>638</v>
      </c>
      <c r="H71" s="179" t="s">
        <v>606</v>
      </c>
      <c r="I71" s="181" t="s">
        <v>196</v>
      </c>
      <c r="J71" s="182" t="s">
        <v>617</v>
      </c>
      <c r="K71" s="179">
        <v>60</v>
      </c>
      <c r="L71" s="179" t="s">
        <v>267</v>
      </c>
      <c r="M71" s="179" t="s">
        <v>267</v>
      </c>
      <c r="N71" s="179" t="s">
        <v>267</v>
      </c>
      <c r="O71" s="179" t="s">
        <v>268</v>
      </c>
      <c r="P71" s="526">
        <v>12567</v>
      </c>
      <c r="Q71" s="526">
        <f t="shared" si="2"/>
        <v>754020</v>
      </c>
    </row>
    <row r="72" spans="1:18" x14ac:dyDescent="0.2">
      <c r="A72" s="178">
        <v>67</v>
      </c>
      <c r="B72" s="178" t="s">
        <v>570</v>
      </c>
      <c r="C72" s="178" t="s">
        <v>635</v>
      </c>
      <c r="D72" s="179" t="s">
        <v>564</v>
      </c>
      <c r="E72" s="179" t="s">
        <v>656</v>
      </c>
      <c r="F72" s="180" t="s">
        <v>637</v>
      </c>
      <c r="G72" s="181" t="s">
        <v>638</v>
      </c>
      <c r="H72" s="179" t="s">
        <v>606</v>
      </c>
      <c r="I72" s="181" t="s">
        <v>369</v>
      </c>
      <c r="J72" s="182" t="s">
        <v>657</v>
      </c>
      <c r="K72" s="179">
        <v>2</v>
      </c>
      <c r="L72" s="179" t="s">
        <v>267</v>
      </c>
      <c r="M72" s="179" t="s">
        <v>267</v>
      </c>
      <c r="N72" s="179" t="s">
        <v>267</v>
      </c>
      <c r="O72" s="179" t="s">
        <v>268</v>
      </c>
      <c r="P72" s="526">
        <v>557328</v>
      </c>
      <c r="Q72" s="526">
        <f t="shared" si="2"/>
        <v>1114656</v>
      </c>
    </row>
    <row r="73" spans="1:18" x14ac:dyDescent="0.2">
      <c r="A73" s="178">
        <v>68</v>
      </c>
      <c r="B73" s="178" t="s">
        <v>570</v>
      </c>
      <c r="C73" s="178" t="s">
        <v>635</v>
      </c>
      <c r="D73" s="179" t="s">
        <v>564</v>
      </c>
      <c r="E73" s="179" t="s">
        <v>658</v>
      </c>
      <c r="F73" s="180" t="s">
        <v>637</v>
      </c>
      <c r="G73" s="181" t="s">
        <v>638</v>
      </c>
      <c r="H73" s="179" t="s">
        <v>606</v>
      </c>
      <c r="I73" s="181" t="s">
        <v>480</v>
      </c>
      <c r="J73" s="182" t="s">
        <v>372</v>
      </c>
      <c r="K73" s="179">
        <v>1</v>
      </c>
      <c r="L73" s="179" t="s">
        <v>267</v>
      </c>
      <c r="M73" s="179" t="s">
        <v>267</v>
      </c>
      <c r="N73" s="179" t="s">
        <v>267</v>
      </c>
      <c r="O73" s="179" t="s">
        <v>267</v>
      </c>
      <c r="P73" s="526">
        <v>2900000</v>
      </c>
      <c r="Q73" s="526">
        <f t="shared" si="2"/>
        <v>2900000</v>
      </c>
    </row>
    <row r="74" spans="1:18" x14ac:dyDescent="0.2">
      <c r="A74" s="178">
        <v>69</v>
      </c>
      <c r="B74" s="178" t="s">
        <v>570</v>
      </c>
      <c r="C74" s="178" t="s">
        <v>635</v>
      </c>
      <c r="D74" s="179" t="s">
        <v>564</v>
      </c>
      <c r="E74" s="179" t="s">
        <v>659</v>
      </c>
      <c r="F74" s="180" t="s">
        <v>637</v>
      </c>
      <c r="G74" s="181" t="s">
        <v>638</v>
      </c>
      <c r="H74" s="179" t="s">
        <v>606</v>
      </c>
      <c r="I74" s="181" t="s">
        <v>660</v>
      </c>
      <c r="J74" s="182" t="s">
        <v>661</v>
      </c>
      <c r="K74" s="179">
        <v>7</v>
      </c>
      <c r="L74" s="179" t="s">
        <v>267</v>
      </c>
      <c r="M74" s="179" t="s">
        <v>267</v>
      </c>
      <c r="N74" s="179" t="s">
        <v>268</v>
      </c>
      <c r="O74" s="179" t="s">
        <v>267</v>
      </c>
      <c r="P74" s="526">
        <v>450000</v>
      </c>
      <c r="Q74" s="526">
        <f t="shared" si="2"/>
        <v>3150000</v>
      </c>
      <c r="R74" s="253">
        <f>+SUM(Q61:Q74)</f>
        <v>33430016</v>
      </c>
    </row>
    <row r="75" spans="1:18" x14ac:dyDescent="0.2">
      <c r="A75" s="178">
        <v>70</v>
      </c>
      <c r="B75" s="178" t="s">
        <v>570</v>
      </c>
      <c r="C75" s="178" t="s">
        <v>354</v>
      </c>
      <c r="D75" s="179" t="s">
        <v>567</v>
      </c>
      <c r="E75" s="179" t="s">
        <v>662</v>
      </c>
      <c r="F75" s="180" t="s">
        <v>568</v>
      </c>
      <c r="G75" s="181" t="s">
        <v>663</v>
      </c>
      <c r="H75" s="179" t="s">
        <v>664</v>
      </c>
      <c r="I75" s="181" t="s">
        <v>266</v>
      </c>
      <c r="J75" s="182" t="s">
        <v>123</v>
      </c>
      <c r="K75" s="179">
        <v>2</v>
      </c>
      <c r="L75" s="179" t="s">
        <v>267</v>
      </c>
      <c r="M75" s="179" t="s">
        <v>267</v>
      </c>
      <c r="N75" s="179" t="s">
        <v>267</v>
      </c>
      <c r="O75" s="179" t="s">
        <v>268</v>
      </c>
      <c r="P75" s="526">
        <v>256808</v>
      </c>
      <c r="Q75" s="526">
        <f t="shared" si="2"/>
        <v>513616</v>
      </c>
    </row>
    <row r="76" spans="1:18" x14ac:dyDescent="0.2">
      <c r="A76" s="178">
        <v>71</v>
      </c>
      <c r="B76" s="178" t="s">
        <v>570</v>
      </c>
      <c r="C76" s="178" t="s">
        <v>354</v>
      </c>
      <c r="D76" s="179" t="s">
        <v>567</v>
      </c>
      <c r="E76" s="179" t="s">
        <v>666</v>
      </c>
      <c r="F76" s="180" t="s">
        <v>568</v>
      </c>
      <c r="G76" s="181" t="s">
        <v>663</v>
      </c>
      <c r="H76" s="179" t="s">
        <v>664</v>
      </c>
      <c r="I76" s="181" t="s">
        <v>211</v>
      </c>
      <c r="J76" s="182" t="s">
        <v>667</v>
      </c>
      <c r="K76" s="179">
        <v>1</v>
      </c>
      <c r="L76" s="179" t="s">
        <v>267</v>
      </c>
      <c r="M76" s="179" t="s">
        <v>267</v>
      </c>
      <c r="N76" s="179" t="s">
        <v>267</v>
      </c>
      <c r="O76" s="179" t="s">
        <v>268</v>
      </c>
      <c r="P76" s="526">
        <v>375195</v>
      </c>
      <c r="Q76" s="526">
        <f t="shared" si="2"/>
        <v>375195</v>
      </c>
    </row>
    <row r="77" spans="1:18" x14ac:dyDescent="0.2">
      <c r="A77" s="178">
        <v>72</v>
      </c>
      <c r="B77" s="178" t="s">
        <v>570</v>
      </c>
      <c r="C77" s="178" t="s">
        <v>354</v>
      </c>
      <c r="D77" s="179" t="s">
        <v>567</v>
      </c>
      <c r="E77" s="179" t="s">
        <v>668</v>
      </c>
      <c r="F77" s="180" t="s">
        <v>568</v>
      </c>
      <c r="G77" s="181" t="s">
        <v>663</v>
      </c>
      <c r="H77" s="179" t="s">
        <v>664</v>
      </c>
      <c r="I77" s="181" t="s">
        <v>363</v>
      </c>
      <c r="J77" s="182" t="s">
        <v>46</v>
      </c>
      <c r="K77" s="179">
        <v>1</v>
      </c>
      <c r="L77" s="179" t="s">
        <v>267</v>
      </c>
      <c r="M77" s="179" t="s">
        <v>267</v>
      </c>
      <c r="N77" s="179" t="s">
        <v>267</v>
      </c>
      <c r="O77" s="179" t="s">
        <v>268</v>
      </c>
      <c r="P77" s="526">
        <v>4699040</v>
      </c>
      <c r="Q77" s="526">
        <f t="shared" si="2"/>
        <v>4699040</v>
      </c>
    </row>
    <row r="78" spans="1:18" x14ac:dyDescent="0.2">
      <c r="A78" s="178">
        <v>73</v>
      </c>
      <c r="B78" s="178" t="s">
        <v>570</v>
      </c>
      <c r="C78" s="178" t="s">
        <v>354</v>
      </c>
      <c r="D78" s="179" t="s">
        <v>567</v>
      </c>
      <c r="E78" s="179" t="s">
        <v>669</v>
      </c>
      <c r="F78" s="180" t="s">
        <v>568</v>
      </c>
      <c r="G78" s="181" t="s">
        <v>663</v>
      </c>
      <c r="H78" s="179" t="s">
        <v>664</v>
      </c>
      <c r="I78" s="181" t="s">
        <v>365</v>
      </c>
      <c r="J78" s="182" t="s">
        <v>44</v>
      </c>
      <c r="K78" s="179">
        <v>1</v>
      </c>
      <c r="L78" s="179" t="s">
        <v>267</v>
      </c>
      <c r="M78" s="179" t="s">
        <v>267</v>
      </c>
      <c r="N78" s="179" t="s">
        <v>267</v>
      </c>
      <c r="O78" s="179" t="s">
        <v>268</v>
      </c>
      <c r="P78" s="526">
        <v>4480480</v>
      </c>
      <c r="Q78" s="526">
        <f t="shared" si="2"/>
        <v>4480480</v>
      </c>
    </row>
    <row r="79" spans="1:18" x14ac:dyDescent="0.2">
      <c r="A79" s="178">
        <v>74</v>
      </c>
      <c r="B79" s="178" t="s">
        <v>570</v>
      </c>
      <c r="C79" s="178" t="s">
        <v>354</v>
      </c>
      <c r="D79" s="179" t="s">
        <v>567</v>
      </c>
      <c r="E79" s="179" t="s">
        <v>670</v>
      </c>
      <c r="F79" s="180" t="s">
        <v>568</v>
      </c>
      <c r="G79" s="181" t="s">
        <v>663</v>
      </c>
      <c r="H79" s="179" t="s">
        <v>664</v>
      </c>
      <c r="I79" s="181" t="s">
        <v>647</v>
      </c>
      <c r="J79" s="182" t="s">
        <v>25</v>
      </c>
      <c r="K79" s="179">
        <v>1</v>
      </c>
      <c r="L79" s="179" t="s">
        <v>267</v>
      </c>
      <c r="M79" s="179" t="s">
        <v>267</v>
      </c>
      <c r="N79" s="179" t="s">
        <v>267</v>
      </c>
      <c r="O79" s="179" t="s">
        <v>268</v>
      </c>
      <c r="P79" s="526">
        <v>1730267</v>
      </c>
      <c r="Q79" s="526">
        <f t="shared" si="2"/>
        <v>1730267</v>
      </c>
    </row>
    <row r="80" spans="1:18" x14ac:dyDescent="0.2">
      <c r="A80" s="178">
        <v>75</v>
      </c>
      <c r="B80" s="178" t="s">
        <v>570</v>
      </c>
      <c r="C80" s="178" t="s">
        <v>354</v>
      </c>
      <c r="D80" s="179" t="s">
        <v>567</v>
      </c>
      <c r="E80" s="179" t="s">
        <v>671</v>
      </c>
      <c r="F80" s="180" t="s">
        <v>568</v>
      </c>
      <c r="G80" s="181" t="s">
        <v>663</v>
      </c>
      <c r="H80" s="179" t="s">
        <v>664</v>
      </c>
      <c r="I80" s="181" t="s">
        <v>423</v>
      </c>
      <c r="J80" s="182" t="s">
        <v>424</v>
      </c>
      <c r="K80" s="179">
        <v>10</v>
      </c>
      <c r="L80" s="179" t="s">
        <v>267</v>
      </c>
      <c r="M80" s="179" t="s">
        <v>267</v>
      </c>
      <c r="N80" s="179" t="s">
        <v>268</v>
      </c>
      <c r="O80" s="179" t="s">
        <v>267</v>
      </c>
      <c r="P80" s="526">
        <v>491760</v>
      </c>
      <c r="Q80" s="526">
        <f t="shared" si="2"/>
        <v>4917600</v>
      </c>
    </row>
    <row r="81" spans="1:21" x14ac:dyDescent="0.2">
      <c r="A81" s="178">
        <v>76</v>
      </c>
      <c r="B81" s="178" t="s">
        <v>570</v>
      </c>
      <c r="C81" s="178" t="s">
        <v>354</v>
      </c>
      <c r="D81" s="179" t="s">
        <v>567</v>
      </c>
      <c r="E81" s="179" t="s">
        <v>672</v>
      </c>
      <c r="F81" s="180" t="s">
        <v>568</v>
      </c>
      <c r="G81" s="181" t="s">
        <v>663</v>
      </c>
      <c r="H81" s="179" t="s">
        <v>664</v>
      </c>
      <c r="I81" s="181" t="s">
        <v>279</v>
      </c>
      <c r="J81" s="182" t="s">
        <v>215</v>
      </c>
      <c r="K81" s="179">
        <v>2</v>
      </c>
      <c r="L81" s="179" t="s">
        <v>267</v>
      </c>
      <c r="M81" s="179" t="s">
        <v>267</v>
      </c>
      <c r="N81" s="179" t="s">
        <v>267</v>
      </c>
      <c r="O81" s="179" t="s">
        <v>268</v>
      </c>
      <c r="P81" s="526">
        <v>812315</v>
      </c>
      <c r="Q81" s="526">
        <f t="shared" si="2"/>
        <v>1624630</v>
      </c>
    </row>
    <row r="82" spans="1:21" x14ac:dyDescent="0.2">
      <c r="A82" s="178">
        <v>77</v>
      </c>
      <c r="B82" s="178" t="s">
        <v>570</v>
      </c>
      <c r="C82" s="178" t="s">
        <v>354</v>
      </c>
      <c r="D82" s="179" t="s">
        <v>567</v>
      </c>
      <c r="E82" s="179" t="s">
        <v>673</v>
      </c>
      <c r="F82" s="180" t="s">
        <v>568</v>
      </c>
      <c r="G82" s="181" t="s">
        <v>663</v>
      </c>
      <c r="H82" s="179" t="s">
        <v>664</v>
      </c>
      <c r="I82" s="181" t="s">
        <v>286</v>
      </c>
      <c r="J82" s="182" t="s">
        <v>191</v>
      </c>
      <c r="K82" s="179">
        <v>94</v>
      </c>
      <c r="L82" s="179" t="s">
        <v>267</v>
      </c>
      <c r="M82" s="179" t="s">
        <v>267</v>
      </c>
      <c r="N82" s="179" t="s">
        <v>267</v>
      </c>
      <c r="O82" s="179" t="s">
        <v>268</v>
      </c>
      <c r="P82" s="526">
        <v>13933</v>
      </c>
      <c r="Q82" s="526">
        <f t="shared" si="2"/>
        <v>1309702</v>
      </c>
    </row>
    <row r="83" spans="1:21" x14ac:dyDescent="0.2">
      <c r="A83" s="178">
        <v>78</v>
      </c>
      <c r="B83" s="178" t="s">
        <v>570</v>
      </c>
      <c r="C83" s="178" t="s">
        <v>354</v>
      </c>
      <c r="D83" s="179" t="s">
        <v>567</v>
      </c>
      <c r="E83" s="179" t="s">
        <v>674</v>
      </c>
      <c r="F83" s="180" t="s">
        <v>568</v>
      </c>
      <c r="G83" s="181" t="s">
        <v>675</v>
      </c>
      <c r="H83" s="179" t="s">
        <v>664</v>
      </c>
      <c r="I83" s="181" t="s">
        <v>399</v>
      </c>
      <c r="J83" s="182" t="s">
        <v>179</v>
      </c>
      <c r="K83" s="179">
        <v>94</v>
      </c>
      <c r="L83" s="179" t="s">
        <v>268</v>
      </c>
      <c r="M83" s="179" t="s">
        <v>267</v>
      </c>
      <c r="N83" s="179" t="s">
        <v>267</v>
      </c>
      <c r="O83" s="179" t="s">
        <v>268</v>
      </c>
      <c r="P83" s="526">
        <v>13369</v>
      </c>
      <c r="Q83" s="526">
        <f t="shared" si="2"/>
        <v>1256686</v>
      </c>
    </row>
    <row r="84" spans="1:21" x14ac:dyDescent="0.2">
      <c r="A84" s="178">
        <v>79</v>
      </c>
      <c r="B84" s="178" t="s">
        <v>570</v>
      </c>
      <c r="C84" s="178" t="s">
        <v>354</v>
      </c>
      <c r="D84" s="179" t="s">
        <v>567</v>
      </c>
      <c r="E84" s="179" t="s">
        <v>676</v>
      </c>
      <c r="F84" s="180" t="s">
        <v>568</v>
      </c>
      <c r="G84" s="181" t="s">
        <v>663</v>
      </c>
      <c r="H84" s="179" t="s">
        <v>664</v>
      </c>
      <c r="I84" s="181" t="s">
        <v>677</v>
      </c>
      <c r="J84" s="182" t="s">
        <v>678</v>
      </c>
      <c r="K84" s="179">
        <v>94</v>
      </c>
      <c r="L84" s="179" t="s">
        <v>267</v>
      </c>
      <c r="M84" s="179" t="s">
        <v>267</v>
      </c>
      <c r="N84" s="179" t="s">
        <v>267</v>
      </c>
      <c r="O84" s="179" t="s">
        <v>268</v>
      </c>
      <c r="P84" s="526">
        <v>28996</v>
      </c>
      <c r="Q84" s="526">
        <f t="shared" si="2"/>
        <v>2725624</v>
      </c>
    </row>
    <row r="85" spans="1:21" x14ac:dyDescent="0.2">
      <c r="A85" s="178">
        <v>80</v>
      </c>
      <c r="B85" s="178" t="s">
        <v>570</v>
      </c>
      <c r="C85" s="178" t="s">
        <v>354</v>
      </c>
      <c r="D85" s="179" t="s">
        <v>567</v>
      </c>
      <c r="E85" s="179" t="s">
        <v>679</v>
      </c>
      <c r="F85" s="180" t="s">
        <v>568</v>
      </c>
      <c r="G85" s="181" t="s">
        <v>663</v>
      </c>
      <c r="H85" s="179" t="s">
        <v>664</v>
      </c>
      <c r="I85" s="181" t="s">
        <v>614</v>
      </c>
      <c r="J85" s="182" t="s">
        <v>615</v>
      </c>
      <c r="K85" s="179">
        <v>25</v>
      </c>
      <c r="L85" s="179" t="s">
        <v>267</v>
      </c>
      <c r="M85" s="179" t="s">
        <v>267</v>
      </c>
      <c r="N85" s="179" t="s">
        <v>267</v>
      </c>
      <c r="O85" s="179" t="s">
        <v>268</v>
      </c>
      <c r="P85" s="526">
        <v>20763</v>
      </c>
      <c r="Q85" s="526">
        <f t="shared" si="2"/>
        <v>519075</v>
      </c>
    </row>
    <row r="86" spans="1:21" x14ac:dyDescent="0.2">
      <c r="A86" s="178">
        <v>81</v>
      </c>
      <c r="B86" s="178" t="s">
        <v>570</v>
      </c>
      <c r="C86" s="178" t="s">
        <v>354</v>
      </c>
      <c r="D86" s="179" t="s">
        <v>567</v>
      </c>
      <c r="E86" s="179" t="s">
        <v>680</v>
      </c>
      <c r="F86" s="180" t="s">
        <v>568</v>
      </c>
      <c r="G86" s="181" t="s">
        <v>663</v>
      </c>
      <c r="H86" s="179" t="s">
        <v>664</v>
      </c>
      <c r="I86" s="181" t="s">
        <v>196</v>
      </c>
      <c r="J86" s="182" t="s">
        <v>617</v>
      </c>
      <c r="K86" s="179">
        <v>100</v>
      </c>
      <c r="L86" s="179" t="s">
        <v>267</v>
      </c>
      <c r="M86" s="179" t="s">
        <v>267</v>
      </c>
      <c r="N86" s="179" t="s">
        <v>267</v>
      </c>
      <c r="O86" s="179" t="s">
        <v>268</v>
      </c>
      <c r="P86" s="526">
        <v>12567</v>
      </c>
      <c r="Q86" s="526">
        <f t="shared" si="2"/>
        <v>1256700</v>
      </c>
    </row>
    <row r="87" spans="1:21" x14ac:dyDescent="0.2">
      <c r="A87" s="178">
        <v>82</v>
      </c>
      <c r="B87" s="178" t="s">
        <v>570</v>
      </c>
      <c r="C87" s="178" t="s">
        <v>354</v>
      </c>
      <c r="D87" s="179" t="s">
        <v>567</v>
      </c>
      <c r="E87" s="179" t="s">
        <v>681</v>
      </c>
      <c r="F87" s="180" t="s">
        <v>568</v>
      </c>
      <c r="G87" s="181" t="s">
        <v>663</v>
      </c>
      <c r="H87" s="179" t="s">
        <v>664</v>
      </c>
      <c r="I87" s="181" t="s">
        <v>369</v>
      </c>
      <c r="J87" s="182" t="s">
        <v>657</v>
      </c>
      <c r="K87" s="179">
        <v>2</v>
      </c>
      <c r="L87" s="179" t="s">
        <v>267</v>
      </c>
      <c r="M87" s="179" t="s">
        <v>267</v>
      </c>
      <c r="N87" s="179" t="s">
        <v>267</v>
      </c>
      <c r="O87" s="179" t="s">
        <v>268</v>
      </c>
      <c r="P87" s="526">
        <v>557328</v>
      </c>
      <c r="Q87" s="526">
        <f t="shared" si="2"/>
        <v>1114656</v>
      </c>
    </row>
    <row r="88" spans="1:21" x14ac:dyDescent="0.2">
      <c r="A88" s="178">
        <v>83</v>
      </c>
      <c r="B88" s="178" t="s">
        <v>570</v>
      </c>
      <c r="C88" s="178" t="s">
        <v>354</v>
      </c>
      <c r="D88" s="179" t="s">
        <v>567</v>
      </c>
      <c r="E88" s="179" t="s">
        <v>682</v>
      </c>
      <c r="F88" s="180" t="s">
        <v>568</v>
      </c>
      <c r="G88" s="181" t="s">
        <v>663</v>
      </c>
      <c r="H88" s="179" t="s">
        <v>664</v>
      </c>
      <c r="I88" s="181" t="s">
        <v>480</v>
      </c>
      <c r="J88" s="182" t="s">
        <v>372</v>
      </c>
      <c r="K88" s="179">
        <v>1</v>
      </c>
      <c r="L88" s="179" t="s">
        <v>267</v>
      </c>
      <c r="M88" s="179" t="s">
        <v>267</v>
      </c>
      <c r="N88" s="179" t="s">
        <v>267</v>
      </c>
      <c r="O88" s="179" t="s">
        <v>267</v>
      </c>
      <c r="P88" s="526">
        <v>2900000</v>
      </c>
      <c r="Q88" s="526">
        <f t="shared" si="2"/>
        <v>2900000</v>
      </c>
    </row>
    <row r="89" spans="1:21" x14ac:dyDescent="0.2">
      <c r="A89" s="178">
        <v>84</v>
      </c>
      <c r="B89" s="178" t="s">
        <v>570</v>
      </c>
      <c r="C89" s="178" t="s">
        <v>354</v>
      </c>
      <c r="D89" s="179" t="s">
        <v>567</v>
      </c>
      <c r="E89" s="179" t="s">
        <v>682</v>
      </c>
      <c r="F89" s="180" t="s">
        <v>568</v>
      </c>
      <c r="G89" s="181" t="s">
        <v>663</v>
      </c>
      <c r="H89" s="179" t="s">
        <v>664</v>
      </c>
      <c r="I89" s="181" t="s">
        <v>162</v>
      </c>
      <c r="J89" s="182" t="s">
        <v>683</v>
      </c>
      <c r="K89" s="179">
        <v>94</v>
      </c>
      <c r="L89" s="179" t="s">
        <v>267</v>
      </c>
      <c r="M89" s="179" t="s">
        <v>267</v>
      </c>
      <c r="N89" s="179" t="s">
        <v>267</v>
      </c>
      <c r="O89" s="179" t="s">
        <v>268</v>
      </c>
      <c r="P89" s="526">
        <v>40000</v>
      </c>
      <c r="Q89" s="526">
        <f t="shared" si="2"/>
        <v>3760000</v>
      </c>
      <c r="R89" s="176">
        <f>+SUM(Q75:Q89)</f>
        <v>33183271</v>
      </c>
    </row>
    <row r="90" spans="1:21" ht="29.5" customHeight="1" x14ac:dyDescent="0.2">
      <c r="A90" s="663" t="s">
        <v>685</v>
      </c>
      <c r="B90" s="663"/>
      <c r="C90" s="663"/>
      <c r="D90" s="663"/>
      <c r="E90" s="663"/>
      <c r="F90" s="663"/>
      <c r="G90" s="663"/>
      <c r="H90" s="663"/>
      <c r="I90" s="663"/>
      <c r="J90" s="663"/>
      <c r="K90" s="663"/>
      <c r="L90" s="663"/>
      <c r="M90" s="663"/>
      <c r="N90" s="663"/>
      <c r="O90" s="663"/>
      <c r="P90" s="663"/>
      <c r="Q90" s="184">
        <f>SUM(Q36:Q89)</f>
        <v>146288443</v>
      </c>
      <c r="R90" s="254">
        <f>+R89+R74+R60+R47</f>
        <v>146288443</v>
      </c>
    </row>
    <row r="91" spans="1:21" ht="22" x14ac:dyDescent="0.2">
      <c r="A91" s="662" t="s">
        <v>688</v>
      </c>
      <c r="B91" s="662"/>
      <c r="C91" s="662"/>
      <c r="D91" s="662"/>
      <c r="E91" s="662"/>
      <c r="F91" s="662"/>
      <c r="G91" s="662"/>
      <c r="H91" s="662"/>
      <c r="I91" s="662"/>
      <c r="J91" s="662"/>
      <c r="K91" s="662"/>
      <c r="L91" s="662"/>
      <c r="M91" s="662"/>
      <c r="N91" s="662"/>
      <c r="O91" s="662"/>
      <c r="P91" s="662"/>
      <c r="Q91" s="662"/>
    </row>
    <row r="92" spans="1:21" ht="30" x14ac:dyDescent="0.2">
      <c r="A92" s="175" t="s">
        <v>244</v>
      </c>
      <c r="B92" s="175" t="s">
        <v>245</v>
      </c>
      <c r="C92" s="175" t="s">
        <v>246</v>
      </c>
      <c r="D92" s="175" t="s">
        <v>247</v>
      </c>
      <c r="E92" s="175" t="s">
        <v>248</v>
      </c>
      <c r="F92" s="523" t="s">
        <v>249</v>
      </c>
      <c r="G92" s="523" t="s">
        <v>250</v>
      </c>
      <c r="H92" s="175" t="s">
        <v>251</v>
      </c>
      <c r="I92" s="523" t="s">
        <v>252</v>
      </c>
      <c r="J92" s="523" t="s">
        <v>2</v>
      </c>
      <c r="K92" s="175" t="s">
        <v>3</v>
      </c>
      <c r="L92" s="175" t="s">
        <v>253</v>
      </c>
      <c r="M92" s="175" t="s">
        <v>254</v>
      </c>
      <c r="N92" s="175" t="s">
        <v>255</v>
      </c>
      <c r="O92" s="175" t="s">
        <v>256</v>
      </c>
      <c r="P92" s="175" t="s">
        <v>257</v>
      </c>
      <c r="Q92" s="175" t="s">
        <v>258</v>
      </c>
      <c r="U92" s="177">
        <f>Q90+Q200</f>
        <v>485535141</v>
      </c>
    </row>
    <row r="93" spans="1:21" x14ac:dyDescent="0.2">
      <c r="A93" s="530">
        <v>86</v>
      </c>
      <c r="B93" s="530" t="s">
        <v>353</v>
      </c>
      <c r="C93" s="530" t="s">
        <v>354</v>
      </c>
      <c r="D93" s="529" t="s">
        <v>332</v>
      </c>
      <c r="E93" s="529" t="s">
        <v>355</v>
      </c>
      <c r="F93" s="531" t="s">
        <v>689</v>
      </c>
      <c r="G93" s="532" t="s">
        <v>690</v>
      </c>
      <c r="H93" s="529" t="s">
        <v>319</v>
      </c>
      <c r="I93" s="532" t="s">
        <v>266</v>
      </c>
      <c r="J93" s="528" t="s">
        <v>123</v>
      </c>
      <c r="K93" s="529">
        <v>1</v>
      </c>
      <c r="L93" s="529" t="s">
        <v>267</v>
      </c>
      <c r="M93" s="529" t="s">
        <v>267</v>
      </c>
      <c r="N93" s="529" t="s">
        <v>267</v>
      </c>
      <c r="O93" s="529" t="s">
        <v>268</v>
      </c>
      <c r="P93" s="533">
        <v>256808</v>
      </c>
      <c r="Q93" s="534">
        <f t="shared" ref="Q93:Q156" si="3">SUM(P93*K93)</f>
        <v>256808</v>
      </c>
    </row>
    <row r="94" spans="1:21" x14ac:dyDescent="0.2">
      <c r="A94" s="530">
        <v>87</v>
      </c>
      <c r="B94" s="530" t="s">
        <v>353</v>
      </c>
      <c r="C94" s="530" t="s">
        <v>354</v>
      </c>
      <c r="D94" s="529" t="s">
        <v>332</v>
      </c>
      <c r="E94" s="529" t="s">
        <v>373</v>
      </c>
      <c r="F94" s="531" t="s">
        <v>689</v>
      </c>
      <c r="G94" s="532" t="s">
        <v>690</v>
      </c>
      <c r="H94" s="529" t="s">
        <v>319</v>
      </c>
      <c r="I94" s="532" t="s">
        <v>361</v>
      </c>
      <c r="J94" s="528" t="s">
        <v>168</v>
      </c>
      <c r="K94" s="529">
        <v>3</v>
      </c>
      <c r="L94" s="529" t="s">
        <v>267</v>
      </c>
      <c r="M94" s="529" t="s">
        <v>267</v>
      </c>
      <c r="N94" s="529" t="s">
        <v>267</v>
      </c>
      <c r="O94" s="529" t="s">
        <v>268</v>
      </c>
      <c r="P94" s="533">
        <v>375195</v>
      </c>
      <c r="Q94" s="534">
        <f t="shared" si="3"/>
        <v>1125585</v>
      </c>
    </row>
    <row r="95" spans="1:21" x14ac:dyDescent="0.2">
      <c r="A95" s="530">
        <v>88</v>
      </c>
      <c r="B95" s="530" t="s">
        <v>353</v>
      </c>
      <c r="C95" s="530" t="s">
        <v>354</v>
      </c>
      <c r="D95" s="529" t="s">
        <v>332</v>
      </c>
      <c r="E95" s="529" t="s">
        <v>376</v>
      </c>
      <c r="F95" s="531" t="s">
        <v>689</v>
      </c>
      <c r="G95" s="532" t="s">
        <v>690</v>
      </c>
      <c r="H95" s="529" t="s">
        <v>319</v>
      </c>
      <c r="I95" s="532" t="s">
        <v>691</v>
      </c>
      <c r="J95" s="528" t="s">
        <v>375</v>
      </c>
      <c r="K95" s="529">
        <v>102</v>
      </c>
      <c r="L95" s="529" t="s">
        <v>267</v>
      </c>
      <c r="M95" s="529" t="s">
        <v>267</v>
      </c>
      <c r="N95" s="529" t="s">
        <v>267</v>
      </c>
      <c r="O95" s="529" t="s">
        <v>268</v>
      </c>
      <c r="P95" s="533">
        <v>13369</v>
      </c>
      <c r="Q95" s="534">
        <f t="shared" si="3"/>
        <v>1363638</v>
      </c>
    </row>
    <row r="96" spans="1:21" x14ac:dyDescent="0.2">
      <c r="A96" s="530">
        <v>89</v>
      </c>
      <c r="B96" s="530" t="s">
        <v>353</v>
      </c>
      <c r="C96" s="530" t="s">
        <v>354</v>
      </c>
      <c r="D96" s="529" t="s">
        <v>332</v>
      </c>
      <c r="E96" s="529" t="s">
        <v>362</v>
      </c>
      <c r="F96" s="531" t="s">
        <v>689</v>
      </c>
      <c r="G96" s="532" t="s">
        <v>690</v>
      </c>
      <c r="H96" s="529" t="s">
        <v>319</v>
      </c>
      <c r="I96" s="532" t="s">
        <v>363</v>
      </c>
      <c r="J96" s="528" t="s">
        <v>46</v>
      </c>
      <c r="K96" s="529">
        <v>1</v>
      </c>
      <c r="L96" s="529" t="s">
        <v>267</v>
      </c>
      <c r="M96" s="529" t="s">
        <v>267</v>
      </c>
      <c r="N96" s="529" t="s">
        <v>267</v>
      </c>
      <c r="O96" s="529" t="s">
        <v>268</v>
      </c>
      <c r="P96" s="533">
        <v>4699040</v>
      </c>
      <c r="Q96" s="534">
        <f t="shared" si="3"/>
        <v>4699040</v>
      </c>
    </row>
    <row r="97" spans="1:18" x14ac:dyDescent="0.2">
      <c r="A97" s="530">
        <v>90</v>
      </c>
      <c r="B97" s="530" t="s">
        <v>353</v>
      </c>
      <c r="C97" s="530" t="s">
        <v>354</v>
      </c>
      <c r="D97" s="529" t="s">
        <v>332</v>
      </c>
      <c r="E97" s="529" t="s">
        <v>364</v>
      </c>
      <c r="F97" s="531" t="s">
        <v>689</v>
      </c>
      <c r="G97" s="532" t="s">
        <v>690</v>
      </c>
      <c r="H97" s="529" t="s">
        <v>319</v>
      </c>
      <c r="I97" s="532" t="s">
        <v>365</v>
      </c>
      <c r="J97" s="528" t="s">
        <v>44</v>
      </c>
      <c r="K97" s="529">
        <v>1</v>
      </c>
      <c r="L97" s="529" t="s">
        <v>267</v>
      </c>
      <c r="M97" s="529" t="s">
        <v>267</v>
      </c>
      <c r="N97" s="529" t="s">
        <v>267</v>
      </c>
      <c r="O97" s="529" t="s">
        <v>268</v>
      </c>
      <c r="P97" s="533">
        <v>4480480</v>
      </c>
      <c r="Q97" s="534">
        <f t="shared" si="3"/>
        <v>4480480</v>
      </c>
    </row>
    <row r="98" spans="1:18" x14ac:dyDescent="0.2">
      <c r="A98" s="530">
        <v>91</v>
      </c>
      <c r="B98" s="530" t="s">
        <v>353</v>
      </c>
      <c r="C98" s="530" t="s">
        <v>354</v>
      </c>
      <c r="D98" s="529" t="s">
        <v>332</v>
      </c>
      <c r="E98" s="529" t="s">
        <v>366</v>
      </c>
      <c r="F98" s="531" t="s">
        <v>689</v>
      </c>
      <c r="G98" s="532" t="s">
        <v>690</v>
      </c>
      <c r="H98" s="529" t="s">
        <v>319</v>
      </c>
      <c r="I98" s="532" t="s">
        <v>692</v>
      </c>
      <c r="J98" s="528" t="s">
        <v>25</v>
      </c>
      <c r="K98" s="529">
        <v>1</v>
      </c>
      <c r="L98" s="529" t="s">
        <v>267</v>
      </c>
      <c r="M98" s="529" t="s">
        <v>267</v>
      </c>
      <c r="N98" s="529" t="s">
        <v>267</v>
      </c>
      <c r="O98" s="529" t="s">
        <v>268</v>
      </c>
      <c r="P98" s="533">
        <v>1730267</v>
      </c>
      <c r="Q98" s="534">
        <f t="shared" si="3"/>
        <v>1730267</v>
      </c>
    </row>
    <row r="99" spans="1:18" x14ac:dyDescent="0.2">
      <c r="A99" s="530">
        <v>92</v>
      </c>
      <c r="B99" s="530" t="s">
        <v>353</v>
      </c>
      <c r="C99" s="530" t="s">
        <v>354</v>
      </c>
      <c r="D99" s="529" t="s">
        <v>332</v>
      </c>
      <c r="E99" s="529" t="s">
        <v>368</v>
      </c>
      <c r="F99" s="531" t="s">
        <v>689</v>
      </c>
      <c r="G99" s="532" t="s">
        <v>690</v>
      </c>
      <c r="H99" s="529" t="s">
        <v>319</v>
      </c>
      <c r="I99" s="532" t="s">
        <v>369</v>
      </c>
      <c r="J99" s="528" t="s">
        <v>657</v>
      </c>
      <c r="K99" s="529">
        <v>2</v>
      </c>
      <c r="L99" s="529" t="s">
        <v>267</v>
      </c>
      <c r="M99" s="529" t="s">
        <v>267</v>
      </c>
      <c r="N99" s="529" t="s">
        <v>267</v>
      </c>
      <c r="O99" s="529" t="s">
        <v>268</v>
      </c>
      <c r="P99" s="533">
        <v>557328</v>
      </c>
      <c r="Q99" s="534">
        <f t="shared" si="3"/>
        <v>1114656</v>
      </c>
    </row>
    <row r="100" spans="1:18" x14ac:dyDescent="0.2">
      <c r="A100" s="530">
        <v>93</v>
      </c>
      <c r="B100" s="530" t="s">
        <v>353</v>
      </c>
      <c r="C100" s="530" t="s">
        <v>354</v>
      </c>
      <c r="D100" s="529" t="s">
        <v>332</v>
      </c>
      <c r="E100" s="529" t="s">
        <v>370</v>
      </c>
      <c r="F100" s="531" t="s">
        <v>689</v>
      </c>
      <c r="G100" s="532" t="s">
        <v>690</v>
      </c>
      <c r="H100" s="529" t="s">
        <v>319</v>
      </c>
      <c r="I100" s="532" t="s">
        <v>480</v>
      </c>
      <c r="J100" s="528" t="s">
        <v>372</v>
      </c>
      <c r="K100" s="529">
        <v>1</v>
      </c>
      <c r="L100" s="529" t="s">
        <v>267</v>
      </c>
      <c r="M100" s="529" t="s">
        <v>267</v>
      </c>
      <c r="N100" s="529" t="s">
        <v>267</v>
      </c>
      <c r="O100" s="529" t="s">
        <v>267</v>
      </c>
      <c r="P100" s="533">
        <v>2900000</v>
      </c>
      <c r="Q100" s="534">
        <f t="shared" si="3"/>
        <v>2900000</v>
      </c>
    </row>
    <row r="101" spans="1:18" x14ac:dyDescent="0.2">
      <c r="A101" s="530">
        <v>94</v>
      </c>
      <c r="B101" s="530" t="s">
        <v>353</v>
      </c>
      <c r="C101" s="530" t="s">
        <v>354</v>
      </c>
      <c r="D101" s="529" t="s">
        <v>332</v>
      </c>
      <c r="E101" s="529" t="s">
        <v>379</v>
      </c>
      <c r="F101" s="531" t="s">
        <v>689</v>
      </c>
      <c r="G101" s="532" t="s">
        <v>690</v>
      </c>
      <c r="H101" s="529" t="s">
        <v>319</v>
      </c>
      <c r="I101" s="532" t="s">
        <v>380</v>
      </c>
      <c r="J101" s="528" t="s">
        <v>228</v>
      </c>
      <c r="K101" s="529">
        <v>500</v>
      </c>
      <c r="L101" s="529" t="s">
        <v>267</v>
      </c>
      <c r="M101" s="529" t="s">
        <v>267</v>
      </c>
      <c r="N101" s="529" t="s">
        <v>267</v>
      </c>
      <c r="O101" s="529" t="s">
        <v>268</v>
      </c>
      <c r="P101" s="533">
        <v>574</v>
      </c>
      <c r="Q101" s="534">
        <f t="shared" si="3"/>
        <v>287000</v>
      </c>
    </row>
    <row r="102" spans="1:18" x14ac:dyDescent="0.2">
      <c r="A102" s="530">
        <v>95</v>
      </c>
      <c r="B102" s="530" t="s">
        <v>353</v>
      </c>
      <c r="C102" s="530" t="s">
        <v>354</v>
      </c>
      <c r="D102" s="529" t="s">
        <v>332</v>
      </c>
      <c r="E102" s="529" t="s">
        <v>381</v>
      </c>
      <c r="F102" s="531" t="s">
        <v>689</v>
      </c>
      <c r="G102" s="532" t="s">
        <v>690</v>
      </c>
      <c r="H102" s="529" t="s">
        <v>319</v>
      </c>
      <c r="I102" s="532" t="s">
        <v>693</v>
      </c>
      <c r="J102" s="528" t="s">
        <v>694</v>
      </c>
      <c r="K102" s="529">
        <v>4</v>
      </c>
      <c r="L102" s="529" t="s">
        <v>267</v>
      </c>
      <c r="M102" s="529" t="s">
        <v>267</v>
      </c>
      <c r="N102" s="529" t="s">
        <v>268</v>
      </c>
      <c r="O102" s="529" t="s">
        <v>267</v>
      </c>
      <c r="P102" s="533">
        <v>95000</v>
      </c>
      <c r="Q102" s="534">
        <f t="shared" si="3"/>
        <v>380000</v>
      </c>
    </row>
    <row r="103" spans="1:18" x14ac:dyDescent="0.2">
      <c r="A103" s="530">
        <v>96</v>
      </c>
      <c r="B103" s="530" t="s">
        <v>353</v>
      </c>
      <c r="C103" s="530" t="s">
        <v>354</v>
      </c>
      <c r="D103" s="529" t="s">
        <v>332</v>
      </c>
      <c r="E103" s="529" t="s">
        <v>384</v>
      </c>
      <c r="F103" s="531" t="s">
        <v>689</v>
      </c>
      <c r="G103" s="532" t="s">
        <v>690</v>
      </c>
      <c r="H103" s="529" t="s">
        <v>319</v>
      </c>
      <c r="I103" s="532" t="s">
        <v>159</v>
      </c>
      <c r="J103" s="528" t="s">
        <v>383</v>
      </c>
      <c r="K103" s="529">
        <v>100</v>
      </c>
      <c r="L103" s="529" t="s">
        <v>267</v>
      </c>
      <c r="M103" s="529" t="s">
        <v>267</v>
      </c>
      <c r="N103" s="529" t="s">
        <v>267</v>
      </c>
      <c r="O103" s="529" t="s">
        <v>268</v>
      </c>
      <c r="P103" s="533">
        <v>45000</v>
      </c>
      <c r="Q103" s="534">
        <f t="shared" si="3"/>
        <v>4500000</v>
      </c>
    </row>
    <row r="104" spans="1:18" x14ac:dyDescent="0.2">
      <c r="A104" s="530">
        <v>97</v>
      </c>
      <c r="B104" s="530" t="s">
        <v>353</v>
      </c>
      <c r="C104" s="530" t="s">
        <v>354</v>
      </c>
      <c r="D104" s="529" t="s">
        <v>332</v>
      </c>
      <c r="E104" s="529" t="s">
        <v>384</v>
      </c>
      <c r="F104" s="531" t="s">
        <v>689</v>
      </c>
      <c r="G104" s="532" t="s">
        <v>690</v>
      </c>
      <c r="H104" s="529" t="s">
        <v>319</v>
      </c>
      <c r="I104" s="532" t="s">
        <v>385</v>
      </c>
      <c r="J104" s="528" t="s">
        <v>386</v>
      </c>
      <c r="K104" s="529">
        <v>2</v>
      </c>
      <c r="L104" s="529" t="s">
        <v>267</v>
      </c>
      <c r="M104" s="529" t="s">
        <v>267</v>
      </c>
      <c r="N104" s="529" t="s">
        <v>267</v>
      </c>
      <c r="O104" s="529" t="s">
        <v>268</v>
      </c>
      <c r="P104" s="533">
        <v>1748480</v>
      </c>
      <c r="Q104" s="534">
        <f t="shared" si="3"/>
        <v>3496960</v>
      </c>
    </row>
    <row r="105" spans="1:18" x14ac:dyDescent="0.2">
      <c r="A105" s="530">
        <v>98</v>
      </c>
      <c r="B105" s="530" t="s">
        <v>353</v>
      </c>
      <c r="C105" s="530" t="s">
        <v>354</v>
      </c>
      <c r="D105" s="529" t="s">
        <v>332</v>
      </c>
      <c r="E105" s="529" t="s">
        <v>387</v>
      </c>
      <c r="F105" s="531" t="s">
        <v>689</v>
      </c>
      <c r="G105" s="532" t="s">
        <v>690</v>
      </c>
      <c r="H105" s="529" t="s">
        <v>319</v>
      </c>
      <c r="I105" s="532" t="s">
        <v>69</v>
      </c>
      <c r="J105" s="528" t="s">
        <v>695</v>
      </c>
      <c r="K105" s="529">
        <v>120</v>
      </c>
      <c r="L105" s="529" t="s">
        <v>267</v>
      </c>
      <c r="M105" s="529" t="s">
        <v>267</v>
      </c>
      <c r="N105" s="529" t="s">
        <v>267</v>
      </c>
      <c r="O105" s="529" t="s">
        <v>268</v>
      </c>
      <c r="P105" s="533">
        <v>44523</v>
      </c>
      <c r="Q105" s="534">
        <f t="shared" si="3"/>
        <v>5342760</v>
      </c>
    </row>
    <row r="106" spans="1:18" x14ac:dyDescent="0.2">
      <c r="A106" s="530">
        <v>99</v>
      </c>
      <c r="B106" s="530" t="s">
        <v>353</v>
      </c>
      <c r="C106" s="530" t="s">
        <v>354</v>
      </c>
      <c r="D106" s="529" t="s">
        <v>332</v>
      </c>
      <c r="E106" s="529" t="s">
        <v>389</v>
      </c>
      <c r="F106" s="531" t="s">
        <v>689</v>
      </c>
      <c r="G106" s="532" t="s">
        <v>690</v>
      </c>
      <c r="H106" s="529" t="s">
        <v>319</v>
      </c>
      <c r="I106" s="532" t="s">
        <v>388</v>
      </c>
      <c r="J106" s="528" t="s">
        <v>35</v>
      </c>
      <c r="K106" s="529">
        <v>1</v>
      </c>
      <c r="L106" s="529" t="s">
        <v>267</v>
      </c>
      <c r="M106" s="529" t="s">
        <v>267</v>
      </c>
      <c r="N106" s="529" t="s">
        <v>267</v>
      </c>
      <c r="O106" s="529" t="s">
        <v>268</v>
      </c>
      <c r="P106" s="533">
        <v>3278400</v>
      </c>
      <c r="Q106" s="534">
        <f t="shared" si="3"/>
        <v>3278400</v>
      </c>
    </row>
    <row r="107" spans="1:18" x14ac:dyDescent="0.2">
      <c r="A107" s="530">
        <v>100</v>
      </c>
      <c r="B107" s="530" t="s">
        <v>353</v>
      </c>
      <c r="C107" s="530" t="s">
        <v>354</v>
      </c>
      <c r="D107" s="529" t="s">
        <v>332</v>
      </c>
      <c r="E107" s="529" t="s">
        <v>696</v>
      </c>
      <c r="F107" s="531" t="s">
        <v>689</v>
      </c>
      <c r="G107" s="532" t="s">
        <v>690</v>
      </c>
      <c r="H107" s="529" t="s">
        <v>319</v>
      </c>
      <c r="I107" s="532" t="s">
        <v>697</v>
      </c>
      <c r="J107" s="528" t="s">
        <v>537</v>
      </c>
      <c r="K107" s="529">
        <v>1</v>
      </c>
      <c r="L107" s="529" t="s">
        <v>267</v>
      </c>
      <c r="M107" s="529" t="s">
        <v>267</v>
      </c>
      <c r="N107" s="529" t="s">
        <v>267</v>
      </c>
      <c r="O107" s="529" t="s">
        <v>268</v>
      </c>
      <c r="P107" s="533">
        <v>450000</v>
      </c>
      <c r="Q107" s="534">
        <f t="shared" si="3"/>
        <v>450000</v>
      </c>
    </row>
    <row r="108" spans="1:18" x14ac:dyDescent="0.2">
      <c r="A108" s="530">
        <v>101</v>
      </c>
      <c r="B108" s="530" t="s">
        <v>353</v>
      </c>
      <c r="C108" s="530" t="s">
        <v>354</v>
      </c>
      <c r="D108" s="529" t="s">
        <v>332</v>
      </c>
      <c r="E108" s="529" t="s">
        <v>698</v>
      </c>
      <c r="F108" s="531" t="s">
        <v>689</v>
      </c>
      <c r="G108" s="532" t="s">
        <v>690</v>
      </c>
      <c r="H108" s="529" t="s">
        <v>319</v>
      </c>
      <c r="I108" s="532" t="s">
        <v>699</v>
      </c>
      <c r="J108" s="528" t="s">
        <v>541</v>
      </c>
      <c r="K108" s="529">
        <v>1</v>
      </c>
      <c r="L108" s="529" t="s">
        <v>267</v>
      </c>
      <c r="M108" s="529" t="s">
        <v>267</v>
      </c>
      <c r="N108" s="529" t="s">
        <v>267</v>
      </c>
      <c r="O108" s="529" t="s">
        <v>268</v>
      </c>
      <c r="P108" s="533">
        <v>1000000</v>
      </c>
      <c r="Q108" s="534">
        <f t="shared" si="3"/>
        <v>1000000</v>
      </c>
    </row>
    <row r="109" spans="1:18" x14ac:dyDescent="0.2">
      <c r="A109" s="530">
        <v>102</v>
      </c>
      <c r="B109" s="530" t="s">
        <v>353</v>
      </c>
      <c r="C109" s="530" t="s">
        <v>354</v>
      </c>
      <c r="D109" s="529" t="s">
        <v>332</v>
      </c>
      <c r="E109" s="529" t="s">
        <v>700</v>
      </c>
      <c r="F109" s="531" t="s">
        <v>689</v>
      </c>
      <c r="G109" s="532" t="s">
        <v>690</v>
      </c>
      <c r="H109" s="529" t="s">
        <v>319</v>
      </c>
      <c r="I109" s="532" t="s">
        <v>219</v>
      </c>
      <c r="J109" s="528" t="s">
        <v>701</v>
      </c>
      <c r="K109" s="529">
        <v>8</v>
      </c>
      <c r="L109" s="529" t="s">
        <v>267</v>
      </c>
      <c r="M109" s="529" t="s">
        <v>267</v>
      </c>
      <c r="N109" s="529" t="s">
        <v>267</v>
      </c>
      <c r="O109" s="529" t="s">
        <v>268</v>
      </c>
      <c r="P109" s="533">
        <v>3205547</v>
      </c>
      <c r="Q109" s="534">
        <f t="shared" si="3"/>
        <v>25644376</v>
      </c>
    </row>
    <row r="110" spans="1:18" x14ac:dyDescent="0.2">
      <c r="A110" s="530">
        <v>103</v>
      </c>
      <c r="B110" s="530" t="s">
        <v>353</v>
      </c>
      <c r="C110" s="530" t="s">
        <v>354</v>
      </c>
      <c r="D110" s="529" t="s">
        <v>332</v>
      </c>
      <c r="E110" s="529" t="s">
        <v>702</v>
      </c>
      <c r="F110" s="531" t="s">
        <v>689</v>
      </c>
      <c r="G110" s="532" t="s">
        <v>690</v>
      </c>
      <c r="H110" s="529" t="s">
        <v>319</v>
      </c>
      <c r="I110" s="532" t="s">
        <v>390</v>
      </c>
      <c r="J110" s="528" t="s">
        <v>391</v>
      </c>
      <c r="K110" s="529">
        <v>20</v>
      </c>
      <c r="L110" s="529" t="s">
        <v>267</v>
      </c>
      <c r="M110" s="529" t="s">
        <v>267</v>
      </c>
      <c r="N110" s="529" t="s">
        <v>267</v>
      </c>
      <c r="O110" s="529" t="s">
        <v>268</v>
      </c>
      <c r="P110" s="533">
        <v>89245</v>
      </c>
      <c r="Q110" s="534">
        <f t="shared" si="3"/>
        <v>1784900</v>
      </c>
    </row>
    <row r="111" spans="1:18" x14ac:dyDescent="0.2">
      <c r="A111" s="530">
        <v>104</v>
      </c>
      <c r="B111" s="530" t="s">
        <v>353</v>
      </c>
      <c r="C111" s="530" t="s">
        <v>354</v>
      </c>
      <c r="D111" s="529" t="s">
        <v>332</v>
      </c>
      <c r="E111" s="529" t="s">
        <v>703</v>
      </c>
      <c r="F111" s="531" t="s">
        <v>689</v>
      </c>
      <c r="G111" s="532" t="s">
        <v>690</v>
      </c>
      <c r="H111" s="529" t="s">
        <v>319</v>
      </c>
      <c r="I111" s="532" t="s">
        <v>377</v>
      </c>
      <c r="J111" s="528" t="s">
        <v>378</v>
      </c>
      <c r="K111" s="529">
        <v>1</v>
      </c>
      <c r="L111" s="529" t="s">
        <v>267</v>
      </c>
      <c r="M111" s="529" t="s">
        <v>267</v>
      </c>
      <c r="N111" s="529" t="s">
        <v>267</v>
      </c>
      <c r="O111" s="529" t="s">
        <v>268</v>
      </c>
      <c r="P111" s="533">
        <v>2431480</v>
      </c>
      <c r="Q111" s="534">
        <f t="shared" si="3"/>
        <v>2431480</v>
      </c>
      <c r="R111" s="176">
        <f>+SUM(Q93:Q111)</f>
        <v>66266350</v>
      </c>
    </row>
    <row r="112" spans="1:18" x14ac:dyDescent="0.2">
      <c r="A112" s="530">
        <v>105</v>
      </c>
      <c r="B112" s="530" t="s">
        <v>353</v>
      </c>
      <c r="C112" s="530" t="s">
        <v>354</v>
      </c>
      <c r="D112" s="529" t="s">
        <v>335</v>
      </c>
      <c r="E112" s="529" t="s">
        <v>392</v>
      </c>
      <c r="F112" s="531" t="s">
        <v>336</v>
      </c>
      <c r="G112" s="532" t="s">
        <v>690</v>
      </c>
      <c r="H112" s="529" t="s">
        <v>319</v>
      </c>
      <c r="I112" s="532" t="s">
        <v>305</v>
      </c>
      <c r="J112" s="528" t="s">
        <v>48</v>
      </c>
      <c r="K112" s="529">
        <v>1</v>
      </c>
      <c r="L112" s="529" t="s">
        <v>267</v>
      </c>
      <c r="M112" s="529" t="s">
        <v>267</v>
      </c>
      <c r="N112" s="529" t="s">
        <v>267</v>
      </c>
      <c r="O112" s="529" t="s">
        <v>268</v>
      </c>
      <c r="P112" s="533">
        <v>3824800</v>
      </c>
      <c r="Q112" s="534">
        <f t="shared" si="3"/>
        <v>3824800</v>
      </c>
    </row>
    <row r="113" spans="1:18" x14ac:dyDescent="0.2">
      <c r="A113" s="530">
        <v>106</v>
      </c>
      <c r="B113" s="530" t="s">
        <v>353</v>
      </c>
      <c r="C113" s="530" t="s">
        <v>354</v>
      </c>
      <c r="D113" s="529" t="s">
        <v>335</v>
      </c>
      <c r="E113" s="529" t="s">
        <v>397</v>
      </c>
      <c r="F113" s="531" t="s">
        <v>336</v>
      </c>
      <c r="G113" s="532" t="s">
        <v>690</v>
      </c>
      <c r="H113" s="529" t="s">
        <v>319</v>
      </c>
      <c r="I113" s="532" t="s">
        <v>266</v>
      </c>
      <c r="J113" s="528" t="s">
        <v>123</v>
      </c>
      <c r="K113" s="529">
        <v>1</v>
      </c>
      <c r="L113" s="529" t="s">
        <v>267</v>
      </c>
      <c r="M113" s="529" t="s">
        <v>267</v>
      </c>
      <c r="N113" s="529" t="s">
        <v>267</v>
      </c>
      <c r="O113" s="529" t="s">
        <v>268</v>
      </c>
      <c r="P113" s="533">
        <v>256808</v>
      </c>
      <c r="Q113" s="534">
        <f t="shared" si="3"/>
        <v>256808</v>
      </c>
    </row>
    <row r="114" spans="1:18" x14ac:dyDescent="0.2">
      <c r="A114" s="530">
        <v>107</v>
      </c>
      <c r="B114" s="530" t="s">
        <v>353</v>
      </c>
      <c r="C114" s="530" t="s">
        <v>354</v>
      </c>
      <c r="D114" s="529" t="s">
        <v>335</v>
      </c>
      <c r="E114" s="529" t="s">
        <v>398</v>
      </c>
      <c r="F114" s="531" t="s">
        <v>336</v>
      </c>
      <c r="G114" s="532" t="s">
        <v>690</v>
      </c>
      <c r="H114" s="529" t="s">
        <v>319</v>
      </c>
      <c r="I114" s="532" t="s">
        <v>399</v>
      </c>
      <c r="J114" s="528" t="s">
        <v>375</v>
      </c>
      <c r="K114" s="529">
        <v>102</v>
      </c>
      <c r="L114" s="529" t="s">
        <v>267</v>
      </c>
      <c r="M114" s="529" t="s">
        <v>267</v>
      </c>
      <c r="N114" s="529" t="s">
        <v>267</v>
      </c>
      <c r="O114" s="529" t="s">
        <v>268</v>
      </c>
      <c r="P114" s="533">
        <v>13369</v>
      </c>
      <c r="Q114" s="534">
        <f t="shared" si="3"/>
        <v>1363638</v>
      </c>
    </row>
    <row r="115" spans="1:18" x14ac:dyDescent="0.2">
      <c r="A115" s="530">
        <v>108</v>
      </c>
      <c r="B115" s="530" t="s">
        <v>353</v>
      </c>
      <c r="C115" s="530" t="s">
        <v>354</v>
      </c>
      <c r="D115" s="529" t="s">
        <v>335</v>
      </c>
      <c r="E115" s="529" t="s">
        <v>400</v>
      </c>
      <c r="F115" s="531" t="s">
        <v>336</v>
      </c>
      <c r="G115" s="532" t="s">
        <v>690</v>
      </c>
      <c r="H115" s="529" t="s">
        <v>319</v>
      </c>
      <c r="I115" s="532" t="s">
        <v>677</v>
      </c>
      <c r="J115" s="528" t="s">
        <v>277</v>
      </c>
      <c r="K115" s="529">
        <v>100</v>
      </c>
      <c r="L115" s="529" t="s">
        <v>267</v>
      </c>
      <c r="M115" s="529" t="s">
        <v>267</v>
      </c>
      <c r="N115" s="529" t="s">
        <v>267</v>
      </c>
      <c r="O115" s="529" t="s">
        <v>268</v>
      </c>
      <c r="P115" s="533">
        <v>28996</v>
      </c>
      <c r="Q115" s="534">
        <f t="shared" si="3"/>
        <v>2899600</v>
      </c>
    </row>
    <row r="116" spans="1:18" x14ac:dyDescent="0.2">
      <c r="A116" s="530">
        <v>109</v>
      </c>
      <c r="B116" s="530" t="s">
        <v>353</v>
      </c>
      <c r="C116" s="530" t="s">
        <v>354</v>
      </c>
      <c r="D116" s="529" t="s">
        <v>335</v>
      </c>
      <c r="E116" s="529" t="s">
        <v>402</v>
      </c>
      <c r="F116" s="531" t="s">
        <v>336</v>
      </c>
      <c r="G116" s="532" t="s">
        <v>690</v>
      </c>
      <c r="H116" s="529" t="s">
        <v>319</v>
      </c>
      <c r="I116" s="532" t="s">
        <v>380</v>
      </c>
      <c r="J116" s="528" t="s">
        <v>228</v>
      </c>
      <c r="K116" s="529">
        <v>500</v>
      </c>
      <c r="L116" s="529" t="s">
        <v>267</v>
      </c>
      <c r="M116" s="529" t="s">
        <v>267</v>
      </c>
      <c r="N116" s="529" t="s">
        <v>267</v>
      </c>
      <c r="O116" s="529" t="s">
        <v>268</v>
      </c>
      <c r="P116" s="533">
        <v>574</v>
      </c>
      <c r="Q116" s="534">
        <f t="shared" si="3"/>
        <v>287000</v>
      </c>
    </row>
    <row r="117" spans="1:18" x14ac:dyDescent="0.2">
      <c r="A117" s="530">
        <v>110</v>
      </c>
      <c r="B117" s="530" t="s">
        <v>353</v>
      </c>
      <c r="C117" s="530" t="s">
        <v>354</v>
      </c>
      <c r="D117" s="529" t="s">
        <v>335</v>
      </c>
      <c r="E117" s="529" t="s">
        <v>402</v>
      </c>
      <c r="F117" s="531" t="s">
        <v>336</v>
      </c>
      <c r="G117" s="532" t="s">
        <v>690</v>
      </c>
      <c r="H117" s="529" t="s">
        <v>319</v>
      </c>
      <c r="I117" s="532" t="s">
        <v>204</v>
      </c>
      <c r="J117" s="528" t="s">
        <v>704</v>
      </c>
      <c r="K117" s="529">
        <v>2</v>
      </c>
      <c r="L117" s="529" t="s">
        <v>267</v>
      </c>
      <c r="M117" s="529" t="s">
        <v>267</v>
      </c>
      <c r="N117" s="529" t="s">
        <v>267</v>
      </c>
      <c r="O117" s="529" t="s">
        <v>268</v>
      </c>
      <c r="P117" s="533">
        <v>375195</v>
      </c>
      <c r="Q117" s="534">
        <f t="shared" si="3"/>
        <v>750390</v>
      </c>
    </row>
    <row r="118" spans="1:18" x14ac:dyDescent="0.2">
      <c r="A118" s="530">
        <v>111</v>
      </c>
      <c r="B118" s="530" t="s">
        <v>353</v>
      </c>
      <c r="C118" s="530" t="s">
        <v>354</v>
      </c>
      <c r="D118" s="529" t="s">
        <v>335</v>
      </c>
      <c r="E118" s="529" t="s">
        <v>402</v>
      </c>
      <c r="F118" s="531" t="s">
        <v>336</v>
      </c>
      <c r="G118" s="532" t="s">
        <v>690</v>
      </c>
      <c r="H118" s="529" t="s">
        <v>319</v>
      </c>
      <c r="I118" s="532" t="s">
        <v>128</v>
      </c>
      <c r="J118" s="528" t="s">
        <v>705</v>
      </c>
      <c r="K118" s="529">
        <v>100</v>
      </c>
      <c r="L118" s="529" t="s">
        <v>267</v>
      </c>
      <c r="M118" s="529" t="s">
        <v>267</v>
      </c>
      <c r="N118" s="529" t="s">
        <v>267</v>
      </c>
      <c r="O118" s="529" t="s">
        <v>268</v>
      </c>
      <c r="P118" s="533">
        <v>154813</v>
      </c>
      <c r="Q118" s="534">
        <f t="shared" si="3"/>
        <v>15481300</v>
      </c>
    </row>
    <row r="119" spans="1:18" x14ac:dyDescent="0.2">
      <c r="A119" s="530">
        <v>112</v>
      </c>
      <c r="B119" s="530" t="s">
        <v>353</v>
      </c>
      <c r="C119" s="530" t="s">
        <v>354</v>
      </c>
      <c r="D119" s="529" t="s">
        <v>335</v>
      </c>
      <c r="E119" s="529" t="s">
        <v>402</v>
      </c>
      <c r="F119" s="531" t="s">
        <v>336</v>
      </c>
      <c r="G119" s="532" t="s">
        <v>690</v>
      </c>
      <c r="H119" s="529" t="s">
        <v>319</v>
      </c>
      <c r="I119" s="532" t="s">
        <v>406</v>
      </c>
      <c r="J119" s="528" t="s">
        <v>407</v>
      </c>
      <c r="K119" s="529">
        <v>2</v>
      </c>
      <c r="L119" s="529" t="s">
        <v>267</v>
      </c>
      <c r="M119" s="529" t="s">
        <v>267</v>
      </c>
      <c r="N119" s="529" t="s">
        <v>267</v>
      </c>
      <c r="O119" s="529" t="s">
        <v>268</v>
      </c>
      <c r="P119" s="533">
        <v>375195</v>
      </c>
      <c r="Q119" s="534">
        <f t="shared" si="3"/>
        <v>750390</v>
      </c>
    </row>
    <row r="120" spans="1:18" x14ac:dyDescent="0.2">
      <c r="A120" s="530">
        <v>113</v>
      </c>
      <c r="B120" s="530" t="s">
        <v>353</v>
      </c>
      <c r="C120" s="530" t="s">
        <v>354</v>
      </c>
      <c r="D120" s="529" t="s">
        <v>335</v>
      </c>
      <c r="E120" s="529" t="s">
        <v>402</v>
      </c>
      <c r="F120" s="531" t="s">
        <v>336</v>
      </c>
      <c r="G120" s="532" t="s">
        <v>690</v>
      </c>
      <c r="H120" s="529" t="s">
        <v>319</v>
      </c>
      <c r="I120" s="532" t="s">
        <v>126</v>
      </c>
      <c r="J120" s="528" t="s">
        <v>706</v>
      </c>
      <c r="K120" s="529">
        <v>100</v>
      </c>
      <c r="L120" s="529" t="s">
        <v>267</v>
      </c>
      <c r="M120" s="529" t="s">
        <v>267</v>
      </c>
      <c r="N120" s="529" t="s">
        <v>267</v>
      </c>
      <c r="O120" s="529" t="s">
        <v>268</v>
      </c>
      <c r="P120" s="533">
        <v>132957</v>
      </c>
      <c r="Q120" s="534">
        <f t="shared" si="3"/>
        <v>13295700</v>
      </c>
    </row>
    <row r="121" spans="1:18" x14ac:dyDescent="0.2">
      <c r="A121" s="530">
        <v>114</v>
      </c>
      <c r="B121" s="530" t="s">
        <v>353</v>
      </c>
      <c r="C121" s="530" t="s">
        <v>354</v>
      </c>
      <c r="D121" s="529" t="s">
        <v>335</v>
      </c>
      <c r="E121" s="529" t="s">
        <v>402</v>
      </c>
      <c r="F121" s="531" t="s">
        <v>336</v>
      </c>
      <c r="G121" s="532" t="s">
        <v>690</v>
      </c>
      <c r="H121" s="529" t="s">
        <v>319</v>
      </c>
      <c r="I121" s="532" t="s">
        <v>299</v>
      </c>
      <c r="J121" s="528" t="s">
        <v>60</v>
      </c>
      <c r="K121" s="529">
        <v>100</v>
      </c>
      <c r="L121" s="529" t="s">
        <v>267</v>
      </c>
      <c r="M121" s="529" t="s">
        <v>267</v>
      </c>
      <c r="N121" s="529" t="s">
        <v>267</v>
      </c>
      <c r="O121" s="529" t="s">
        <v>268</v>
      </c>
      <c r="P121" s="533">
        <v>27138</v>
      </c>
      <c r="Q121" s="534">
        <f t="shared" si="3"/>
        <v>2713800</v>
      </c>
    </row>
    <row r="122" spans="1:18" x14ac:dyDescent="0.2">
      <c r="A122" s="530">
        <v>115</v>
      </c>
      <c r="B122" s="530" t="s">
        <v>353</v>
      </c>
      <c r="C122" s="530" t="s">
        <v>354</v>
      </c>
      <c r="D122" s="529" t="s">
        <v>335</v>
      </c>
      <c r="E122" s="529" t="s">
        <v>410</v>
      </c>
      <c r="F122" s="531" t="s">
        <v>336</v>
      </c>
      <c r="G122" s="532" t="s">
        <v>690</v>
      </c>
      <c r="H122" s="529" t="s">
        <v>319</v>
      </c>
      <c r="I122" s="532" t="s">
        <v>411</v>
      </c>
      <c r="J122" s="528" t="s">
        <v>121</v>
      </c>
      <c r="K122" s="529">
        <v>3</v>
      </c>
      <c r="L122" s="529" t="s">
        <v>267</v>
      </c>
      <c r="M122" s="529" t="s">
        <v>267</v>
      </c>
      <c r="N122" s="529" t="s">
        <v>268</v>
      </c>
      <c r="O122" s="529" t="s">
        <v>267</v>
      </c>
      <c r="P122" s="533">
        <v>473547</v>
      </c>
      <c r="Q122" s="534">
        <f t="shared" si="3"/>
        <v>1420641</v>
      </c>
      <c r="R122" s="176">
        <f>+SUM(Q112:Q122)</f>
        <v>43044067</v>
      </c>
    </row>
    <row r="123" spans="1:18" x14ac:dyDescent="0.2">
      <c r="A123" s="530">
        <v>116</v>
      </c>
      <c r="B123" s="530" t="s">
        <v>353</v>
      </c>
      <c r="C123" s="530" t="s">
        <v>412</v>
      </c>
      <c r="D123" s="529" t="s">
        <v>337</v>
      </c>
      <c r="E123" s="529" t="s">
        <v>413</v>
      </c>
      <c r="F123" s="531" t="s">
        <v>338</v>
      </c>
      <c r="G123" s="532" t="s">
        <v>707</v>
      </c>
      <c r="H123" s="529" t="s">
        <v>319</v>
      </c>
      <c r="I123" s="532" t="s">
        <v>416</v>
      </c>
      <c r="J123" s="528" t="s">
        <v>117</v>
      </c>
      <c r="K123" s="529">
        <v>2</v>
      </c>
      <c r="L123" s="529" t="s">
        <v>267</v>
      </c>
      <c r="M123" s="529" t="s">
        <v>267</v>
      </c>
      <c r="N123" s="529" t="s">
        <v>268</v>
      </c>
      <c r="O123" s="529" t="s">
        <v>267</v>
      </c>
      <c r="P123" s="533">
        <v>3824800</v>
      </c>
      <c r="Q123" s="534">
        <f t="shared" si="3"/>
        <v>7649600</v>
      </c>
    </row>
    <row r="124" spans="1:18" x14ac:dyDescent="0.2">
      <c r="A124" s="530">
        <v>117</v>
      </c>
      <c r="B124" s="530" t="s">
        <v>353</v>
      </c>
      <c r="C124" s="530" t="s">
        <v>412</v>
      </c>
      <c r="D124" s="529" t="s">
        <v>337</v>
      </c>
      <c r="E124" s="529" t="s">
        <v>417</v>
      </c>
      <c r="F124" s="531" t="s">
        <v>338</v>
      </c>
      <c r="G124" s="532" t="s">
        <v>707</v>
      </c>
      <c r="H124" s="529" t="s">
        <v>319</v>
      </c>
      <c r="I124" s="532" t="s">
        <v>411</v>
      </c>
      <c r="J124" s="528" t="s">
        <v>121</v>
      </c>
      <c r="K124" s="529">
        <v>2</v>
      </c>
      <c r="L124" s="529" t="s">
        <v>267</v>
      </c>
      <c r="M124" s="529" t="s">
        <v>267</v>
      </c>
      <c r="N124" s="529" t="s">
        <v>268</v>
      </c>
      <c r="O124" s="529" t="s">
        <v>267</v>
      </c>
      <c r="P124" s="533">
        <v>473547</v>
      </c>
      <c r="Q124" s="534">
        <f t="shared" si="3"/>
        <v>947094</v>
      </c>
    </row>
    <row r="125" spans="1:18" x14ac:dyDescent="0.2">
      <c r="A125" s="530">
        <v>118</v>
      </c>
      <c r="B125" s="530" t="s">
        <v>353</v>
      </c>
      <c r="C125" s="530" t="s">
        <v>412</v>
      </c>
      <c r="D125" s="529" t="s">
        <v>337</v>
      </c>
      <c r="E125" s="529" t="s">
        <v>418</v>
      </c>
      <c r="F125" s="531" t="s">
        <v>338</v>
      </c>
      <c r="G125" s="532" t="s">
        <v>707</v>
      </c>
      <c r="H125" s="529" t="s">
        <v>319</v>
      </c>
      <c r="I125" s="532" t="s">
        <v>399</v>
      </c>
      <c r="J125" s="528" t="s">
        <v>179</v>
      </c>
      <c r="K125" s="529">
        <v>102</v>
      </c>
      <c r="L125" s="529" t="s">
        <v>267</v>
      </c>
      <c r="M125" s="529" t="s">
        <v>267</v>
      </c>
      <c r="N125" s="529" t="s">
        <v>267</v>
      </c>
      <c r="O125" s="529" t="s">
        <v>268</v>
      </c>
      <c r="P125" s="533">
        <v>13369</v>
      </c>
      <c r="Q125" s="534">
        <f t="shared" si="3"/>
        <v>1363638</v>
      </c>
    </row>
    <row r="126" spans="1:18" x14ac:dyDescent="0.2">
      <c r="A126" s="530">
        <v>119</v>
      </c>
      <c r="B126" s="530" t="s">
        <v>353</v>
      </c>
      <c r="C126" s="530" t="s">
        <v>412</v>
      </c>
      <c r="D126" s="529" t="s">
        <v>337</v>
      </c>
      <c r="E126" s="529" t="s">
        <v>419</v>
      </c>
      <c r="F126" s="531" t="s">
        <v>338</v>
      </c>
      <c r="G126" s="532" t="s">
        <v>707</v>
      </c>
      <c r="H126" s="529" t="s">
        <v>319</v>
      </c>
      <c r="I126" s="532" t="s">
        <v>266</v>
      </c>
      <c r="J126" s="528" t="s">
        <v>123</v>
      </c>
      <c r="K126" s="529">
        <v>1</v>
      </c>
      <c r="L126" s="529" t="s">
        <v>267</v>
      </c>
      <c r="M126" s="529" t="s">
        <v>267</v>
      </c>
      <c r="N126" s="529" t="s">
        <v>267</v>
      </c>
      <c r="O126" s="529" t="s">
        <v>268</v>
      </c>
      <c r="P126" s="533">
        <v>256808</v>
      </c>
      <c r="Q126" s="534">
        <f t="shared" si="3"/>
        <v>256808</v>
      </c>
    </row>
    <row r="127" spans="1:18" x14ac:dyDescent="0.2">
      <c r="A127" s="530">
        <v>120</v>
      </c>
      <c r="B127" s="530" t="s">
        <v>353</v>
      </c>
      <c r="C127" s="530" t="s">
        <v>412</v>
      </c>
      <c r="D127" s="529" t="s">
        <v>337</v>
      </c>
      <c r="E127" s="529" t="s">
        <v>420</v>
      </c>
      <c r="F127" s="531" t="s">
        <v>338</v>
      </c>
      <c r="G127" s="532" t="s">
        <v>707</v>
      </c>
      <c r="H127" s="529" t="s">
        <v>319</v>
      </c>
      <c r="I127" s="532" t="s">
        <v>28</v>
      </c>
      <c r="J127" s="528" t="s">
        <v>44</v>
      </c>
      <c r="K127" s="529">
        <v>1</v>
      </c>
      <c r="L127" s="529" t="s">
        <v>267</v>
      </c>
      <c r="M127" s="529" t="s">
        <v>267</v>
      </c>
      <c r="N127" s="529" t="s">
        <v>267</v>
      </c>
      <c r="O127" s="529" t="s">
        <v>268</v>
      </c>
      <c r="P127" s="533">
        <v>2549867</v>
      </c>
      <c r="Q127" s="534">
        <f t="shared" si="3"/>
        <v>2549867</v>
      </c>
    </row>
    <row r="128" spans="1:18" x14ac:dyDescent="0.2">
      <c r="A128" s="530">
        <v>121</v>
      </c>
      <c r="B128" s="530" t="s">
        <v>353</v>
      </c>
      <c r="C128" s="530" t="s">
        <v>412</v>
      </c>
      <c r="D128" s="529" t="s">
        <v>337</v>
      </c>
      <c r="E128" s="529" t="s">
        <v>421</v>
      </c>
      <c r="F128" s="531" t="s">
        <v>338</v>
      </c>
      <c r="G128" s="532" t="s">
        <v>707</v>
      </c>
      <c r="H128" s="529" t="s">
        <v>319</v>
      </c>
      <c r="I128" s="532" t="s">
        <v>692</v>
      </c>
      <c r="J128" s="528" t="s">
        <v>25</v>
      </c>
      <c r="K128" s="529">
        <v>1</v>
      </c>
      <c r="L128" s="529" t="s">
        <v>267</v>
      </c>
      <c r="M128" s="529" t="s">
        <v>267</v>
      </c>
      <c r="N128" s="529" t="s">
        <v>267</v>
      </c>
      <c r="O128" s="529" t="s">
        <v>268</v>
      </c>
      <c r="P128" s="533">
        <v>1730267</v>
      </c>
      <c r="Q128" s="534">
        <f t="shared" si="3"/>
        <v>1730267</v>
      </c>
    </row>
    <row r="129" spans="1:18" x14ac:dyDescent="0.2">
      <c r="A129" s="530">
        <v>122</v>
      </c>
      <c r="B129" s="530" t="s">
        <v>353</v>
      </c>
      <c r="C129" s="530" t="s">
        <v>412</v>
      </c>
      <c r="D129" s="529" t="s">
        <v>337</v>
      </c>
      <c r="E129" s="529" t="s">
        <v>422</v>
      </c>
      <c r="F129" s="531" t="s">
        <v>338</v>
      </c>
      <c r="G129" s="532" t="s">
        <v>707</v>
      </c>
      <c r="H129" s="529" t="s">
        <v>319</v>
      </c>
      <c r="I129" s="532" t="s">
        <v>423</v>
      </c>
      <c r="J129" s="528" t="s">
        <v>424</v>
      </c>
      <c r="K129" s="529">
        <v>4</v>
      </c>
      <c r="L129" s="529" t="s">
        <v>267</v>
      </c>
      <c r="M129" s="529" t="s">
        <v>267</v>
      </c>
      <c r="N129" s="529" t="s">
        <v>267</v>
      </c>
      <c r="O129" s="529" t="s">
        <v>268</v>
      </c>
      <c r="P129" s="533">
        <v>491760</v>
      </c>
      <c r="Q129" s="534">
        <f t="shared" si="3"/>
        <v>1967040</v>
      </c>
    </row>
    <row r="130" spans="1:18" x14ac:dyDescent="0.2">
      <c r="A130" s="530">
        <v>123</v>
      </c>
      <c r="B130" s="530" t="s">
        <v>353</v>
      </c>
      <c r="C130" s="530" t="s">
        <v>412</v>
      </c>
      <c r="D130" s="529" t="s">
        <v>337</v>
      </c>
      <c r="E130" s="529" t="s">
        <v>425</v>
      </c>
      <c r="F130" s="531" t="s">
        <v>338</v>
      </c>
      <c r="G130" s="532" t="s">
        <v>707</v>
      </c>
      <c r="H130" s="529" t="s">
        <v>319</v>
      </c>
      <c r="I130" s="532" t="s">
        <v>426</v>
      </c>
      <c r="J130" s="528" t="s">
        <v>427</v>
      </c>
      <c r="K130" s="529">
        <v>100</v>
      </c>
      <c r="L130" s="529" t="s">
        <v>267</v>
      </c>
      <c r="M130" s="529" t="s">
        <v>267</v>
      </c>
      <c r="N130" s="529" t="s">
        <v>267</v>
      </c>
      <c r="O130" s="529" t="s">
        <v>268</v>
      </c>
      <c r="P130" s="533">
        <v>76496</v>
      </c>
      <c r="Q130" s="534">
        <f t="shared" si="3"/>
        <v>7649600</v>
      </c>
    </row>
    <row r="131" spans="1:18" x14ac:dyDescent="0.2">
      <c r="A131" s="530">
        <v>124</v>
      </c>
      <c r="B131" s="530" t="s">
        <v>353</v>
      </c>
      <c r="C131" s="530" t="s">
        <v>412</v>
      </c>
      <c r="D131" s="529" t="s">
        <v>337</v>
      </c>
      <c r="E131" s="529" t="s">
        <v>428</v>
      </c>
      <c r="F131" s="531" t="s">
        <v>338</v>
      </c>
      <c r="G131" s="532" t="s">
        <v>707</v>
      </c>
      <c r="H131" s="529" t="s">
        <v>319</v>
      </c>
      <c r="I131" s="532" t="s">
        <v>593</v>
      </c>
      <c r="J131" s="528" t="s">
        <v>94</v>
      </c>
      <c r="K131" s="529">
        <v>2</v>
      </c>
      <c r="L131" s="529" t="s">
        <v>267</v>
      </c>
      <c r="M131" s="529" t="s">
        <v>267</v>
      </c>
      <c r="N131" s="529" t="s">
        <v>267</v>
      </c>
      <c r="O131" s="529" t="s">
        <v>268</v>
      </c>
      <c r="P131" s="533">
        <v>486296</v>
      </c>
      <c r="Q131" s="534">
        <f t="shared" si="3"/>
        <v>972592</v>
      </c>
    </row>
    <row r="132" spans="1:18" x14ac:dyDescent="0.2">
      <c r="A132" s="530">
        <v>125</v>
      </c>
      <c r="B132" s="530" t="s">
        <v>353</v>
      </c>
      <c r="C132" s="530" t="s">
        <v>412</v>
      </c>
      <c r="D132" s="529" t="s">
        <v>337</v>
      </c>
      <c r="E132" s="529" t="s">
        <v>708</v>
      </c>
      <c r="F132" s="531" t="s">
        <v>338</v>
      </c>
      <c r="G132" s="532" t="s">
        <v>707</v>
      </c>
      <c r="H132" s="529" t="s">
        <v>319</v>
      </c>
      <c r="I132" s="532" t="s">
        <v>363</v>
      </c>
      <c r="J132" s="528" t="s">
        <v>46</v>
      </c>
      <c r="K132" s="529">
        <v>1</v>
      </c>
      <c r="L132" s="529" t="s">
        <v>267</v>
      </c>
      <c r="M132" s="529" t="s">
        <v>267</v>
      </c>
      <c r="N132" s="529" t="s">
        <v>267</v>
      </c>
      <c r="O132" s="529" t="s">
        <v>268</v>
      </c>
      <c r="P132" s="533">
        <v>4699040</v>
      </c>
      <c r="Q132" s="534">
        <f t="shared" si="3"/>
        <v>4699040</v>
      </c>
    </row>
    <row r="133" spans="1:18" x14ac:dyDescent="0.2">
      <c r="A133" s="530">
        <v>126</v>
      </c>
      <c r="B133" s="530" t="s">
        <v>353</v>
      </c>
      <c r="C133" s="530" t="s">
        <v>412</v>
      </c>
      <c r="D133" s="529" t="s">
        <v>337</v>
      </c>
      <c r="E133" s="529" t="s">
        <v>709</v>
      </c>
      <c r="F133" s="531" t="s">
        <v>338</v>
      </c>
      <c r="G133" s="532" t="s">
        <v>707</v>
      </c>
      <c r="H133" s="529" t="s">
        <v>319</v>
      </c>
      <c r="I133" s="532" t="s">
        <v>369</v>
      </c>
      <c r="J133" s="528" t="s">
        <v>657</v>
      </c>
      <c r="K133" s="529">
        <v>2</v>
      </c>
      <c r="L133" s="529" t="s">
        <v>267</v>
      </c>
      <c r="M133" s="529" t="s">
        <v>267</v>
      </c>
      <c r="N133" s="529" t="s">
        <v>267</v>
      </c>
      <c r="O133" s="529" t="s">
        <v>268</v>
      </c>
      <c r="P133" s="533">
        <v>557328</v>
      </c>
      <c r="Q133" s="534">
        <f t="shared" si="3"/>
        <v>1114656</v>
      </c>
    </row>
    <row r="134" spans="1:18" x14ac:dyDescent="0.2">
      <c r="A134" s="530">
        <v>127</v>
      </c>
      <c r="B134" s="530" t="s">
        <v>353</v>
      </c>
      <c r="C134" s="530" t="s">
        <v>412</v>
      </c>
      <c r="D134" s="529" t="s">
        <v>337</v>
      </c>
      <c r="E134" s="529" t="s">
        <v>709</v>
      </c>
      <c r="F134" s="531" t="s">
        <v>338</v>
      </c>
      <c r="G134" s="532" t="s">
        <v>707</v>
      </c>
      <c r="H134" s="529" t="s">
        <v>319</v>
      </c>
      <c r="I134" s="532" t="s">
        <v>710</v>
      </c>
      <c r="J134" s="528" t="s">
        <v>42</v>
      </c>
      <c r="K134" s="529">
        <v>6</v>
      </c>
      <c r="L134" s="529" t="s">
        <v>267</v>
      </c>
      <c r="M134" s="529" t="s">
        <v>267</v>
      </c>
      <c r="N134" s="529" t="s">
        <v>267</v>
      </c>
      <c r="O134" s="529" t="s">
        <v>268</v>
      </c>
      <c r="P134" s="533">
        <v>198525</v>
      </c>
      <c r="Q134" s="534">
        <f t="shared" si="3"/>
        <v>1191150</v>
      </c>
    </row>
    <row r="135" spans="1:18" x14ac:dyDescent="0.2">
      <c r="A135" s="530">
        <v>128</v>
      </c>
      <c r="B135" s="530" t="s">
        <v>353</v>
      </c>
      <c r="C135" s="530" t="s">
        <v>412</v>
      </c>
      <c r="D135" s="529" t="s">
        <v>337</v>
      </c>
      <c r="E135" s="529" t="s">
        <v>711</v>
      </c>
      <c r="F135" s="531" t="s">
        <v>338</v>
      </c>
      <c r="G135" s="532" t="s">
        <v>707</v>
      </c>
      <c r="H135" s="529" t="s">
        <v>319</v>
      </c>
      <c r="I135" s="532" t="s">
        <v>130</v>
      </c>
      <c r="J135" s="528" t="s">
        <v>712</v>
      </c>
      <c r="K135" s="529">
        <v>100</v>
      </c>
      <c r="L135" s="529" t="s">
        <v>267</v>
      </c>
      <c r="M135" s="529" t="s">
        <v>267</v>
      </c>
      <c r="N135" s="529" t="s">
        <v>267</v>
      </c>
      <c r="O135" s="529" t="s">
        <v>268</v>
      </c>
      <c r="P135" s="533">
        <v>109280</v>
      </c>
      <c r="Q135" s="534">
        <f t="shared" si="3"/>
        <v>10928000</v>
      </c>
      <c r="R135" s="176">
        <f>+SUM(Q123:Q135)</f>
        <v>43019352</v>
      </c>
    </row>
    <row r="136" spans="1:18" x14ac:dyDescent="0.2">
      <c r="A136" s="530">
        <v>129</v>
      </c>
      <c r="B136" s="530" t="s">
        <v>353</v>
      </c>
      <c r="C136" s="530" t="s">
        <v>412</v>
      </c>
      <c r="D136" s="529" t="s">
        <v>339</v>
      </c>
      <c r="E136" s="529" t="s">
        <v>430</v>
      </c>
      <c r="F136" s="531" t="s">
        <v>340</v>
      </c>
      <c r="G136" s="532" t="s">
        <v>707</v>
      </c>
      <c r="H136" s="529" t="s">
        <v>433</v>
      </c>
      <c r="I136" s="532" t="s">
        <v>423</v>
      </c>
      <c r="J136" s="528" t="s">
        <v>424</v>
      </c>
      <c r="K136" s="529">
        <v>4</v>
      </c>
      <c r="L136" s="529" t="s">
        <v>267</v>
      </c>
      <c r="M136" s="529" t="s">
        <v>267</v>
      </c>
      <c r="N136" s="529" t="s">
        <v>267</v>
      </c>
      <c r="O136" s="529" t="s">
        <v>268</v>
      </c>
      <c r="P136" s="533">
        <v>491760</v>
      </c>
      <c r="Q136" s="534">
        <f t="shared" si="3"/>
        <v>1967040</v>
      </c>
    </row>
    <row r="137" spans="1:18" x14ac:dyDescent="0.2">
      <c r="A137" s="530">
        <v>130</v>
      </c>
      <c r="B137" s="530" t="s">
        <v>353</v>
      </c>
      <c r="C137" s="530" t="s">
        <v>412</v>
      </c>
      <c r="D137" s="529" t="s">
        <v>339</v>
      </c>
      <c r="E137" s="529" t="s">
        <v>436</v>
      </c>
      <c r="F137" s="531" t="s">
        <v>340</v>
      </c>
      <c r="G137" s="532" t="s">
        <v>707</v>
      </c>
      <c r="H137" s="529" t="s">
        <v>433</v>
      </c>
      <c r="I137" s="532" t="s">
        <v>614</v>
      </c>
      <c r="J137" s="528" t="s">
        <v>615</v>
      </c>
      <c r="K137" s="529">
        <v>20</v>
      </c>
      <c r="L137" s="529" t="s">
        <v>267</v>
      </c>
      <c r="M137" s="529" t="s">
        <v>267</v>
      </c>
      <c r="N137" s="529" t="s">
        <v>267</v>
      </c>
      <c r="O137" s="529" t="s">
        <v>268</v>
      </c>
      <c r="P137" s="533">
        <v>20763</v>
      </c>
      <c r="Q137" s="534">
        <f t="shared" si="3"/>
        <v>415260</v>
      </c>
    </row>
    <row r="138" spans="1:18" x14ac:dyDescent="0.2">
      <c r="A138" s="530">
        <v>131</v>
      </c>
      <c r="B138" s="530" t="s">
        <v>353</v>
      </c>
      <c r="C138" s="530" t="s">
        <v>412</v>
      </c>
      <c r="D138" s="529" t="s">
        <v>339</v>
      </c>
      <c r="E138" s="529" t="s">
        <v>438</v>
      </c>
      <c r="F138" s="531" t="s">
        <v>340</v>
      </c>
      <c r="G138" s="532" t="s">
        <v>707</v>
      </c>
      <c r="H138" s="529" t="s">
        <v>433</v>
      </c>
      <c r="I138" s="532" t="s">
        <v>439</v>
      </c>
      <c r="J138" s="528" t="s">
        <v>85</v>
      </c>
      <c r="K138" s="529">
        <v>100</v>
      </c>
      <c r="L138" s="529" t="s">
        <v>267</v>
      </c>
      <c r="M138" s="529" t="s">
        <v>268</v>
      </c>
      <c r="N138" s="529" t="s">
        <v>267</v>
      </c>
      <c r="O138" s="529" t="s">
        <v>268</v>
      </c>
      <c r="P138" s="533">
        <v>46626</v>
      </c>
      <c r="Q138" s="534">
        <f t="shared" si="3"/>
        <v>4662600</v>
      </c>
    </row>
    <row r="139" spans="1:18" x14ac:dyDescent="0.2">
      <c r="A139" s="530">
        <v>132</v>
      </c>
      <c r="B139" s="530" t="s">
        <v>353</v>
      </c>
      <c r="C139" s="530" t="s">
        <v>412</v>
      </c>
      <c r="D139" s="529" t="s">
        <v>339</v>
      </c>
      <c r="E139" s="529" t="s">
        <v>440</v>
      </c>
      <c r="F139" s="531" t="s">
        <v>340</v>
      </c>
      <c r="G139" s="532" t="s">
        <v>707</v>
      </c>
      <c r="H139" s="529" t="s">
        <v>433</v>
      </c>
      <c r="I139" s="532" t="s">
        <v>361</v>
      </c>
      <c r="J139" s="528" t="s">
        <v>168</v>
      </c>
      <c r="K139" s="529">
        <v>3</v>
      </c>
      <c r="L139" s="529" t="s">
        <v>267</v>
      </c>
      <c r="M139" s="529" t="s">
        <v>267</v>
      </c>
      <c r="N139" s="529" t="s">
        <v>267</v>
      </c>
      <c r="O139" s="529" t="s">
        <v>268</v>
      </c>
      <c r="P139" s="533">
        <v>375195</v>
      </c>
      <c r="Q139" s="534">
        <f t="shared" si="3"/>
        <v>1125585</v>
      </c>
    </row>
    <row r="140" spans="1:18" x14ac:dyDescent="0.2">
      <c r="A140" s="530">
        <v>133</v>
      </c>
      <c r="B140" s="530" t="s">
        <v>353</v>
      </c>
      <c r="C140" s="530" t="s">
        <v>412</v>
      </c>
      <c r="D140" s="529" t="s">
        <v>339</v>
      </c>
      <c r="E140" s="529" t="s">
        <v>441</v>
      </c>
      <c r="F140" s="531" t="s">
        <v>340</v>
      </c>
      <c r="G140" s="532" t="s">
        <v>707</v>
      </c>
      <c r="H140" s="529" t="s">
        <v>433</v>
      </c>
      <c r="I140" s="532" t="s">
        <v>36</v>
      </c>
      <c r="J140" s="528" t="s">
        <v>308</v>
      </c>
      <c r="K140" s="529">
        <v>3</v>
      </c>
      <c r="L140" s="529" t="s">
        <v>267</v>
      </c>
      <c r="M140" s="529" t="s">
        <v>267</v>
      </c>
      <c r="N140" s="529" t="s">
        <v>267</v>
      </c>
      <c r="O140" s="529" t="s">
        <v>268</v>
      </c>
      <c r="P140" s="533">
        <v>172116</v>
      </c>
      <c r="Q140" s="534">
        <f t="shared" si="3"/>
        <v>516348</v>
      </c>
    </row>
    <row r="141" spans="1:18" x14ac:dyDescent="0.2">
      <c r="A141" s="530">
        <v>134</v>
      </c>
      <c r="B141" s="530" t="s">
        <v>353</v>
      </c>
      <c r="C141" s="530" t="s">
        <v>412</v>
      </c>
      <c r="D141" s="529" t="s">
        <v>339</v>
      </c>
      <c r="E141" s="529" t="s">
        <v>442</v>
      </c>
      <c r="F141" s="531" t="s">
        <v>340</v>
      </c>
      <c r="G141" s="532" t="s">
        <v>707</v>
      </c>
      <c r="H141" s="529" t="s">
        <v>433</v>
      </c>
      <c r="I141" s="532" t="s">
        <v>443</v>
      </c>
      <c r="J141" s="528" t="s">
        <v>444</v>
      </c>
      <c r="K141" s="529">
        <v>3</v>
      </c>
      <c r="L141" s="529" t="s">
        <v>267</v>
      </c>
      <c r="M141" s="529" t="s">
        <v>267</v>
      </c>
      <c r="N141" s="529" t="s">
        <v>267</v>
      </c>
      <c r="O141" s="529" t="s">
        <v>268</v>
      </c>
      <c r="P141" s="533">
        <v>1912400</v>
      </c>
      <c r="Q141" s="534">
        <f t="shared" si="3"/>
        <v>5737200</v>
      </c>
    </row>
    <row r="142" spans="1:18" x14ac:dyDescent="0.2">
      <c r="A142" s="530">
        <v>135</v>
      </c>
      <c r="B142" s="530" t="s">
        <v>353</v>
      </c>
      <c r="C142" s="530" t="s">
        <v>412</v>
      </c>
      <c r="D142" s="529" t="s">
        <v>339</v>
      </c>
      <c r="E142" s="529">
        <v>5.47</v>
      </c>
      <c r="F142" s="531" t="s">
        <v>340</v>
      </c>
      <c r="G142" s="532" t="s">
        <v>707</v>
      </c>
      <c r="H142" s="529" t="s">
        <v>433</v>
      </c>
      <c r="I142" s="532" t="s">
        <v>274</v>
      </c>
      <c r="J142" s="528" t="s">
        <v>179</v>
      </c>
      <c r="K142" s="529">
        <v>72</v>
      </c>
      <c r="L142" s="529" t="s">
        <v>267</v>
      </c>
      <c r="M142" s="529" t="s">
        <v>267</v>
      </c>
      <c r="N142" s="529" t="s">
        <v>267</v>
      </c>
      <c r="O142" s="529" t="s">
        <v>268</v>
      </c>
      <c r="P142" s="533">
        <v>13369</v>
      </c>
      <c r="Q142" s="534">
        <f t="shared" si="3"/>
        <v>962568</v>
      </c>
    </row>
    <row r="143" spans="1:18" x14ac:dyDescent="0.2">
      <c r="A143" s="530">
        <v>136</v>
      </c>
      <c r="B143" s="530" t="s">
        <v>353</v>
      </c>
      <c r="C143" s="530" t="s">
        <v>412</v>
      </c>
      <c r="D143" s="529" t="s">
        <v>339</v>
      </c>
      <c r="E143" s="529" t="s">
        <v>713</v>
      </c>
      <c r="F143" s="531" t="s">
        <v>340</v>
      </c>
      <c r="G143" s="532" t="s">
        <v>707</v>
      </c>
      <c r="H143" s="529" t="s">
        <v>433</v>
      </c>
      <c r="I143" s="532" t="s">
        <v>447</v>
      </c>
      <c r="J143" s="528" t="s">
        <v>195</v>
      </c>
      <c r="K143" s="529">
        <v>100</v>
      </c>
      <c r="L143" s="529" t="s">
        <v>268</v>
      </c>
      <c r="M143" s="529" t="s">
        <v>267</v>
      </c>
      <c r="N143" s="529" t="s">
        <v>267</v>
      </c>
      <c r="O143" s="529" t="s">
        <v>268</v>
      </c>
      <c r="P143" s="533">
        <v>11074</v>
      </c>
      <c r="Q143" s="534">
        <f t="shared" si="3"/>
        <v>1107400</v>
      </c>
    </row>
    <row r="144" spans="1:18" x14ac:dyDescent="0.2">
      <c r="A144" s="530">
        <v>137</v>
      </c>
      <c r="B144" s="530" t="s">
        <v>353</v>
      </c>
      <c r="C144" s="530" t="s">
        <v>412</v>
      </c>
      <c r="D144" s="529" t="s">
        <v>339</v>
      </c>
      <c r="E144" s="529" t="s">
        <v>445</v>
      </c>
      <c r="F144" s="531" t="s">
        <v>340</v>
      </c>
      <c r="G144" s="532" t="s">
        <v>707</v>
      </c>
      <c r="H144" s="529" t="s">
        <v>433</v>
      </c>
      <c r="I144" s="532" t="s">
        <v>449</v>
      </c>
      <c r="J144" s="528" t="s">
        <v>153</v>
      </c>
      <c r="K144" s="529">
        <v>100</v>
      </c>
      <c r="L144" s="529" t="s">
        <v>268</v>
      </c>
      <c r="M144" s="529" t="s">
        <v>267</v>
      </c>
      <c r="N144" s="529" t="s">
        <v>267</v>
      </c>
      <c r="O144" s="529" t="s">
        <v>268</v>
      </c>
      <c r="P144" s="533">
        <v>16574</v>
      </c>
      <c r="Q144" s="534">
        <f t="shared" si="3"/>
        <v>1657400</v>
      </c>
    </row>
    <row r="145" spans="1:18" x14ac:dyDescent="0.2">
      <c r="A145" s="530">
        <v>138</v>
      </c>
      <c r="B145" s="530" t="s">
        <v>353</v>
      </c>
      <c r="C145" s="530" t="s">
        <v>412</v>
      </c>
      <c r="D145" s="529" t="s">
        <v>339</v>
      </c>
      <c r="E145" s="529" t="s">
        <v>446</v>
      </c>
      <c r="F145" s="531" t="s">
        <v>340</v>
      </c>
      <c r="G145" s="532" t="s">
        <v>707</v>
      </c>
      <c r="H145" s="529" t="s">
        <v>433</v>
      </c>
      <c r="I145" s="532" t="s">
        <v>196</v>
      </c>
      <c r="J145" s="528" t="s">
        <v>714</v>
      </c>
      <c r="K145" s="529">
        <v>80</v>
      </c>
      <c r="L145" s="529" t="s">
        <v>267</v>
      </c>
      <c r="M145" s="529" t="s">
        <v>267</v>
      </c>
      <c r="N145" s="529" t="s">
        <v>267</v>
      </c>
      <c r="O145" s="529" t="s">
        <v>268</v>
      </c>
      <c r="P145" s="533">
        <v>12567</v>
      </c>
      <c r="Q145" s="534">
        <f t="shared" si="3"/>
        <v>1005360</v>
      </c>
    </row>
    <row r="146" spans="1:18" x14ac:dyDescent="0.2">
      <c r="A146" s="530">
        <v>139</v>
      </c>
      <c r="B146" s="530" t="s">
        <v>353</v>
      </c>
      <c r="C146" s="530" t="s">
        <v>412</v>
      </c>
      <c r="D146" s="529" t="s">
        <v>339</v>
      </c>
      <c r="E146" s="529" t="s">
        <v>448</v>
      </c>
      <c r="F146" s="531" t="s">
        <v>340</v>
      </c>
      <c r="G146" s="532" t="s">
        <v>707</v>
      </c>
      <c r="H146" s="529" t="s">
        <v>433</v>
      </c>
      <c r="I146" s="532" t="s">
        <v>363</v>
      </c>
      <c r="J146" s="528" t="s">
        <v>46</v>
      </c>
      <c r="K146" s="529">
        <v>1</v>
      </c>
      <c r="L146" s="529" t="s">
        <v>267</v>
      </c>
      <c r="M146" s="529" t="s">
        <v>267</v>
      </c>
      <c r="N146" s="529" t="s">
        <v>267</v>
      </c>
      <c r="O146" s="529" t="s">
        <v>268</v>
      </c>
      <c r="P146" s="533">
        <v>4699040</v>
      </c>
      <c r="Q146" s="534">
        <f t="shared" si="3"/>
        <v>4699040</v>
      </c>
    </row>
    <row r="147" spans="1:18" x14ac:dyDescent="0.2">
      <c r="A147" s="530">
        <v>140</v>
      </c>
      <c r="B147" s="530" t="s">
        <v>353</v>
      </c>
      <c r="C147" s="530" t="s">
        <v>412</v>
      </c>
      <c r="D147" s="529" t="s">
        <v>339</v>
      </c>
      <c r="E147" s="529" t="s">
        <v>450</v>
      </c>
      <c r="F147" s="531" t="s">
        <v>340</v>
      </c>
      <c r="G147" s="532" t="s">
        <v>707</v>
      </c>
      <c r="H147" s="529" t="s">
        <v>433</v>
      </c>
      <c r="I147" s="532" t="s">
        <v>369</v>
      </c>
      <c r="J147" s="528" t="s">
        <v>657</v>
      </c>
      <c r="K147" s="529">
        <v>2</v>
      </c>
      <c r="L147" s="529" t="s">
        <v>267</v>
      </c>
      <c r="M147" s="529" t="s">
        <v>267</v>
      </c>
      <c r="N147" s="529" t="s">
        <v>267</v>
      </c>
      <c r="O147" s="529" t="s">
        <v>268</v>
      </c>
      <c r="P147" s="533">
        <v>557328</v>
      </c>
      <c r="Q147" s="534">
        <f t="shared" si="3"/>
        <v>1114656</v>
      </c>
    </row>
    <row r="148" spans="1:18" x14ac:dyDescent="0.2">
      <c r="A148" s="530">
        <v>141</v>
      </c>
      <c r="B148" s="530" t="s">
        <v>353</v>
      </c>
      <c r="C148" s="530" t="s">
        <v>412</v>
      </c>
      <c r="D148" s="529" t="s">
        <v>339</v>
      </c>
      <c r="E148" s="529" t="s">
        <v>451</v>
      </c>
      <c r="F148" s="531" t="s">
        <v>340</v>
      </c>
      <c r="G148" s="532" t="s">
        <v>707</v>
      </c>
      <c r="H148" s="529" t="s">
        <v>433</v>
      </c>
      <c r="I148" s="532" t="s">
        <v>480</v>
      </c>
      <c r="J148" s="528" t="s">
        <v>372</v>
      </c>
      <c r="K148" s="529">
        <v>1</v>
      </c>
      <c r="L148" s="529" t="s">
        <v>267</v>
      </c>
      <c r="M148" s="529" t="s">
        <v>267</v>
      </c>
      <c r="N148" s="529" t="s">
        <v>267</v>
      </c>
      <c r="O148" s="529" t="s">
        <v>267</v>
      </c>
      <c r="P148" s="533">
        <v>2900000</v>
      </c>
      <c r="Q148" s="534">
        <f t="shared" si="3"/>
        <v>2900000</v>
      </c>
    </row>
    <row r="149" spans="1:18" x14ac:dyDescent="0.2">
      <c r="A149" s="530">
        <v>142</v>
      </c>
      <c r="B149" s="530" t="s">
        <v>353</v>
      </c>
      <c r="C149" s="530" t="s">
        <v>412</v>
      </c>
      <c r="D149" s="529" t="s">
        <v>339</v>
      </c>
      <c r="E149" s="529" t="s">
        <v>715</v>
      </c>
      <c r="F149" s="531" t="s">
        <v>340</v>
      </c>
      <c r="G149" s="532" t="s">
        <v>707</v>
      </c>
      <c r="H149" s="529" t="s">
        <v>433</v>
      </c>
      <c r="I149" s="532" t="s">
        <v>266</v>
      </c>
      <c r="J149" s="528" t="s">
        <v>123</v>
      </c>
      <c r="K149" s="529">
        <v>1</v>
      </c>
      <c r="L149" s="529" t="s">
        <v>267</v>
      </c>
      <c r="M149" s="529" t="s">
        <v>267</v>
      </c>
      <c r="N149" s="529" t="s">
        <v>267</v>
      </c>
      <c r="O149" s="529" t="s">
        <v>268</v>
      </c>
      <c r="P149" s="533">
        <v>256808</v>
      </c>
      <c r="Q149" s="534">
        <f t="shared" si="3"/>
        <v>256808</v>
      </c>
      <c r="R149" s="176">
        <f>+SUM(Q136:Q149)</f>
        <v>28127265</v>
      </c>
    </row>
    <row r="150" spans="1:18" x14ac:dyDescent="0.2">
      <c r="A150" s="530">
        <v>143</v>
      </c>
      <c r="B150" s="530" t="s">
        <v>353</v>
      </c>
      <c r="C150" s="530" t="s">
        <v>412</v>
      </c>
      <c r="D150" s="529" t="s">
        <v>341</v>
      </c>
      <c r="E150" s="529" t="s">
        <v>452</v>
      </c>
      <c r="F150" s="531" t="s">
        <v>716</v>
      </c>
      <c r="G150" s="532" t="s">
        <v>707</v>
      </c>
      <c r="H150" s="529" t="s">
        <v>455</v>
      </c>
      <c r="I150" s="532" t="s">
        <v>363</v>
      </c>
      <c r="J150" s="528" t="s">
        <v>46</v>
      </c>
      <c r="K150" s="529">
        <v>1</v>
      </c>
      <c r="L150" s="529" t="s">
        <v>267</v>
      </c>
      <c r="M150" s="529" t="s">
        <v>267</v>
      </c>
      <c r="N150" s="529" t="s">
        <v>267</v>
      </c>
      <c r="O150" s="529" t="s">
        <v>268</v>
      </c>
      <c r="P150" s="533">
        <v>4699040</v>
      </c>
      <c r="Q150" s="534">
        <f t="shared" si="3"/>
        <v>4699040</v>
      </c>
    </row>
    <row r="151" spans="1:18" x14ac:dyDescent="0.2">
      <c r="A151" s="530">
        <v>144</v>
      </c>
      <c r="B151" s="530" t="s">
        <v>353</v>
      </c>
      <c r="C151" s="530" t="s">
        <v>412</v>
      </c>
      <c r="D151" s="529" t="s">
        <v>341</v>
      </c>
      <c r="E151" s="529" t="s">
        <v>457</v>
      </c>
      <c r="F151" s="531" t="s">
        <v>716</v>
      </c>
      <c r="G151" s="532" t="s">
        <v>707</v>
      </c>
      <c r="H151" s="529" t="s">
        <v>455</v>
      </c>
      <c r="I151" s="532" t="s">
        <v>365</v>
      </c>
      <c r="J151" s="528" t="s">
        <v>44</v>
      </c>
      <c r="K151" s="529">
        <v>1</v>
      </c>
      <c r="L151" s="529" t="s">
        <v>267</v>
      </c>
      <c r="M151" s="529" t="s">
        <v>267</v>
      </c>
      <c r="N151" s="529" t="s">
        <v>267</v>
      </c>
      <c r="O151" s="529" t="s">
        <v>268</v>
      </c>
      <c r="P151" s="533">
        <v>4480480</v>
      </c>
      <c r="Q151" s="534">
        <f t="shared" si="3"/>
        <v>4480480</v>
      </c>
    </row>
    <row r="152" spans="1:18" x14ac:dyDescent="0.2">
      <c r="A152" s="530">
        <v>145</v>
      </c>
      <c r="B152" s="530" t="s">
        <v>353</v>
      </c>
      <c r="C152" s="530" t="s">
        <v>412</v>
      </c>
      <c r="D152" s="529" t="s">
        <v>341</v>
      </c>
      <c r="E152" s="529" t="s">
        <v>458</v>
      </c>
      <c r="F152" s="531" t="s">
        <v>716</v>
      </c>
      <c r="G152" s="532" t="s">
        <v>707</v>
      </c>
      <c r="H152" s="529" t="s">
        <v>455</v>
      </c>
      <c r="I152" s="532" t="s">
        <v>692</v>
      </c>
      <c r="J152" s="528" t="s">
        <v>25</v>
      </c>
      <c r="K152" s="529">
        <v>1</v>
      </c>
      <c r="L152" s="529" t="s">
        <v>267</v>
      </c>
      <c r="M152" s="529" t="s">
        <v>267</v>
      </c>
      <c r="N152" s="529" t="s">
        <v>267</v>
      </c>
      <c r="O152" s="529" t="s">
        <v>268</v>
      </c>
      <c r="P152" s="533">
        <v>1730267</v>
      </c>
      <c r="Q152" s="534">
        <f t="shared" si="3"/>
        <v>1730267</v>
      </c>
    </row>
    <row r="153" spans="1:18" x14ac:dyDescent="0.2">
      <c r="A153" s="530">
        <v>146</v>
      </c>
      <c r="B153" s="530" t="s">
        <v>353</v>
      </c>
      <c r="C153" s="530" t="s">
        <v>412</v>
      </c>
      <c r="D153" s="529" t="s">
        <v>341</v>
      </c>
      <c r="E153" s="529" t="s">
        <v>459</v>
      </c>
      <c r="F153" s="531" t="s">
        <v>716</v>
      </c>
      <c r="G153" s="532" t="s">
        <v>707</v>
      </c>
      <c r="H153" s="529" t="s">
        <v>455</v>
      </c>
      <c r="I153" s="532" t="s">
        <v>423</v>
      </c>
      <c r="J153" s="528" t="s">
        <v>424</v>
      </c>
      <c r="K153" s="529">
        <v>4</v>
      </c>
      <c r="L153" s="529" t="s">
        <v>267</v>
      </c>
      <c r="M153" s="529" t="s">
        <v>267</v>
      </c>
      <c r="N153" s="529" t="s">
        <v>267</v>
      </c>
      <c r="O153" s="529" t="s">
        <v>268</v>
      </c>
      <c r="P153" s="533">
        <v>491760</v>
      </c>
      <c r="Q153" s="534">
        <f t="shared" si="3"/>
        <v>1967040</v>
      </c>
    </row>
    <row r="154" spans="1:18" x14ac:dyDescent="0.2">
      <c r="A154" s="530">
        <v>147</v>
      </c>
      <c r="B154" s="530" t="s">
        <v>353</v>
      </c>
      <c r="C154" s="530" t="s">
        <v>412</v>
      </c>
      <c r="D154" s="529" t="s">
        <v>341</v>
      </c>
      <c r="E154" s="529" t="s">
        <v>462</v>
      </c>
      <c r="F154" s="531" t="s">
        <v>716</v>
      </c>
      <c r="G154" s="532" t="s">
        <v>707</v>
      </c>
      <c r="H154" s="529" t="s">
        <v>455</v>
      </c>
      <c r="I154" s="532" t="s">
        <v>717</v>
      </c>
      <c r="J154" s="528" t="s">
        <v>464</v>
      </c>
      <c r="K154" s="529">
        <v>100</v>
      </c>
      <c r="L154" s="529" t="s">
        <v>267</v>
      </c>
      <c r="M154" s="529" t="s">
        <v>267</v>
      </c>
      <c r="N154" s="529" t="s">
        <v>268</v>
      </c>
      <c r="O154" s="529" t="s">
        <v>267</v>
      </c>
      <c r="P154" s="533">
        <v>95000</v>
      </c>
      <c r="Q154" s="534">
        <f t="shared" si="3"/>
        <v>9500000</v>
      </c>
    </row>
    <row r="155" spans="1:18" x14ac:dyDescent="0.2">
      <c r="A155" s="530">
        <v>148</v>
      </c>
      <c r="B155" s="530" t="s">
        <v>353</v>
      </c>
      <c r="C155" s="530" t="s">
        <v>412</v>
      </c>
      <c r="D155" s="529" t="s">
        <v>341</v>
      </c>
      <c r="E155" s="529" t="s">
        <v>465</v>
      </c>
      <c r="F155" s="531" t="s">
        <v>716</v>
      </c>
      <c r="G155" s="532" t="s">
        <v>707</v>
      </c>
      <c r="H155" s="529" t="s">
        <v>455</v>
      </c>
      <c r="I155" s="532" t="s">
        <v>718</v>
      </c>
      <c r="J155" s="528" t="s">
        <v>85</v>
      </c>
      <c r="K155" s="529">
        <v>50</v>
      </c>
      <c r="L155" s="529" t="s">
        <v>267</v>
      </c>
      <c r="M155" s="529" t="s">
        <v>267</v>
      </c>
      <c r="N155" s="529" t="s">
        <v>268</v>
      </c>
      <c r="O155" s="529" t="s">
        <v>268</v>
      </c>
      <c r="P155" s="533">
        <v>82261</v>
      </c>
      <c r="Q155" s="534">
        <f t="shared" si="3"/>
        <v>4113050</v>
      </c>
    </row>
    <row r="156" spans="1:18" x14ac:dyDescent="0.2">
      <c r="A156" s="530">
        <v>149</v>
      </c>
      <c r="B156" s="530" t="s">
        <v>353</v>
      </c>
      <c r="C156" s="530" t="s">
        <v>412</v>
      </c>
      <c r="D156" s="529" t="s">
        <v>341</v>
      </c>
      <c r="E156" s="529" t="s">
        <v>466</v>
      </c>
      <c r="F156" s="531" t="s">
        <v>716</v>
      </c>
      <c r="G156" s="532" t="s">
        <v>707</v>
      </c>
      <c r="H156" s="529" t="s">
        <v>455</v>
      </c>
      <c r="I156" s="532" t="s">
        <v>467</v>
      </c>
      <c r="J156" s="528" t="s">
        <v>79</v>
      </c>
      <c r="K156" s="529">
        <v>6</v>
      </c>
      <c r="L156" s="529" t="s">
        <v>267</v>
      </c>
      <c r="M156" s="529" t="s">
        <v>267</v>
      </c>
      <c r="N156" s="529" t="s">
        <v>268</v>
      </c>
      <c r="O156" s="529" t="s">
        <v>268</v>
      </c>
      <c r="P156" s="533">
        <v>2731333</v>
      </c>
      <c r="Q156" s="534">
        <f t="shared" si="3"/>
        <v>16387998</v>
      </c>
    </row>
    <row r="157" spans="1:18" x14ac:dyDescent="0.2">
      <c r="A157" s="530">
        <v>150</v>
      </c>
      <c r="B157" s="530" t="s">
        <v>353</v>
      </c>
      <c r="C157" s="530" t="s">
        <v>412</v>
      </c>
      <c r="D157" s="529" t="s">
        <v>341</v>
      </c>
      <c r="E157" s="529" t="s">
        <v>468</v>
      </c>
      <c r="F157" s="531" t="s">
        <v>716</v>
      </c>
      <c r="G157" s="532" t="s">
        <v>707</v>
      </c>
      <c r="H157" s="529" t="s">
        <v>455</v>
      </c>
      <c r="I157" s="532" t="s">
        <v>361</v>
      </c>
      <c r="J157" s="528" t="s">
        <v>168</v>
      </c>
      <c r="K157" s="529">
        <v>1</v>
      </c>
      <c r="L157" s="529" t="s">
        <v>267</v>
      </c>
      <c r="M157" s="529" t="s">
        <v>267</v>
      </c>
      <c r="N157" s="529" t="s">
        <v>267</v>
      </c>
      <c r="O157" s="529" t="s">
        <v>268</v>
      </c>
      <c r="P157" s="533">
        <v>375195</v>
      </c>
      <c r="Q157" s="534">
        <f t="shared" ref="Q157:Q199" si="4">SUM(P157*K157)</f>
        <v>375195</v>
      </c>
    </row>
    <row r="158" spans="1:18" x14ac:dyDescent="0.2">
      <c r="A158" s="530">
        <v>151</v>
      </c>
      <c r="B158" s="530" t="s">
        <v>353</v>
      </c>
      <c r="C158" s="530" t="s">
        <v>412</v>
      </c>
      <c r="D158" s="529" t="s">
        <v>341</v>
      </c>
      <c r="E158" s="529" t="s">
        <v>469</v>
      </c>
      <c r="F158" s="531" t="s">
        <v>716</v>
      </c>
      <c r="G158" s="532" t="s">
        <v>707</v>
      </c>
      <c r="H158" s="529" t="s">
        <v>455</v>
      </c>
      <c r="I158" s="532" t="s">
        <v>719</v>
      </c>
      <c r="J158" s="528" t="s">
        <v>471</v>
      </c>
      <c r="K158" s="529">
        <v>6</v>
      </c>
      <c r="L158" s="529" t="s">
        <v>267</v>
      </c>
      <c r="M158" s="529" t="s">
        <v>267</v>
      </c>
      <c r="N158" s="529" t="s">
        <v>267</v>
      </c>
      <c r="O158" s="529" t="s">
        <v>267</v>
      </c>
      <c r="P158" s="533">
        <v>500000</v>
      </c>
      <c r="Q158" s="534">
        <f t="shared" si="4"/>
        <v>3000000</v>
      </c>
    </row>
    <row r="159" spans="1:18" x14ac:dyDescent="0.2">
      <c r="A159" s="530">
        <v>152</v>
      </c>
      <c r="B159" s="530" t="s">
        <v>353</v>
      </c>
      <c r="C159" s="530" t="s">
        <v>412</v>
      </c>
      <c r="D159" s="529" t="s">
        <v>341</v>
      </c>
      <c r="E159" s="529" t="s">
        <v>472</v>
      </c>
      <c r="F159" s="531" t="s">
        <v>716</v>
      </c>
      <c r="G159" s="532" t="s">
        <v>707</v>
      </c>
      <c r="H159" s="529" t="s">
        <v>455</v>
      </c>
      <c r="I159" s="532" t="s">
        <v>473</v>
      </c>
      <c r="J159" s="528" t="s">
        <v>113</v>
      </c>
      <c r="K159" s="529">
        <v>3</v>
      </c>
      <c r="L159" s="529" t="s">
        <v>267</v>
      </c>
      <c r="M159" s="529" t="s">
        <v>267</v>
      </c>
      <c r="N159" s="529" t="s">
        <v>267</v>
      </c>
      <c r="O159" s="529" t="s">
        <v>268</v>
      </c>
      <c r="P159" s="533">
        <v>276843</v>
      </c>
      <c r="Q159" s="534">
        <f t="shared" si="4"/>
        <v>830529</v>
      </c>
    </row>
    <row r="160" spans="1:18" x14ac:dyDescent="0.2">
      <c r="A160" s="530">
        <v>153</v>
      </c>
      <c r="B160" s="530" t="s">
        <v>353</v>
      </c>
      <c r="C160" s="530" t="s">
        <v>412</v>
      </c>
      <c r="D160" s="529" t="s">
        <v>341</v>
      </c>
      <c r="E160" s="529" t="s">
        <v>474</v>
      </c>
      <c r="F160" s="531" t="s">
        <v>716</v>
      </c>
      <c r="G160" s="532" t="s">
        <v>707</v>
      </c>
      <c r="H160" s="529" t="s">
        <v>455</v>
      </c>
      <c r="I160" s="532" t="s">
        <v>399</v>
      </c>
      <c r="J160" s="528" t="s">
        <v>179</v>
      </c>
      <c r="K160" s="529">
        <v>79</v>
      </c>
      <c r="L160" s="529" t="s">
        <v>267</v>
      </c>
      <c r="M160" s="529" t="s">
        <v>267</v>
      </c>
      <c r="N160" s="529" t="s">
        <v>267</v>
      </c>
      <c r="O160" s="529" t="s">
        <v>268</v>
      </c>
      <c r="P160" s="533">
        <v>13369</v>
      </c>
      <c r="Q160" s="534">
        <f t="shared" si="4"/>
        <v>1056151</v>
      </c>
    </row>
    <row r="161" spans="1:18" x14ac:dyDescent="0.2">
      <c r="A161" s="530">
        <v>154</v>
      </c>
      <c r="B161" s="530" t="s">
        <v>353</v>
      </c>
      <c r="C161" s="530" t="s">
        <v>412</v>
      </c>
      <c r="D161" s="529" t="s">
        <v>341</v>
      </c>
      <c r="E161" s="529" t="s">
        <v>475</v>
      </c>
      <c r="F161" s="531" t="s">
        <v>716</v>
      </c>
      <c r="G161" s="532" t="s">
        <v>707</v>
      </c>
      <c r="H161" s="529" t="s">
        <v>455</v>
      </c>
      <c r="I161" s="532" t="s">
        <v>677</v>
      </c>
      <c r="J161" s="528" t="s">
        <v>277</v>
      </c>
      <c r="K161" s="529">
        <v>77</v>
      </c>
      <c r="L161" s="529" t="s">
        <v>267</v>
      </c>
      <c r="M161" s="529" t="s">
        <v>267</v>
      </c>
      <c r="N161" s="529" t="s">
        <v>267</v>
      </c>
      <c r="O161" s="529" t="s">
        <v>268</v>
      </c>
      <c r="P161" s="533">
        <v>28996</v>
      </c>
      <c r="Q161" s="534">
        <f t="shared" si="4"/>
        <v>2232692</v>
      </c>
    </row>
    <row r="162" spans="1:18" x14ac:dyDescent="0.2">
      <c r="A162" s="530">
        <v>156</v>
      </c>
      <c r="B162" s="530" t="s">
        <v>353</v>
      </c>
      <c r="C162" s="530" t="s">
        <v>412</v>
      </c>
      <c r="D162" s="529" t="s">
        <v>341</v>
      </c>
      <c r="E162" s="529" t="s">
        <v>479</v>
      </c>
      <c r="F162" s="531" t="s">
        <v>716</v>
      </c>
      <c r="G162" s="532" t="s">
        <v>707</v>
      </c>
      <c r="H162" s="529" t="s">
        <v>455</v>
      </c>
      <c r="I162" s="532" t="s">
        <v>480</v>
      </c>
      <c r="J162" s="528" t="s">
        <v>372</v>
      </c>
      <c r="K162" s="529">
        <v>1</v>
      </c>
      <c r="L162" s="529" t="s">
        <v>267</v>
      </c>
      <c r="M162" s="529" t="s">
        <v>267</v>
      </c>
      <c r="N162" s="529" t="s">
        <v>267</v>
      </c>
      <c r="O162" s="529" t="s">
        <v>267</v>
      </c>
      <c r="P162" s="533">
        <v>2900000</v>
      </c>
      <c r="Q162" s="534">
        <f t="shared" si="4"/>
        <v>2900000</v>
      </c>
    </row>
    <row r="163" spans="1:18" x14ac:dyDescent="0.2">
      <c r="A163" s="530">
        <v>157</v>
      </c>
      <c r="B163" s="530" t="s">
        <v>353</v>
      </c>
      <c r="C163" s="530" t="s">
        <v>412</v>
      </c>
      <c r="D163" s="529" t="s">
        <v>341</v>
      </c>
      <c r="E163" s="529" t="s">
        <v>720</v>
      </c>
      <c r="F163" s="531" t="s">
        <v>716</v>
      </c>
      <c r="G163" s="532" t="s">
        <v>707</v>
      </c>
      <c r="H163" s="529" t="s">
        <v>455</v>
      </c>
      <c r="I163" s="532" t="s">
        <v>369</v>
      </c>
      <c r="J163" s="528" t="s">
        <v>657</v>
      </c>
      <c r="K163" s="529">
        <v>2</v>
      </c>
      <c r="L163" s="529" t="s">
        <v>267</v>
      </c>
      <c r="M163" s="529" t="s">
        <v>267</v>
      </c>
      <c r="N163" s="529" t="s">
        <v>267</v>
      </c>
      <c r="O163" s="529" t="s">
        <v>268</v>
      </c>
      <c r="P163" s="533">
        <v>557328</v>
      </c>
      <c r="Q163" s="534">
        <f t="shared" si="4"/>
        <v>1114656</v>
      </c>
    </row>
    <row r="164" spans="1:18" x14ac:dyDescent="0.2">
      <c r="A164" s="530">
        <v>158</v>
      </c>
      <c r="B164" s="530" t="s">
        <v>353</v>
      </c>
      <c r="C164" s="530" t="s">
        <v>412</v>
      </c>
      <c r="D164" s="529" t="s">
        <v>341</v>
      </c>
      <c r="E164" s="529" t="s">
        <v>721</v>
      </c>
      <c r="F164" s="531" t="s">
        <v>716</v>
      </c>
      <c r="G164" s="532" t="s">
        <v>707</v>
      </c>
      <c r="H164" s="529" t="s">
        <v>455</v>
      </c>
      <c r="I164" s="527" t="s">
        <v>473</v>
      </c>
      <c r="J164" s="528" t="s">
        <v>722</v>
      </c>
      <c r="K164" s="529">
        <v>2</v>
      </c>
      <c r="L164" s="529" t="s">
        <v>267</v>
      </c>
      <c r="M164" s="529" t="s">
        <v>267</v>
      </c>
      <c r="N164" s="529" t="s">
        <v>267</v>
      </c>
      <c r="O164" s="529" t="s">
        <v>268</v>
      </c>
      <c r="P164" s="533">
        <v>276843</v>
      </c>
      <c r="Q164" s="534">
        <f t="shared" si="4"/>
        <v>553686</v>
      </c>
    </row>
    <row r="165" spans="1:18" x14ac:dyDescent="0.2">
      <c r="A165" s="530">
        <v>159</v>
      </c>
      <c r="B165" s="530" t="s">
        <v>353</v>
      </c>
      <c r="C165" s="530" t="s">
        <v>412</v>
      </c>
      <c r="D165" s="529" t="s">
        <v>341</v>
      </c>
      <c r="E165" s="529" t="s">
        <v>723</v>
      </c>
      <c r="F165" s="531" t="s">
        <v>716</v>
      </c>
      <c r="G165" s="532" t="s">
        <v>707</v>
      </c>
      <c r="H165" s="529" t="s">
        <v>455</v>
      </c>
      <c r="I165" s="532" t="s">
        <v>266</v>
      </c>
      <c r="J165" s="528" t="s">
        <v>123</v>
      </c>
      <c r="K165" s="529">
        <v>1</v>
      </c>
      <c r="L165" s="529" t="s">
        <v>267</v>
      </c>
      <c r="M165" s="529" t="s">
        <v>267</v>
      </c>
      <c r="N165" s="529" t="s">
        <v>267</v>
      </c>
      <c r="O165" s="529" t="s">
        <v>268</v>
      </c>
      <c r="P165" s="533">
        <v>256808</v>
      </c>
      <c r="Q165" s="534">
        <f t="shared" si="4"/>
        <v>256808</v>
      </c>
      <c r="R165" s="254">
        <f>+SUM(Q150:Q165)</f>
        <v>55197592</v>
      </c>
    </row>
    <row r="166" spans="1:18" x14ac:dyDescent="0.2">
      <c r="A166" s="530">
        <v>160</v>
      </c>
      <c r="B166" s="530" t="s">
        <v>353</v>
      </c>
      <c r="C166" s="530" t="s">
        <v>481</v>
      </c>
      <c r="D166" s="529" t="s">
        <v>343</v>
      </c>
      <c r="E166" s="529" t="s">
        <v>482</v>
      </c>
      <c r="F166" s="531" t="s">
        <v>344</v>
      </c>
      <c r="G166" s="532" t="s">
        <v>724</v>
      </c>
      <c r="H166" s="529" t="s">
        <v>606</v>
      </c>
      <c r="I166" s="532" t="s">
        <v>484</v>
      </c>
      <c r="J166" s="528" t="s">
        <v>485</v>
      </c>
      <c r="K166" s="529">
        <v>5</v>
      </c>
      <c r="L166" s="529" t="s">
        <v>267</v>
      </c>
      <c r="M166" s="529" t="s">
        <v>267</v>
      </c>
      <c r="N166" s="529" t="s">
        <v>268</v>
      </c>
      <c r="O166" s="529" t="s">
        <v>267</v>
      </c>
      <c r="P166" s="533">
        <v>1200000</v>
      </c>
      <c r="Q166" s="534">
        <f t="shared" si="4"/>
        <v>6000000</v>
      </c>
    </row>
    <row r="167" spans="1:18" x14ac:dyDescent="0.2">
      <c r="A167" s="530">
        <v>161</v>
      </c>
      <c r="B167" s="530" t="s">
        <v>353</v>
      </c>
      <c r="C167" s="530" t="s">
        <v>481</v>
      </c>
      <c r="D167" s="529" t="s">
        <v>343</v>
      </c>
      <c r="E167" s="529" t="s">
        <v>488</v>
      </c>
      <c r="F167" s="531" t="s">
        <v>344</v>
      </c>
      <c r="G167" s="532" t="s">
        <v>724</v>
      </c>
      <c r="H167" s="529" t="s">
        <v>606</v>
      </c>
      <c r="I167" s="532" t="s">
        <v>489</v>
      </c>
      <c r="J167" s="528" t="s">
        <v>490</v>
      </c>
      <c r="K167" s="529">
        <v>10</v>
      </c>
      <c r="L167" s="529" t="s">
        <v>267</v>
      </c>
      <c r="M167" s="529" t="s">
        <v>267</v>
      </c>
      <c r="N167" s="529" t="s">
        <v>268</v>
      </c>
      <c r="O167" s="529" t="s">
        <v>267</v>
      </c>
      <c r="P167" s="533">
        <v>661947</v>
      </c>
      <c r="Q167" s="534">
        <f t="shared" si="4"/>
        <v>6619470</v>
      </c>
    </row>
    <row r="168" spans="1:18" x14ac:dyDescent="0.2">
      <c r="A168" s="530">
        <v>162</v>
      </c>
      <c r="B168" s="530" t="s">
        <v>353</v>
      </c>
      <c r="C168" s="530" t="s">
        <v>481</v>
      </c>
      <c r="D168" s="529" t="s">
        <v>343</v>
      </c>
      <c r="E168" s="529" t="s">
        <v>491</v>
      </c>
      <c r="F168" s="531" t="s">
        <v>344</v>
      </c>
      <c r="G168" s="532" t="s">
        <v>724</v>
      </c>
      <c r="H168" s="529" t="s">
        <v>606</v>
      </c>
      <c r="I168" s="532" t="s">
        <v>492</v>
      </c>
      <c r="J168" s="528" t="s">
        <v>493</v>
      </c>
      <c r="K168" s="529">
        <v>10</v>
      </c>
      <c r="L168" s="529" t="s">
        <v>267</v>
      </c>
      <c r="M168" s="529" t="s">
        <v>267</v>
      </c>
      <c r="N168" s="529" t="s">
        <v>268</v>
      </c>
      <c r="O168" s="529" t="s">
        <v>267</v>
      </c>
      <c r="P168" s="533">
        <v>250000</v>
      </c>
      <c r="Q168" s="534">
        <f t="shared" si="4"/>
        <v>2500000</v>
      </c>
    </row>
    <row r="169" spans="1:18" x14ac:dyDescent="0.2">
      <c r="A169" s="530">
        <v>163</v>
      </c>
      <c r="B169" s="530" t="s">
        <v>353</v>
      </c>
      <c r="C169" s="530" t="s">
        <v>481</v>
      </c>
      <c r="D169" s="529" t="s">
        <v>343</v>
      </c>
      <c r="E169" s="529" t="s">
        <v>494</v>
      </c>
      <c r="F169" s="531" t="s">
        <v>344</v>
      </c>
      <c r="G169" s="532" t="s">
        <v>724</v>
      </c>
      <c r="H169" s="529" t="s">
        <v>606</v>
      </c>
      <c r="I169" s="532" t="s">
        <v>495</v>
      </c>
      <c r="J169" s="528" t="s">
        <v>119</v>
      </c>
      <c r="K169" s="529">
        <v>2</v>
      </c>
      <c r="L169" s="529" t="s">
        <v>267</v>
      </c>
      <c r="M169" s="529" t="s">
        <v>267</v>
      </c>
      <c r="N169" s="529" t="s">
        <v>267</v>
      </c>
      <c r="O169" s="529" t="s">
        <v>268</v>
      </c>
      <c r="P169" s="533">
        <v>473547</v>
      </c>
      <c r="Q169" s="534">
        <f t="shared" si="4"/>
        <v>947094</v>
      </c>
    </row>
    <row r="170" spans="1:18" x14ac:dyDescent="0.2">
      <c r="A170" s="530">
        <v>164</v>
      </c>
      <c r="B170" s="530" t="s">
        <v>353</v>
      </c>
      <c r="C170" s="530" t="s">
        <v>481</v>
      </c>
      <c r="D170" s="529" t="s">
        <v>343</v>
      </c>
      <c r="E170" s="529" t="s">
        <v>496</v>
      </c>
      <c r="F170" s="531" t="s">
        <v>344</v>
      </c>
      <c r="G170" s="532" t="s">
        <v>724</v>
      </c>
      <c r="H170" s="529" t="s">
        <v>606</v>
      </c>
      <c r="I170" s="532" t="s">
        <v>725</v>
      </c>
      <c r="J170" s="528" t="s">
        <v>726</v>
      </c>
      <c r="K170" s="529">
        <v>1</v>
      </c>
      <c r="L170" s="529" t="s">
        <v>267</v>
      </c>
      <c r="M170" s="529" t="s">
        <v>267</v>
      </c>
      <c r="N170" s="529" t="s">
        <v>267</v>
      </c>
      <c r="O170" s="529" t="s">
        <v>268</v>
      </c>
      <c r="P170" s="533">
        <v>3059840</v>
      </c>
      <c r="Q170" s="534">
        <f t="shared" si="4"/>
        <v>3059840</v>
      </c>
    </row>
    <row r="171" spans="1:18" x14ac:dyDescent="0.2">
      <c r="A171" s="530">
        <v>165</v>
      </c>
      <c r="B171" s="530" t="s">
        <v>353</v>
      </c>
      <c r="C171" s="530" t="s">
        <v>481</v>
      </c>
      <c r="D171" s="529" t="s">
        <v>343</v>
      </c>
      <c r="E171" s="529" t="s">
        <v>499</v>
      </c>
      <c r="F171" s="531" t="s">
        <v>344</v>
      </c>
      <c r="G171" s="532" t="s">
        <v>724</v>
      </c>
      <c r="H171" s="529" t="s">
        <v>606</v>
      </c>
      <c r="I171" s="532" t="s">
        <v>399</v>
      </c>
      <c r="J171" s="528" t="s">
        <v>375</v>
      </c>
      <c r="K171" s="529">
        <v>55</v>
      </c>
      <c r="L171" s="529" t="s">
        <v>267</v>
      </c>
      <c r="M171" s="529" t="s">
        <v>267</v>
      </c>
      <c r="N171" s="529" t="s">
        <v>267</v>
      </c>
      <c r="O171" s="529" t="s">
        <v>268</v>
      </c>
      <c r="P171" s="533">
        <v>13369</v>
      </c>
      <c r="Q171" s="534">
        <f t="shared" si="4"/>
        <v>735295</v>
      </c>
    </row>
    <row r="172" spans="1:18" x14ac:dyDescent="0.2">
      <c r="A172" s="530">
        <v>166</v>
      </c>
      <c r="B172" s="530" t="s">
        <v>353</v>
      </c>
      <c r="C172" s="530" t="s">
        <v>481</v>
      </c>
      <c r="D172" s="529" t="s">
        <v>343</v>
      </c>
      <c r="E172" s="529" t="s">
        <v>500</v>
      </c>
      <c r="F172" s="531" t="s">
        <v>344</v>
      </c>
      <c r="G172" s="532" t="s">
        <v>724</v>
      </c>
      <c r="H172" s="529" t="s">
        <v>606</v>
      </c>
      <c r="I172" s="532" t="s">
        <v>377</v>
      </c>
      <c r="J172" s="528" t="s">
        <v>378</v>
      </c>
      <c r="K172" s="529">
        <v>1</v>
      </c>
      <c r="L172" s="529" t="s">
        <v>267</v>
      </c>
      <c r="M172" s="529" t="s">
        <v>267</v>
      </c>
      <c r="N172" s="529" t="s">
        <v>267</v>
      </c>
      <c r="O172" s="529" t="s">
        <v>268</v>
      </c>
      <c r="P172" s="533">
        <v>2431480</v>
      </c>
      <c r="Q172" s="534">
        <f t="shared" si="4"/>
        <v>2431480</v>
      </c>
    </row>
    <row r="173" spans="1:18" x14ac:dyDescent="0.2">
      <c r="A173" s="530">
        <v>167</v>
      </c>
      <c r="B173" s="530" t="s">
        <v>353</v>
      </c>
      <c r="C173" s="530" t="s">
        <v>481</v>
      </c>
      <c r="D173" s="529" t="s">
        <v>343</v>
      </c>
      <c r="E173" s="529" t="s">
        <v>501</v>
      </c>
      <c r="F173" s="531" t="s">
        <v>344</v>
      </c>
      <c r="G173" s="532" t="s">
        <v>724</v>
      </c>
      <c r="H173" s="529" t="s">
        <v>606</v>
      </c>
      <c r="I173" s="532" t="s">
        <v>502</v>
      </c>
      <c r="J173" s="528" t="s">
        <v>503</v>
      </c>
      <c r="K173" s="529">
        <v>60</v>
      </c>
      <c r="L173" s="529" t="s">
        <v>267</v>
      </c>
      <c r="M173" s="529" t="s">
        <v>267</v>
      </c>
      <c r="N173" s="529" t="s">
        <v>267</v>
      </c>
      <c r="O173" s="529" t="s">
        <v>268</v>
      </c>
      <c r="P173" s="533">
        <v>90000</v>
      </c>
      <c r="Q173" s="534">
        <f t="shared" si="4"/>
        <v>5400000</v>
      </c>
    </row>
    <row r="174" spans="1:18" x14ac:dyDescent="0.2">
      <c r="A174" s="530">
        <v>168</v>
      </c>
      <c r="B174" s="530" t="s">
        <v>353</v>
      </c>
      <c r="C174" s="530" t="s">
        <v>481</v>
      </c>
      <c r="D174" s="529" t="s">
        <v>343</v>
      </c>
      <c r="E174" s="529" t="s">
        <v>504</v>
      </c>
      <c r="F174" s="531" t="s">
        <v>344</v>
      </c>
      <c r="G174" s="532" t="s">
        <v>724</v>
      </c>
      <c r="H174" s="529" t="s">
        <v>606</v>
      </c>
      <c r="I174" s="532" t="s">
        <v>266</v>
      </c>
      <c r="J174" s="528" t="s">
        <v>123</v>
      </c>
      <c r="K174" s="529">
        <v>1</v>
      </c>
      <c r="L174" s="529" t="s">
        <v>267</v>
      </c>
      <c r="M174" s="529" t="s">
        <v>267</v>
      </c>
      <c r="N174" s="529" t="s">
        <v>267</v>
      </c>
      <c r="O174" s="529" t="s">
        <v>268</v>
      </c>
      <c r="P174" s="533">
        <v>256808</v>
      </c>
      <c r="Q174" s="534">
        <f t="shared" si="4"/>
        <v>256808</v>
      </c>
    </row>
    <row r="175" spans="1:18" x14ac:dyDescent="0.2">
      <c r="A175" s="530">
        <v>169</v>
      </c>
      <c r="B175" s="530" t="s">
        <v>353</v>
      </c>
      <c r="C175" s="530" t="s">
        <v>481</v>
      </c>
      <c r="D175" s="529" t="s">
        <v>343</v>
      </c>
      <c r="E175" s="529" t="s">
        <v>505</v>
      </c>
      <c r="F175" s="531" t="s">
        <v>344</v>
      </c>
      <c r="G175" s="532" t="s">
        <v>724</v>
      </c>
      <c r="H175" s="529" t="s">
        <v>606</v>
      </c>
      <c r="I175" s="532" t="s">
        <v>727</v>
      </c>
      <c r="J175" s="528" t="s">
        <v>215</v>
      </c>
      <c r="K175" s="529">
        <v>2</v>
      </c>
      <c r="L175" s="529" t="s">
        <v>267</v>
      </c>
      <c r="M175" s="529" t="s">
        <v>267</v>
      </c>
      <c r="N175" s="529" t="s">
        <v>267</v>
      </c>
      <c r="O175" s="529" t="s">
        <v>268</v>
      </c>
      <c r="P175" s="533">
        <v>812315</v>
      </c>
      <c r="Q175" s="534">
        <f t="shared" si="4"/>
        <v>1624630</v>
      </c>
    </row>
    <row r="176" spans="1:18" x14ac:dyDescent="0.2">
      <c r="A176" s="530">
        <v>170</v>
      </c>
      <c r="B176" s="530" t="s">
        <v>353</v>
      </c>
      <c r="C176" s="530" t="s">
        <v>481</v>
      </c>
      <c r="D176" s="529" t="s">
        <v>343</v>
      </c>
      <c r="E176" s="529" t="s">
        <v>507</v>
      </c>
      <c r="F176" s="531" t="s">
        <v>344</v>
      </c>
      <c r="G176" s="532" t="s">
        <v>724</v>
      </c>
      <c r="H176" s="529" t="s">
        <v>606</v>
      </c>
      <c r="I176" s="532" t="s">
        <v>508</v>
      </c>
      <c r="J176" s="528" t="s">
        <v>509</v>
      </c>
      <c r="K176" s="529">
        <v>1</v>
      </c>
      <c r="L176" s="529" t="s">
        <v>267</v>
      </c>
      <c r="M176" s="529" t="s">
        <v>267</v>
      </c>
      <c r="N176" s="529" t="s">
        <v>267</v>
      </c>
      <c r="O176" s="529" t="s">
        <v>268</v>
      </c>
      <c r="P176" s="533">
        <v>509973</v>
      </c>
      <c r="Q176" s="534">
        <f t="shared" si="4"/>
        <v>509973</v>
      </c>
    </row>
    <row r="177" spans="1:18" x14ac:dyDescent="0.2">
      <c r="A177" s="530">
        <v>171</v>
      </c>
      <c r="B177" s="530" t="s">
        <v>353</v>
      </c>
      <c r="C177" s="530" t="s">
        <v>481</v>
      </c>
      <c r="D177" s="529" t="s">
        <v>343</v>
      </c>
      <c r="E177" s="529" t="s">
        <v>510</v>
      </c>
      <c r="F177" s="531" t="s">
        <v>344</v>
      </c>
      <c r="G177" s="532" t="s">
        <v>724</v>
      </c>
      <c r="H177" s="529" t="s">
        <v>606</v>
      </c>
      <c r="I177" s="532" t="s">
        <v>299</v>
      </c>
      <c r="J177" s="528" t="s">
        <v>60</v>
      </c>
      <c r="K177" s="529">
        <v>55</v>
      </c>
      <c r="L177" s="529" t="s">
        <v>267</v>
      </c>
      <c r="M177" s="529" t="s">
        <v>267</v>
      </c>
      <c r="N177" s="529" t="s">
        <v>267</v>
      </c>
      <c r="O177" s="529" t="s">
        <v>268</v>
      </c>
      <c r="P177" s="533">
        <v>27138</v>
      </c>
      <c r="Q177" s="534">
        <f t="shared" si="4"/>
        <v>1492590</v>
      </c>
      <c r="R177" s="251">
        <f>+SUM(Q166:Q177)</f>
        <v>31577180</v>
      </c>
    </row>
    <row r="178" spans="1:18" x14ac:dyDescent="0.2">
      <c r="A178" s="530">
        <v>172</v>
      </c>
      <c r="B178" s="530" t="s">
        <v>353</v>
      </c>
      <c r="C178" s="530" t="s">
        <v>481</v>
      </c>
      <c r="D178" s="529" t="s">
        <v>345</v>
      </c>
      <c r="E178" s="529" t="s">
        <v>512</v>
      </c>
      <c r="F178" s="531" t="s">
        <v>728</v>
      </c>
      <c r="G178" s="532" t="s">
        <v>724</v>
      </c>
      <c r="H178" s="529" t="s">
        <v>606</v>
      </c>
      <c r="I178" s="532" t="s">
        <v>515</v>
      </c>
      <c r="J178" s="528" t="s">
        <v>516</v>
      </c>
      <c r="K178" s="529">
        <v>2</v>
      </c>
      <c r="L178" s="529" t="s">
        <v>267</v>
      </c>
      <c r="M178" s="529" t="s">
        <v>267</v>
      </c>
      <c r="N178" s="529" t="s">
        <v>267</v>
      </c>
      <c r="O178" s="529" t="s">
        <v>268</v>
      </c>
      <c r="P178" s="533">
        <v>661947</v>
      </c>
      <c r="Q178" s="534">
        <f t="shared" si="4"/>
        <v>1323894</v>
      </c>
    </row>
    <row r="179" spans="1:18" x14ac:dyDescent="0.2">
      <c r="A179" s="530">
        <v>173</v>
      </c>
      <c r="B179" s="530" t="s">
        <v>353</v>
      </c>
      <c r="C179" s="530" t="s">
        <v>481</v>
      </c>
      <c r="D179" s="529" t="s">
        <v>345</v>
      </c>
      <c r="E179" s="529" t="s">
        <v>518</v>
      </c>
      <c r="F179" s="531" t="s">
        <v>728</v>
      </c>
      <c r="G179" s="532" t="s">
        <v>724</v>
      </c>
      <c r="H179" s="529" t="s">
        <v>606</v>
      </c>
      <c r="I179" s="532" t="s">
        <v>365</v>
      </c>
      <c r="J179" s="528" t="s">
        <v>44</v>
      </c>
      <c r="K179" s="529">
        <v>1</v>
      </c>
      <c r="L179" s="529" t="s">
        <v>267</v>
      </c>
      <c r="M179" s="529" t="s">
        <v>267</v>
      </c>
      <c r="N179" s="529" t="s">
        <v>267</v>
      </c>
      <c r="O179" s="529" t="s">
        <v>268</v>
      </c>
      <c r="P179" s="533">
        <v>4480480</v>
      </c>
      <c r="Q179" s="534">
        <f t="shared" si="4"/>
        <v>4480480</v>
      </c>
    </row>
    <row r="180" spans="1:18" x14ac:dyDescent="0.2">
      <c r="A180" s="530">
        <v>174</v>
      </c>
      <c r="B180" s="530" t="s">
        <v>353</v>
      </c>
      <c r="C180" s="530" t="s">
        <v>481</v>
      </c>
      <c r="D180" s="529" t="s">
        <v>345</v>
      </c>
      <c r="E180" s="529" t="s">
        <v>519</v>
      </c>
      <c r="F180" s="531" t="s">
        <v>728</v>
      </c>
      <c r="G180" s="532" t="s">
        <v>724</v>
      </c>
      <c r="H180" s="529" t="s">
        <v>606</v>
      </c>
      <c r="I180" s="532" t="s">
        <v>692</v>
      </c>
      <c r="J180" s="528" t="s">
        <v>25</v>
      </c>
      <c r="K180" s="529">
        <v>1</v>
      </c>
      <c r="L180" s="529" t="s">
        <v>267</v>
      </c>
      <c r="M180" s="529" t="s">
        <v>267</v>
      </c>
      <c r="N180" s="529" t="s">
        <v>267</v>
      </c>
      <c r="O180" s="529" t="s">
        <v>268</v>
      </c>
      <c r="P180" s="533">
        <v>1730267</v>
      </c>
      <c r="Q180" s="534">
        <f t="shared" si="4"/>
        <v>1730267</v>
      </c>
    </row>
    <row r="181" spans="1:18" x14ac:dyDescent="0.2">
      <c r="A181" s="530">
        <v>175</v>
      </c>
      <c r="B181" s="530" t="s">
        <v>353</v>
      </c>
      <c r="C181" s="530" t="s">
        <v>481</v>
      </c>
      <c r="D181" s="529" t="s">
        <v>345</v>
      </c>
      <c r="E181" s="529" t="s">
        <v>520</v>
      </c>
      <c r="F181" s="531" t="s">
        <v>728</v>
      </c>
      <c r="G181" s="532" t="s">
        <v>724</v>
      </c>
      <c r="H181" s="529" t="s">
        <v>606</v>
      </c>
      <c r="I181" s="532" t="s">
        <v>508</v>
      </c>
      <c r="J181" s="528" t="s">
        <v>509</v>
      </c>
      <c r="K181" s="529">
        <v>1</v>
      </c>
      <c r="L181" s="529" t="s">
        <v>267</v>
      </c>
      <c r="M181" s="529" t="s">
        <v>267</v>
      </c>
      <c r="N181" s="529" t="s">
        <v>267</v>
      </c>
      <c r="O181" s="529" t="s">
        <v>268</v>
      </c>
      <c r="P181" s="533">
        <v>509973</v>
      </c>
      <c r="Q181" s="534">
        <f t="shared" si="4"/>
        <v>509973</v>
      </c>
    </row>
    <row r="182" spans="1:18" x14ac:dyDescent="0.2">
      <c r="A182" s="530">
        <v>176</v>
      </c>
      <c r="B182" s="530" t="s">
        <v>353</v>
      </c>
      <c r="C182" s="530" t="s">
        <v>481</v>
      </c>
      <c r="D182" s="529" t="s">
        <v>345</v>
      </c>
      <c r="E182" s="529" t="s">
        <v>521</v>
      </c>
      <c r="F182" s="531" t="s">
        <v>728</v>
      </c>
      <c r="G182" s="532" t="s">
        <v>724</v>
      </c>
      <c r="H182" s="529" t="s">
        <v>606</v>
      </c>
      <c r="I182" s="532" t="s">
        <v>729</v>
      </c>
      <c r="J182" s="528" t="s">
        <v>706</v>
      </c>
      <c r="K182" s="529">
        <v>55</v>
      </c>
      <c r="L182" s="529" t="s">
        <v>267</v>
      </c>
      <c r="M182" s="529" t="s">
        <v>267</v>
      </c>
      <c r="N182" s="529" t="s">
        <v>268</v>
      </c>
      <c r="O182" s="529" t="s">
        <v>267</v>
      </c>
      <c r="P182" s="533">
        <v>132957</v>
      </c>
      <c r="Q182" s="534">
        <f t="shared" si="4"/>
        <v>7312635</v>
      </c>
    </row>
    <row r="183" spans="1:18" x14ac:dyDescent="0.2">
      <c r="A183" s="530">
        <v>177</v>
      </c>
      <c r="B183" s="530" t="s">
        <v>353</v>
      </c>
      <c r="C183" s="530" t="s">
        <v>481</v>
      </c>
      <c r="D183" s="529" t="s">
        <v>345</v>
      </c>
      <c r="E183" s="529" t="s">
        <v>524</v>
      </c>
      <c r="F183" s="531" t="s">
        <v>728</v>
      </c>
      <c r="G183" s="532" t="s">
        <v>724</v>
      </c>
      <c r="H183" s="529" t="s">
        <v>606</v>
      </c>
      <c r="I183" s="532" t="s">
        <v>525</v>
      </c>
      <c r="J183" s="528" t="s">
        <v>526</v>
      </c>
      <c r="K183" s="529">
        <v>1</v>
      </c>
      <c r="L183" s="529" t="s">
        <v>267</v>
      </c>
      <c r="M183" s="529" t="s">
        <v>267</v>
      </c>
      <c r="N183" s="529" t="s">
        <v>267</v>
      </c>
      <c r="O183" s="529" t="s">
        <v>268</v>
      </c>
      <c r="P183" s="533">
        <v>375195</v>
      </c>
      <c r="Q183" s="534">
        <f t="shared" si="4"/>
        <v>375195</v>
      </c>
    </row>
    <row r="184" spans="1:18" x14ac:dyDescent="0.2">
      <c r="A184" s="530">
        <v>178</v>
      </c>
      <c r="B184" s="530" t="s">
        <v>353</v>
      </c>
      <c r="C184" s="530" t="s">
        <v>481</v>
      </c>
      <c r="D184" s="529" t="s">
        <v>345</v>
      </c>
      <c r="E184" s="529" t="s">
        <v>527</v>
      </c>
      <c r="F184" s="531" t="s">
        <v>728</v>
      </c>
      <c r="G184" s="532" t="s">
        <v>724</v>
      </c>
      <c r="H184" s="529" t="s">
        <v>606</v>
      </c>
      <c r="I184" s="532" t="s">
        <v>730</v>
      </c>
      <c r="J184" s="528" t="s">
        <v>529</v>
      </c>
      <c r="K184" s="529">
        <v>10</v>
      </c>
      <c r="L184" s="529" t="s">
        <v>267</v>
      </c>
      <c r="M184" s="529" t="s">
        <v>267</v>
      </c>
      <c r="N184" s="529" t="s">
        <v>268</v>
      </c>
      <c r="O184" s="529" t="s">
        <v>267</v>
      </c>
      <c r="P184" s="533">
        <v>120000</v>
      </c>
      <c r="Q184" s="534">
        <f t="shared" si="4"/>
        <v>1200000</v>
      </c>
    </row>
    <row r="185" spans="1:18" x14ac:dyDescent="0.2">
      <c r="A185" s="530">
        <v>179</v>
      </c>
      <c r="B185" s="530" t="s">
        <v>353</v>
      </c>
      <c r="C185" s="530" t="s">
        <v>481</v>
      </c>
      <c r="D185" s="529" t="s">
        <v>345</v>
      </c>
      <c r="E185" s="529" t="s">
        <v>530</v>
      </c>
      <c r="F185" s="531" t="s">
        <v>728</v>
      </c>
      <c r="G185" s="532" t="s">
        <v>724</v>
      </c>
      <c r="H185" s="529" t="s">
        <v>606</v>
      </c>
      <c r="I185" s="532" t="s">
        <v>531</v>
      </c>
      <c r="J185" s="528" t="s">
        <v>532</v>
      </c>
      <c r="K185" s="529">
        <v>1</v>
      </c>
      <c r="L185" s="529" t="s">
        <v>267</v>
      </c>
      <c r="M185" s="529" t="s">
        <v>267</v>
      </c>
      <c r="N185" s="529" t="s">
        <v>267</v>
      </c>
      <c r="O185" s="529" t="s">
        <v>268</v>
      </c>
      <c r="P185" s="533">
        <v>375195</v>
      </c>
      <c r="Q185" s="534">
        <f t="shared" si="4"/>
        <v>375195</v>
      </c>
    </row>
    <row r="186" spans="1:18" x14ac:dyDescent="0.2">
      <c r="A186" s="530">
        <v>180</v>
      </c>
      <c r="B186" s="530" t="s">
        <v>353</v>
      </c>
      <c r="C186" s="530" t="s">
        <v>481</v>
      </c>
      <c r="D186" s="529" t="s">
        <v>345</v>
      </c>
      <c r="E186" s="529" t="s">
        <v>533</v>
      </c>
      <c r="F186" s="531" t="s">
        <v>728</v>
      </c>
      <c r="G186" s="532" t="s">
        <v>724</v>
      </c>
      <c r="H186" s="529" t="s">
        <v>606</v>
      </c>
      <c r="I186" s="532" t="s">
        <v>534</v>
      </c>
      <c r="J186" s="528" t="s">
        <v>199</v>
      </c>
      <c r="K186" s="529">
        <v>1000</v>
      </c>
      <c r="L186" s="529" t="s">
        <v>267</v>
      </c>
      <c r="M186" s="529" t="s">
        <v>267</v>
      </c>
      <c r="N186" s="529" t="s">
        <v>267</v>
      </c>
      <c r="O186" s="529" t="s">
        <v>268</v>
      </c>
      <c r="P186" s="533">
        <v>1275</v>
      </c>
      <c r="Q186" s="534">
        <f t="shared" si="4"/>
        <v>1275000</v>
      </c>
    </row>
    <row r="187" spans="1:18" x14ac:dyDescent="0.2">
      <c r="A187" s="530">
        <v>181</v>
      </c>
      <c r="B187" s="530" t="s">
        <v>353</v>
      </c>
      <c r="C187" s="530" t="s">
        <v>481</v>
      </c>
      <c r="D187" s="529" t="s">
        <v>345</v>
      </c>
      <c r="E187" s="529" t="s">
        <v>535</v>
      </c>
      <c r="F187" s="531" t="s">
        <v>728</v>
      </c>
      <c r="G187" s="532" t="s">
        <v>724</v>
      </c>
      <c r="H187" s="529" t="s">
        <v>606</v>
      </c>
      <c r="I187" s="532" t="s">
        <v>731</v>
      </c>
      <c r="J187" s="528" t="s">
        <v>537</v>
      </c>
      <c r="K187" s="529">
        <v>1</v>
      </c>
      <c r="L187" s="529" t="s">
        <v>267</v>
      </c>
      <c r="M187" s="529" t="s">
        <v>267</v>
      </c>
      <c r="N187" s="529" t="s">
        <v>267</v>
      </c>
      <c r="O187" s="529" t="s">
        <v>268</v>
      </c>
      <c r="P187" s="533">
        <v>450000</v>
      </c>
      <c r="Q187" s="534">
        <f t="shared" si="4"/>
        <v>450000</v>
      </c>
    </row>
    <row r="188" spans="1:18" x14ac:dyDescent="0.2">
      <c r="A188" s="530">
        <v>182</v>
      </c>
      <c r="B188" s="530" t="s">
        <v>353</v>
      </c>
      <c r="C188" s="530" t="s">
        <v>481</v>
      </c>
      <c r="D188" s="529" t="s">
        <v>345</v>
      </c>
      <c r="E188" s="529" t="s">
        <v>539</v>
      </c>
      <c r="F188" s="531" t="s">
        <v>728</v>
      </c>
      <c r="G188" s="532" t="s">
        <v>724</v>
      </c>
      <c r="H188" s="529" t="s">
        <v>606</v>
      </c>
      <c r="I188" s="532" t="s">
        <v>699</v>
      </c>
      <c r="J188" s="528" t="s">
        <v>541</v>
      </c>
      <c r="K188" s="529">
        <v>1</v>
      </c>
      <c r="L188" s="529" t="s">
        <v>267</v>
      </c>
      <c r="M188" s="529" t="s">
        <v>267</v>
      </c>
      <c r="N188" s="529" t="s">
        <v>267</v>
      </c>
      <c r="O188" s="529" t="s">
        <v>268</v>
      </c>
      <c r="P188" s="533">
        <v>1000000</v>
      </c>
      <c r="Q188" s="534">
        <f t="shared" si="4"/>
        <v>1000000</v>
      </c>
    </row>
    <row r="189" spans="1:18" x14ac:dyDescent="0.2">
      <c r="A189" s="530">
        <v>183</v>
      </c>
      <c r="B189" s="530" t="s">
        <v>353</v>
      </c>
      <c r="C189" s="530" t="s">
        <v>481</v>
      </c>
      <c r="D189" s="529" t="s">
        <v>345</v>
      </c>
      <c r="E189" s="529" t="s">
        <v>542</v>
      </c>
      <c r="F189" s="531" t="s">
        <v>728</v>
      </c>
      <c r="G189" s="532" t="s">
        <v>724</v>
      </c>
      <c r="H189" s="529" t="s">
        <v>606</v>
      </c>
      <c r="I189" s="532" t="s">
        <v>732</v>
      </c>
      <c r="J189" s="528" t="s">
        <v>544</v>
      </c>
      <c r="K189" s="529">
        <v>1</v>
      </c>
      <c r="L189" s="529" t="s">
        <v>267</v>
      </c>
      <c r="M189" s="529" t="s">
        <v>267</v>
      </c>
      <c r="N189" s="529" t="s">
        <v>267</v>
      </c>
      <c r="O189" s="529" t="s">
        <v>268</v>
      </c>
      <c r="P189" s="533">
        <v>2500000</v>
      </c>
      <c r="Q189" s="534">
        <f t="shared" si="4"/>
        <v>2500000</v>
      </c>
    </row>
    <row r="190" spans="1:18" x14ac:dyDescent="0.2">
      <c r="A190" s="530">
        <v>184</v>
      </c>
      <c r="B190" s="530" t="s">
        <v>353</v>
      </c>
      <c r="C190" s="530" t="s">
        <v>481</v>
      </c>
      <c r="D190" s="529" t="s">
        <v>345</v>
      </c>
      <c r="E190" s="529" t="s">
        <v>545</v>
      </c>
      <c r="F190" s="531" t="s">
        <v>728</v>
      </c>
      <c r="G190" s="532" t="s">
        <v>724</v>
      </c>
      <c r="H190" s="529" t="s">
        <v>606</v>
      </c>
      <c r="I190" s="532" t="s">
        <v>546</v>
      </c>
      <c r="J190" s="528" t="s">
        <v>547</v>
      </c>
      <c r="K190" s="529">
        <v>2</v>
      </c>
      <c r="L190" s="529" t="s">
        <v>267</v>
      </c>
      <c r="M190" s="529" t="s">
        <v>267</v>
      </c>
      <c r="N190" s="529" t="s">
        <v>267</v>
      </c>
      <c r="O190" s="529" t="s">
        <v>268</v>
      </c>
      <c r="P190" s="533">
        <v>375195</v>
      </c>
      <c r="Q190" s="534">
        <f t="shared" si="4"/>
        <v>750390</v>
      </c>
    </row>
    <row r="191" spans="1:18" x14ac:dyDescent="0.2">
      <c r="A191" s="530">
        <v>185</v>
      </c>
      <c r="B191" s="530" t="s">
        <v>353</v>
      </c>
      <c r="C191" s="530" t="s">
        <v>481</v>
      </c>
      <c r="D191" s="529" t="s">
        <v>345</v>
      </c>
      <c r="E191" s="529" t="s">
        <v>548</v>
      </c>
      <c r="F191" s="531" t="s">
        <v>728</v>
      </c>
      <c r="G191" s="532" t="s">
        <v>724</v>
      </c>
      <c r="H191" s="529" t="s">
        <v>606</v>
      </c>
      <c r="I191" s="532" t="s">
        <v>61</v>
      </c>
      <c r="J191" s="528" t="s">
        <v>549</v>
      </c>
      <c r="K191" s="529">
        <v>250</v>
      </c>
      <c r="L191" s="529" t="s">
        <v>267</v>
      </c>
      <c r="M191" s="529" t="s">
        <v>267</v>
      </c>
      <c r="N191" s="529" t="s">
        <v>267</v>
      </c>
      <c r="O191" s="529" t="s">
        <v>268</v>
      </c>
      <c r="P191" s="533">
        <v>2459</v>
      </c>
      <c r="Q191" s="534">
        <f t="shared" si="4"/>
        <v>614750</v>
      </c>
    </row>
    <row r="192" spans="1:18" x14ac:dyDescent="0.2">
      <c r="A192" s="530">
        <v>186</v>
      </c>
      <c r="B192" s="530" t="s">
        <v>353</v>
      </c>
      <c r="C192" s="530" t="s">
        <v>481</v>
      </c>
      <c r="D192" s="529" t="s">
        <v>345</v>
      </c>
      <c r="E192" s="529" t="s">
        <v>550</v>
      </c>
      <c r="F192" s="531" t="s">
        <v>728</v>
      </c>
      <c r="G192" s="532" t="s">
        <v>724</v>
      </c>
      <c r="H192" s="529" t="s">
        <v>606</v>
      </c>
      <c r="I192" s="532" t="s">
        <v>551</v>
      </c>
      <c r="J192" s="528" t="s">
        <v>183</v>
      </c>
      <c r="K192" s="529">
        <v>55</v>
      </c>
      <c r="L192" s="529" t="s">
        <v>267</v>
      </c>
      <c r="M192" s="529" t="s">
        <v>267</v>
      </c>
      <c r="N192" s="529" t="s">
        <v>267</v>
      </c>
      <c r="O192" s="529" t="s">
        <v>268</v>
      </c>
      <c r="P192" s="533">
        <v>73218</v>
      </c>
      <c r="Q192" s="534">
        <f t="shared" si="4"/>
        <v>4026990</v>
      </c>
    </row>
    <row r="193" spans="1:21" x14ac:dyDescent="0.2">
      <c r="A193" s="530">
        <v>187</v>
      </c>
      <c r="B193" s="530" t="s">
        <v>353</v>
      </c>
      <c r="C193" s="530" t="s">
        <v>481</v>
      </c>
      <c r="D193" s="529" t="s">
        <v>345</v>
      </c>
      <c r="E193" s="529" t="s">
        <v>552</v>
      </c>
      <c r="F193" s="531" t="s">
        <v>728</v>
      </c>
      <c r="G193" s="532" t="s">
        <v>724</v>
      </c>
      <c r="H193" s="529" t="s">
        <v>606</v>
      </c>
      <c r="I193" s="532" t="s">
        <v>553</v>
      </c>
      <c r="J193" s="528" t="s">
        <v>554</v>
      </c>
      <c r="K193" s="529">
        <v>300</v>
      </c>
      <c r="L193" s="529" t="s">
        <v>267</v>
      </c>
      <c r="M193" s="529" t="s">
        <v>267</v>
      </c>
      <c r="N193" s="529" t="s">
        <v>267</v>
      </c>
      <c r="O193" s="529" t="s">
        <v>268</v>
      </c>
      <c r="P193" s="533">
        <v>30000</v>
      </c>
      <c r="Q193" s="534">
        <f t="shared" si="4"/>
        <v>9000000</v>
      </c>
    </row>
    <row r="194" spans="1:21" x14ac:dyDescent="0.2">
      <c r="A194" s="530">
        <v>188</v>
      </c>
      <c r="B194" s="530" t="s">
        <v>353</v>
      </c>
      <c r="C194" s="530" t="s">
        <v>481</v>
      </c>
      <c r="D194" s="529" t="s">
        <v>345</v>
      </c>
      <c r="E194" s="529" t="s">
        <v>733</v>
      </c>
      <c r="F194" s="531" t="s">
        <v>728</v>
      </c>
      <c r="G194" s="532" t="s">
        <v>724</v>
      </c>
      <c r="H194" s="529" t="s">
        <v>606</v>
      </c>
      <c r="I194" s="532" t="s">
        <v>266</v>
      </c>
      <c r="J194" s="528" t="s">
        <v>123</v>
      </c>
      <c r="K194" s="529">
        <v>1</v>
      </c>
      <c r="L194" s="529" t="s">
        <v>267</v>
      </c>
      <c r="M194" s="529" t="s">
        <v>267</v>
      </c>
      <c r="N194" s="529" t="s">
        <v>267</v>
      </c>
      <c r="O194" s="529" t="s">
        <v>268</v>
      </c>
      <c r="P194" s="533">
        <v>256808</v>
      </c>
      <c r="Q194" s="534">
        <f t="shared" si="4"/>
        <v>256808</v>
      </c>
    </row>
    <row r="195" spans="1:21" x14ac:dyDescent="0.2">
      <c r="A195" s="530">
        <v>189</v>
      </c>
      <c r="B195" s="530" t="s">
        <v>353</v>
      </c>
      <c r="C195" s="530" t="s">
        <v>481</v>
      </c>
      <c r="D195" s="529" t="s">
        <v>345</v>
      </c>
      <c r="E195" s="529" t="s">
        <v>734</v>
      </c>
      <c r="F195" s="531" t="s">
        <v>728</v>
      </c>
      <c r="G195" s="532" t="s">
        <v>724</v>
      </c>
      <c r="H195" s="529" t="s">
        <v>606</v>
      </c>
      <c r="I195" s="532" t="s">
        <v>399</v>
      </c>
      <c r="J195" s="528" t="s">
        <v>375</v>
      </c>
      <c r="K195" s="529">
        <v>55</v>
      </c>
      <c r="L195" s="529" t="s">
        <v>267</v>
      </c>
      <c r="M195" s="529" t="s">
        <v>267</v>
      </c>
      <c r="N195" s="529" t="s">
        <v>267</v>
      </c>
      <c r="O195" s="529" t="s">
        <v>268</v>
      </c>
      <c r="P195" s="533">
        <v>13369</v>
      </c>
      <c r="Q195" s="534">
        <f t="shared" si="4"/>
        <v>735295</v>
      </c>
    </row>
    <row r="196" spans="1:21" x14ac:dyDescent="0.2">
      <c r="A196" s="530">
        <v>190</v>
      </c>
      <c r="B196" s="530" t="s">
        <v>353</v>
      </c>
      <c r="C196" s="530" t="s">
        <v>481</v>
      </c>
      <c r="D196" s="529" t="s">
        <v>345</v>
      </c>
      <c r="E196" s="529" t="s">
        <v>735</v>
      </c>
      <c r="F196" s="531" t="s">
        <v>728</v>
      </c>
      <c r="G196" s="532" t="s">
        <v>724</v>
      </c>
      <c r="H196" s="529" t="s">
        <v>606</v>
      </c>
      <c r="I196" s="532" t="s">
        <v>363</v>
      </c>
      <c r="J196" s="528" t="s">
        <v>46</v>
      </c>
      <c r="K196" s="529">
        <v>1</v>
      </c>
      <c r="L196" s="529" t="s">
        <v>267</v>
      </c>
      <c r="M196" s="529" t="s">
        <v>267</v>
      </c>
      <c r="N196" s="529" t="s">
        <v>267</v>
      </c>
      <c r="O196" s="529" t="s">
        <v>268</v>
      </c>
      <c r="P196" s="533">
        <v>4699040</v>
      </c>
      <c r="Q196" s="534">
        <f t="shared" si="4"/>
        <v>4699040</v>
      </c>
    </row>
    <row r="197" spans="1:21" x14ac:dyDescent="0.2">
      <c r="A197" s="530">
        <v>191</v>
      </c>
      <c r="B197" s="530" t="s">
        <v>353</v>
      </c>
      <c r="C197" s="530" t="s">
        <v>481</v>
      </c>
      <c r="D197" s="529" t="s">
        <v>345</v>
      </c>
      <c r="E197" s="529" t="s">
        <v>736</v>
      </c>
      <c r="F197" s="531" t="s">
        <v>728</v>
      </c>
      <c r="G197" s="532" t="s">
        <v>724</v>
      </c>
      <c r="H197" s="529" t="s">
        <v>606</v>
      </c>
      <c r="I197" s="532" t="s">
        <v>480</v>
      </c>
      <c r="J197" s="528" t="s">
        <v>372</v>
      </c>
      <c r="K197" s="529">
        <v>1</v>
      </c>
      <c r="L197" s="529" t="s">
        <v>267</v>
      </c>
      <c r="M197" s="529" t="s">
        <v>267</v>
      </c>
      <c r="N197" s="529" t="s">
        <v>267</v>
      </c>
      <c r="O197" s="529" t="s">
        <v>267</v>
      </c>
      <c r="P197" s="533">
        <v>2900000</v>
      </c>
      <c r="Q197" s="534">
        <f t="shared" si="4"/>
        <v>2900000</v>
      </c>
    </row>
    <row r="198" spans="1:21" x14ac:dyDescent="0.2">
      <c r="A198" s="530">
        <v>192</v>
      </c>
      <c r="B198" s="530" t="s">
        <v>353</v>
      </c>
      <c r="C198" s="530" t="s">
        <v>481</v>
      </c>
      <c r="D198" s="529" t="s">
        <v>345</v>
      </c>
      <c r="E198" s="529" t="s">
        <v>737</v>
      </c>
      <c r="F198" s="531" t="s">
        <v>728</v>
      </c>
      <c r="G198" s="532" t="s">
        <v>724</v>
      </c>
      <c r="H198" s="529" t="s">
        <v>606</v>
      </c>
      <c r="I198" s="532" t="s">
        <v>369</v>
      </c>
      <c r="J198" s="528" t="s">
        <v>657</v>
      </c>
      <c r="K198" s="529">
        <v>2</v>
      </c>
      <c r="L198" s="529" t="s">
        <v>267</v>
      </c>
      <c r="M198" s="529" t="s">
        <v>267</v>
      </c>
      <c r="N198" s="529" t="s">
        <v>267</v>
      </c>
      <c r="O198" s="529" t="s">
        <v>268</v>
      </c>
      <c r="P198" s="533">
        <v>557328</v>
      </c>
      <c r="Q198" s="534">
        <f t="shared" si="4"/>
        <v>1114656</v>
      </c>
    </row>
    <row r="199" spans="1:21" x14ac:dyDescent="0.2">
      <c r="A199" s="530">
        <v>193</v>
      </c>
      <c r="B199" s="530" t="s">
        <v>353</v>
      </c>
      <c r="C199" s="530" t="s">
        <v>481</v>
      </c>
      <c r="D199" s="529" t="s">
        <v>345</v>
      </c>
      <c r="E199" s="529" t="s">
        <v>738</v>
      </c>
      <c r="F199" s="531" t="s">
        <v>728</v>
      </c>
      <c r="G199" s="532" t="s">
        <v>724</v>
      </c>
      <c r="H199" s="529" t="s">
        <v>606</v>
      </c>
      <c r="I199" s="532" t="s">
        <v>739</v>
      </c>
      <c r="J199" s="535" t="s">
        <v>740</v>
      </c>
      <c r="K199" s="529">
        <v>8</v>
      </c>
      <c r="L199" s="529" t="s">
        <v>267</v>
      </c>
      <c r="M199" s="529" t="s">
        <v>267</v>
      </c>
      <c r="N199" s="529" t="s">
        <v>267</v>
      </c>
      <c r="O199" s="529" t="s">
        <v>268</v>
      </c>
      <c r="P199" s="533">
        <v>3173040.5</v>
      </c>
      <c r="Q199" s="534">
        <f t="shared" si="4"/>
        <v>25384324</v>
      </c>
      <c r="R199" s="176">
        <f>+SUM(Q178:Q199)</f>
        <v>72014892</v>
      </c>
    </row>
    <row r="200" spans="1:21" ht="22" customHeight="1" x14ac:dyDescent="0.2">
      <c r="A200" s="663" t="s">
        <v>685</v>
      </c>
      <c r="B200" s="663"/>
      <c r="C200" s="663"/>
      <c r="D200" s="663"/>
      <c r="E200" s="663"/>
      <c r="F200" s="663"/>
      <c r="G200" s="663"/>
      <c r="H200" s="663"/>
      <c r="I200" s="663"/>
      <c r="J200" s="663"/>
      <c r="K200" s="663"/>
      <c r="L200" s="663"/>
      <c r="M200" s="663"/>
      <c r="N200" s="663"/>
      <c r="O200" s="663"/>
      <c r="P200" s="663"/>
      <c r="Q200" s="184">
        <f>SUM(Q93:Q199)</f>
        <v>339246698</v>
      </c>
      <c r="R200" s="177">
        <f>+Q201-618449681</f>
        <v>-33165</v>
      </c>
    </row>
    <row r="201" spans="1:21" ht="36.65" customHeight="1" x14ac:dyDescent="0.4">
      <c r="A201" s="661" t="s">
        <v>741</v>
      </c>
      <c r="B201" s="661"/>
      <c r="C201" s="661"/>
      <c r="D201" s="661"/>
      <c r="E201" s="661"/>
      <c r="F201" s="661"/>
      <c r="G201" s="661"/>
      <c r="H201" s="661"/>
      <c r="I201" s="661"/>
      <c r="J201" s="661"/>
      <c r="K201" s="661"/>
      <c r="L201" s="661"/>
      <c r="M201" s="661"/>
      <c r="N201" s="661"/>
      <c r="O201" s="661"/>
      <c r="P201" s="661"/>
      <c r="Q201" s="155">
        <f>+Q33+Q90+Q200</f>
        <v>618416516</v>
      </c>
      <c r="U201" s="177">
        <f>Q200+Q90</f>
        <v>485535141</v>
      </c>
    </row>
  </sheetData>
  <mergeCells count="7">
    <mergeCell ref="A201:P201"/>
    <mergeCell ref="A1:Q1"/>
    <mergeCell ref="A33:P33"/>
    <mergeCell ref="A34:Q34"/>
    <mergeCell ref="A90:P90"/>
    <mergeCell ref="A91:Q91"/>
    <mergeCell ref="A200:P20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DD6A3-A16A-473E-A431-CF0E03729EEA}">
  <dimension ref="A1:W201"/>
  <sheetViews>
    <sheetView tabSelected="1" topLeftCell="H188" zoomScale="80" zoomScaleNormal="80" workbookViewId="0">
      <selection activeCell="S203" sqref="S203"/>
    </sheetView>
  </sheetViews>
  <sheetFormatPr baseColWidth="10" defaultColWidth="10.81640625" defaultRowHeight="10" x14ac:dyDescent="0.2"/>
  <cols>
    <col min="1" max="1" width="4.1796875" style="667" bestFit="1" customWidth="1"/>
    <col min="2" max="2" width="22.1796875" style="667" customWidth="1"/>
    <col min="3" max="3" width="30.1796875" style="667" customWidth="1"/>
    <col min="4" max="4" width="8.81640625" style="667" customWidth="1"/>
    <col min="5" max="5" width="8" style="667" customWidth="1"/>
    <col min="6" max="6" width="44.26953125" style="708" bestFit="1" customWidth="1"/>
    <col min="7" max="7" width="24.26953125" style="708" customWidth="1"/>
    <col min="8" max="8" width="10.81640625" style="667" customWidth="1"/>
    <col min="9" max="9" width="38.1796875" style="708" customWidth="1"/>
    <col min="10" max="10" width="17.54296875" style="708" bestFit="1" customWidth="1"/>
    <col min="11" max="15" width="10.81640625" style="667"/>
    <col min="16" max="16" width="18.1796875" style="667" customWidth="1"/>
    <col min="17" max="17" width="16.1796875" style="667" bestFit="1" customWidth="1"/>
    <col min="18" max="18" width="16.26953125" style="667" customWidth="1"/>
    <col min="19" max="16384" width="10.81640625" style="667"/>
  </cols>
  <sheetData>
    <row r="1" spans="1:18" ht="42" customHeight="1" x14ac:dyDescent="0.2">
      <c r="A1" s="666" t="s">
        <v>684</v>
      </c>
      <c r="B1" s="666"/>
      <c r="C1" s="666"/>
      <c r="D1" s="666"/>
      <c r="E1" s="666"/>
      <c r="F1" s="666"/>
      <c r="G1" s="666"/>
      <c r="H1" s="666"/>
      <c r="I1" s="666"/>
      <c r="J1" s="666"/>
      <c r="K1" s="666"/>
      <c r="L1" s="666"/>
      <c r="M1" s="666"/>
      <c r="N1" s="666"/>
      <c r="O1" s="666"/>
      <c r="P1" s="666"/>
      <c r="Q1" s="666"/>
    </row>
    <row r="2" spans="1:18" s="669" customFormat="1" ht="30" x14ac:dyDescent="0.35">
      <c r="A2" s="668" t="s">
        <v>754</v>
      </c>
      <c r="B2" s="668" t="s">
        <v>245</v>
      </c>
      <c r="C2" s="668" t="s">
        <v>246</v>
      </c>
      <c r="D2" s="668" t="s">
        <v>247</v>
      </c>
      <c r="E2" s="668" t="s">
        <v>248</v>
      </c>
      <c r="F2" s="668" t="s">
        <v>249</v>
      </c>
      <c r="G2" s="668" t="s">
        <v>250</v>
      </c>
      <c r="H2" s="668" t="s">
        <v>251</v>
      </c>
      <c r="I2" s="668" t="s">
        <v>252</v>
      </c>
      <c r="J2" s="668" t="s">
        <v>2</v>
      </c>
      <c r="K2" s="668" t="s">
        <v>3</v>
      </c>
      <c r="L2" s="668" t="s">
        <v>253</v>
      </c>
      <c r="M2" s="668" t="s">
        <v>254</v>
      </c>
      <c r="N2" s="668" t="s">
        <v>255</v>
      </c>
      <c r="O2" s="668" t="s">
        <v>256</v>
      </c>
      <c r="P2" s="668" t="s">
        <v>257</v>
      </c>
      <c r="Q2" s="668" t="s">
        <v>258</v>
      </c>
    </row>
    <row r="3" spans="1:18" x14ac:dyDescent="0.2">
      <c r="A3" s="670">
        <v>1</v>
      </c>
      <c r="B3" s="670" t="s">
        <v>260</v>
      </c>
      <c r="C3" s="670" t="s">
        <v>261</v>
      </c>
      <c r="D3" s="671" t="s">
        <v>332</v>
      </c>
      <c r="E3" s="671" t="s">
        <v>355</v>
      </c>
      <c r="F3" s="672" t="s">
        <v>755</v>
      </c>
      <c r="G3" s="672" t="s">
        <v>264</v>
      </c>
      <c r="H3" s="671" t="s">
        <v>265</v>
      </c>
      <c r="I3" s="672" t="s">
        <v>266</v>
      </c>
      <c r="J3" s="673" t="s">
        <v>123</v>
      </c>
      <c r="K3" s="671">
        <v>1</v>
      </c>
      <c r="L3" s="671" t="s">
        <v>267</v>
      </c>
      <c r="M3" s="671" t="s">
        <v>267</v>
      </c>
      <c r="N3" s="671" t="s">
        <v>267</v>
      </c>
      <c r="O3" s="671" t="s">
        <v>268</v>
      </c>
      <c r="P3" s="674">
        <v>256808</v>
      </c>
      <c r="Q3" s="674">
        <f t="shared" ref="Q3:Q32" si="0">SUM(P3*K3)</f>
        <v>256808</v>
      </c>
    </row>
    <row r="4" spans="1:18" x14ac:dyDescent="0.2">
      <c r="A4" s="670">
        <v>2</v>
      </c>
      <c r="B4" s="670" t="s">
        <v>260</v>
      </c>
      <c r="C4" s="670" t="s">
        <v>261</v>
      </c>
      <c r="D4" s="671" t="s">
        <v>332</v>
      </c>
      <c r="E4" s="671" t="s">
        <v>373</v>
      </c>
      <c r="F4" s="672" t="s">
        <v>755</v>
      </c>
      <c r="G4" s="672" t="s">
        <v>264</v>
      </c>
      <c r="H4" s="671" t="s">
        <v>265</v>
      </c>
      <c r="I4" s="672" t="s">
        <v>271</v>
      </c>
      <c r="J4" s="673" t="s">
        <v>272</v>
      </c>
      <c r="K4" s="671">
        <v>118</v>
      </c>
      <c r="L4" s="671" t="s">
        <v>267</v>
      </c>
      <c r="M4" s="671" t="s">
        <v>267</v>
      </c>
      <c r="N4" s="671" t="s">
        <v>267</v>
      </c>
      <c r="O4" s="671" t="s">
        <v>268</v>
      </c>
      <c r="P4" s="674">
        <v>158456</v>
      </c>
      <c r="Q4" s="674">
        <f t="shared" si="0"/>
        <v>18697808</v>
      </c>
    </row>
    <row r="5" spans="1:18" x14ac:dyDescent="0.2">
      <c r="A5" s="670">
        <v>3</v>
      </c>
      <c r="B5" s="670" t="s">
        <v>260</v>
      </c>
      <c r="C5" s="670" t="s">
        <v>261</v>
      </c>
      <c r="D5" s="671" t="s">
        <v>332</v>
      </c>
      <c r="E5" s="671" t="s">
        <v>376</v>
      </c>
      <c r="F5" s="672" t="s">
        <v>755</v>
      </c>
      <c r="G5" s="672" t="s">
        <v>264</v>
      </c>
      <c r="H5" s="671" t="s">
        <v>265</v>
      </c>
      <c r="I5" s="672" t="s">
        <v>274</v>
      </c>
      <c r="J5" s="673" t="s">
        <v>179</v>
      </c>
      <c r="K5" s="671">
        <v>118</v>
      </c>
      <c r="L5" s="671" t="s">
        <v>267</v>
      </c>
      <c r="M5" s="671" t="s">
        <v>267</v>
      </c>
      <c r="N5" s="671" t="s">
        <v>267</v>
      </c>
      <c r="O5" s="671" t="s">
        <v>268</v>
      </c>
      <c r="P5" s="674">
        <v>13369</v>
      </c>
      <c r="Q5" s="674">
        <f t="shared" si="0"/>
        <v>1577542</v>
      </c>
    </row>
    <row r="6" spans="1:18" x14ac:dyDescent="0.2">
      <c r="A6" s="670">
        <v>4</v>
      </c>
      <c r="B6" s="670" t="s">
        <v>260</v>
      </c>
      <c r="C6" s="670" t="s">
        <v>261</v>
      </c>
      <c r="D6" s="671" t="s">
        <v>332</v>
      </c>
      <c r="E6" s="671" t="s">
        <v>362</v>
      </c>
      <c r="F6" s="672" t="s">
        <v>755</v>
      </c>
      <c r="G6" s="672" t="s">
        <v>264</v>
      </c>
      <c r="H6" s="671" t="s">
        <v>265</v>
      </c>
      <c r="I6" s="672" t="s">
        <v>276</v>
      </c>
      <c r="J6" s="673" t="s">
        <v>277</v>
      </c>
      <c r="K6" s="671">
        <v>118</v>
      </c>
      <c r="L6" s="671" t="s">
        <v>267</v>
      </c>
      <c r="M6" s="671" t="s">
        <v>267</v>
      </c>
      <c r="N6" s="671" t="s">
        <v>267</v>
      </c>
      <c r="O6" s="671" t="s">
        <v>268</v>
      </c>
      <c r="P6" s="674">
        <v>28996</v>
      </c>
      <c r="Q6" s="674">
        <f t="shared" si="0"/>
        <v>3421528</v>
      </c>
    </row>
    <row r="7" spans="1:18" x14ac:dyDescent="0.2">
      <c r="A7" s="670">
        <v>5</v>
      </c>
      <c r="B7" s="670" t="s">
        <v>260</v>
      </c>
      <c r="C7" s="670" t="s">
        <v>261</v>
      </c>
      <c r="D7" s="671" t="s">
        <v>332</v>
      </c>
      <c r="E7" s="671" t="s">
        <v>364</v>
      </c>
      <c r="F7" s="672" t="s">
        <v>755</v>
      </c>
      <c r="G7" s="672" t="s">
        <v>264</v>
      </c>
      <c r="H7" s="671" t="s">
        <v>265</v>
      </c>
      <c r="I7" s="672" t="s">
        <v>279</v>
      </c>
      <c r="J7" s="673" t="s">
        <v>215</v>
      </c>
      <c r="K7" s="671">
        <v>2</v>
      </c>
      <c r="L7" s="671" t="s">
        <v>267</v>
      </c>
      <c r="M7" s="671" t="s">
        <v>267</v>
      </c>
      <c r="N7" s="671" t="s">
        <v>267</v>
      </c>
      <c r="O7" s="671" t="s">
        <v>268</v>
      </c>
      <c r="P7" s="674">
        <v>812315</v>
      </c>
      <c r="Q7" s="674">
        <f t="shared" si="0"/>
        <v>1624630</v>
      </c>
    </row>
    <row r="8" spans="1:18" x14ac:dyDescent="0.2">
      <c r="A8" s="670">
        <v>6</v>
      </c>
      <c r="B8" s="670" t="s">
        <v>260</v>
      </c>
      <c r="C8" s="670" t="s">
        <v>261</v>
      </c>
      <c r="D8" s="671" t="s">
        <v>332</v>
      </c>
      <c r="E8" s="671" t="s">
        <v>366</v>
      </c>
      <c r="F8" s="672" t="s">
        <v>755</v>
      </c>
      <c r="G8" s="672" t="s">
        <v>264</v>
      </c>
      <c r="H8" s="671" t="s">
        <v>265</v>
      </c>
      <c r="I8" s="672" t="s">
        <v>281</v>
      </c>
      <c r="J8" s="673" t="s">
        <v>92</v>
      </c>
      <c r="K8" s="671">
        <v>2</v>
      </c>
      <c r="L8" s="671" t="s">
        <v>267</v>
      </c>
      <c r="M8" s="671" t="s">
        <v>267</v>
      </c>
      <c r="N8" s="671" t="s">
        <v>267</v>
      </c>
      <c r="O8" s="671" t="s">
        <v>268</v>
      </c>
      <c r="P8" s="674">
        <v>5646133</v>
      </c>
      <c r="Q8" s="674">
        <f t="shared" si="0"/>
        <v>11292266</v>
      </c>
    </row>
    <row r="9" spans="1:18" x14ac:dyDescent="0.2">
      <c r="A9" s="670">
        <v>7</v>
      </c>
      <c r="B9" s="670" t="s">
        <v>260</v>
      </c>
      <c r="C9" s="670" t="s">
        <v>261</v>
      </c>
      <c r="D9" s="671" t="s">
        <v>332</v>
      </c>
      <c r="E9" s="671" t="s">
        <v>368</v>
      </c>
      <c r="F9" s="672" t="s">
        <v>755</v>
      </c>
      <c r="G9" s="672" t="s">
        <v>264</v>
      </c>
      <c r="H9" s="671" t="s">
        <v>265</v>
      </c>
      <c r="I9" s="672" t="s">
        <v>283</v>
      </c>
      <c r="J9" s="673" t="s">
        <v>222</v>
      </c>
      <c r="K9" s="671">
        <v>118</v>
      </c>
      <c r="L9" s="671" t="s">
        <v>267</v>
      </c>
      <c r="M9" s="671" t="s">
        <v>267</v>
      </c>
      <c r="N9" s="671" t="s">
        <v>267</v>
      </c>
      <c r="O9" s="671" t="s">
        <v>268</v>
      </c>
      <c r="P9" s="674">
        <v>194883</v>
      </c>
      <c r="Q9" s="674">
        <f t="shared" si="0"/>
        <v>22996194</v>
      </c>
    </row>
    <row r="10" spans="1:18" x14ac:dyDescent="0.2">
      <c r="A10" s="670">
        <v>8</v>
      </c>
      <c r="B10" s="670" t="s">
        <v>260</v>
      </c>
      <c r="C10" s="670" t="s">
        <v>261</v>
      </c>
      <c r="D10" s="671" t="s">
        <v>332</v>
      </c>
      <c r="E10" s="671" t="s">
        <v>370</v>
      </c>
      <c r="F10" s="672" t="s">
        <v>755</v>
      </c>
      <c r="G10" s="672" t="s">
        <v>264</v>
      </c>
      <c r="H10" s="671" t="s">
        <v>265</v>
      </c>
      <c r="I10" s="672" t="s">
        <v>202</v>
      </c>
      <c r="J10" s="673" t="s">
        <v>168</v>
      </c>
      <c r="K10" s="671">
        <v>2</v>
      </c>
      <c r="L10" s="671" t="s">
        <v>267</v>
      </c>
      <c r="M10" s="671" t="s">
        <v>267</v>
      </c>
      <c r="N10" s="671" t="s">
        <v>267</v>
      </c>
      <c r="O10" s="671" t="s">
        <v>268</v>
      </c>
      <c r="P10" s="674">
        <v>375195</v>
      </c>
      <c r="Q10" s="674">
        <f t="shared" si="0"/>
        <v>750390</v>
      </c>
    </row>
    <row r="11" spans="1:18" x14ac:dyDescent="0.2">
      <c r="A11" s="670">
        <v>9</v>
      </c>
      <c r="B11" s="670" t="s">
        <v>260</v>
      </c>
      <c r="C11" s="670" t="s">
        <v>261</v>
      </c>
      <c r="D11" s="671" t="s">
        <v>332</v>
      </c>
      <c r="E11" s="671" t="s">
        <v>379</v>
      </c>
      <c r="F11" s="672" t="s">
        <v>755</v>
      </c>
      <c r="G11" s="672" t="s">
        <v>264</v>
      </c>
      <c r="H11" s="671" t="s">
        <v>265</v>
      </c>
      <c r="I11" s="672" t="s">
        <v>286</v>
      </c>
      <c r="J11" s="673" t="s">
        <v>191</v>
      </c>
      <c r="K11" s="671">
        <v>118</v>
      </c>
      <c r="L11" s="671" t="s">
        <v>267</v>
      </c>
      <c r="M11" s="671" t="s">
        <v>267</v>
      </c>
      <c r="N11" s="671" t="s">
        <v>267</v>
      </c>
      <c r="O11" s="671" t="s">
        <v>268</v>
      </c>
      <c r="P11" s="674">
        <v>13933</v>
      </c>
      <c r="Q11" s="674">
        <f t="shared" si="0"/>
        <v>1644094</v>
      </c>
      <c r="R11" s="675">
        <f>+SUM(Q3:Q11)</f>
        <v>62261260</v>
      </c>
    </row>
    <row r="12" spans="1:18" x14ac:dyDescent="0.2">
      <c r="A12" s="670">
        <v>10</v>
      </c>
      <c r="B12" s="676" t="s">
        <v>260</v>
      </c>
      <c r="C12" s="676" t="s">
        <v>287</v>
      </c>
      <c r="D12" s="677" t="s">
        <v>335</v>
      </c>
      <c r="E12" s="677" t="s">
        <v>392</v>
      </c>
      <c r="F12" s="678" t="s">
        <v>239</v>
      </c>
      <c r="G12" s="678" t="s">
        <v>290</v>
      </c>
      <c r="H12" s="677" t="s">
        <v>291</v>
      </c>
      <c r="I12" s="678" t="s">
        <v>266</v>
      </c>
      <c r="J12" s="679" t="s">
        <v>123</v>
      </c>
      <c r="K12" s="677">
        <v>1</v>
      </c>
      <c r="L12" s="677" t="s">
        <v>267</v>
      </c>
      <c r="M12" s="677" t="s">
        <v>267</v>
      </c>
      <c r="N12" s="677" t="s">
        <v>267</v>
      </c>
      <c r="O12" s="677" t="s">
        <v>268</v>
      </c>
      <c r="P12" s="680">
        <v>256808</v>
      </c>
      <c r="Q12" s="680">
        <f t="shared" si="0"/>
        <v>256808</v>
      </c>
    </row>
    <row r="13" spans="1:18" x14ac:dyDescent="0.2">
      <c r="A13" s="670">
        <v>11</v>
      </c>
      <c r="B13" s="670" t="s">
        <v>260</v>
      </c>
      <c r="C13" s="670" t="s">
        <v>287</v>
      </c>
      <c r="D13" s="671" t="s">
        <v>335</v>
      </c>
      <c r="E13" s="677" t="s">
        <v>397</v>
      </c>
      <c r="F13" s="678" t="s">
        <v>239</v>
      </c>
      <c r="G13" s="672" t="s">
        <v>290</v>
      </c>
      <c r="H13" s="671" t="s">
        <v>294</v>
      </c>
      <c r="I13" s="672" t="s">
        <v>203</v>
      </c>
      <c r="J13" s="673" t="s">
        <v>295</v>
      </c>
      <c r="K13" s="671">
        <v>2</v>
      </c>
      <c r="L13" s="671" t="s">
        <v>267</v>
      </c>
      <c r="M13" s="671" t="s">
        <v>267</v>
      </c>
      <c r="N13" s="671" t="s">
        <v>268</v>
      </c>
      <c r="O13" s="671" t="s">
        <v>267</v>
      </c>
      <c r="P13" s="674">
        <v>375195</v>
      </c>
      <c r="Q13" s="674">
        <f t="shared" si="0"/>
        <v>750390</v>
      </c>
    </row>
    <row r="14" spans="1:18" x14ac:dyDescent="0.2">
      <c r="A14" s="670">
        <v>12</v>
      </c>
      <c r="B14" s="670" t="s">
        <v>260</v>
      </c>
      <c r="C14" s="670" t="s">
        <v>287</v>
      </c>
      <c r="D14" s="677" t="s">
        <v>335</v>
      </c>
      <c r="E14" s="677" t="s">
        <v>398</v>
      </c>
      <c r="F14" s="678" t="s">
        <v>239</v>
      </c>
      <c r="G14" s="672" t="s">
        <v>290</v>
      </c>
      <c r="H14" s="671" t="s">
        <v>294</v>
      </c>
      <c r="I14" s="672" t="s">
        <v>141</v>
      </c>
      <c r="J14" s="673" t="s">
        <v>297</v>
      </c>
      <c r="K14" s="671">
        <v>118</v>
      </c>
      <c r="L14" s="671" t="s">
        <v>267</v>
      </c>
      <c r="M14" s="671" t="s">
        <v>267</v>
      </c>
      <c r="N14" s="671" t="s">
        <v>268</v>
      </c>
      <c r="O14" s="671" t="s">
        <v>267</v>
      </c>
      <c r="P14" s="674">
        <v>60000</v>
      </c>
      <c r="Q14" s="674">
        <f t="shared" si="0"/>
        <v>7080000</v>
      </c>
    </row>
    <row r="15" spans="1:18" x14ac:dyDescent="0.2">
      <c r="A15" s="670">
        <v>13</v>
      </c>
      <c r="B15" s="670" t="s">
        <v>260</v>
      </c>
      <c r="C15" s="670" t="s">
        <v>287</v>
      </c>
      <c r="D15" s="671" t="s">
        <v>335</v>
      </c>
      <c r="E15" s="677" t="s">
        <v>400</v>
      </c>
      <c r="F15" s="678" t="s">
        <v>239</v>
      </c>
      <c r="G15" s="672" t="s">
        <v>290</v>
      </c>
      <c r="H15" s="671" t="s">
        <v>294</v>
      </c>
      <c r="I15" s="672" t="s">
        <v>299</v>
      </c>
      <c r="J15" s="673" t="s">
        <v>60</v>
      </c>
      <c r="K15" s="671">
        <v>118</v>
      </c>
      <c r="L15" s="671" t="s">
        <v>267</v>
      </c>
      <c r="M15" s="671" t="s">
        <v>267</v>
      </c>
      <c r="N15" s="671" t="s">
        <v>267</v>
      </c>
      <c r="O15" s="671" t="s">
        <v>268</v>
      </c>
      <c r="P15" s="674">
        <v>27138</v>
      </c>
      <c r="Q15" s="674">
        <f t="shared" si="0"/>
        <v>3202284</v>
      </c>
    </row>
    <row r="16" spans="1:18" x14ac:dyDescent="0.2">
      <c r="A16" s="670">
        <v>14</v>
      </c>
      <c r="B16" s="670" t="s">
        <v>260</v>
      </c>
      <c r="C16" s="670" t="s">
        <v>287</v>
      </c>
      <c r="D16" s="677" t="s">
        <v>335</v>
      </c>
      <c r="E16" s="677" t="s">
        <v>402</v>
      </c>
      <c r="F16" s="678" t="s">
        <v>239</v>
      </c>
      <c r="G16" s="672" t="s">
        <v>290</v>
      </c>
      <c r="H16" s="671" t="s">
        <v>294</v>
      </c>
      <c r="I16" s="672" t="s">
        <v>83</v>
      </c>
      <c r="J16" s="673" t="s">
        <v>301</v>
      </c>
      <c r="K16" s="671">
        <v>118</v>
      </c>
      <c r="L16" s="671" t="s">
        <v>268</v>
      </c>
      <c r="M16" s="671" t="s">
        <v>268</v>
      </c>
      <c r="N16" s="671" t="s">
        <v>268</v>
      </c>
      <c r="O16" s="671" t="s">
        <v>267</v>
      </c>
      <c r="P16" s="674">
        <v>15000</v>
      </c>
      <c r="Q16" s="674">
        <f t="shared" si="0"/>
        <v>1770000</v>
      </c>
    </row>
    <row r="17" spans="1:18" x14ac:dyDescent="0.2">
      <c r="A17" s="670">
        <v>15</v>
      </c>
      <c r="B17" s="670" t="s">
        <v>260</v>
      </c>
      <c r="C17" s="670" t="s">
        <v>287</v>
      </c>
      <c r="D17" s="671" t="s">
        <v>335</v>
      </c>
      <c r="E17" s="677" t="s">
        <v>403</v>
      </c>
      <c r="F17" s="678" t="s">
        <v>239</v>
      </c>
      <c r="G17" s="672" t="s">
        <v>290</v>
      </c>
      <c r="H17" s="671" t="s">
        <v>294</v>
      </c>
      <c r="I17" s="681" t="s">
        <v>274</v>
      </c>
      <c r="J17" s="673" t="s">
        <v>179</v>
      </c>
      <c r="K17" s="671">
        <v>118</v>
      </c>
      <c r="L17" s="671" t="s">
        <v>267</v>
      </c>
      <c r="M17" s="671" t="s">
        <v>267</v>
      </c>
      <c r="N17" s="671" t="s">
        <v>267</v>
      </c>
      <c r="O17" s="671" t="s">
        <v>268</v>
      </c>
      <c r="P17" s="674">
        <v>13369</v>
      </c>
      <c r="Q17" s="674">
        <f t="shared" si="0"/>
        <v>1577542</v>
      </c>
    </row>
    <row r="18" spans="1:18" x14ac:dyDescent="0.2">
      <c r="A18" s="670">
        <v>16</v>
      </c>
      <c r="B18" s="670" t="s">
        <v>260</v>
      </c>
      <c r="C18" s="670" t="s">
        <v>287</v>
      </c>
      <c r="D18" s="677" t="s">
        <v>335</v>
      </c>
      <c r="E18" s="677" t="s">
        <v>405</v>
      </c>
      <c r="F18" s="678" t="s">
        <v>239</v>
      </c>
      <c r="G18" s="672" t="s">
        <v>290</v>
      </c>
      <c r="H18" s="671" t="s">
        <v>294</v>
      </c>
      <c r="I18" s="672" t="s">
        <v>276</v>
      </c>
      <c r="J18" s="673" t="s">
        <v>277</v>
      </c>
      <c r="K18" s="671">
        <v>118</v>
      </c>
      <c r="L18" s="671" t="s">
        <v>267</v>
      </c>
      <c r="M18" s="671" t="s">
        <v>267</v>
      </c>
      <c r="N18" s="671" t="s">
        <v>267</v>
      </c>
      <c r="O18" s="671" t="s">
        <v>268</v>
      </c>
      <c r="P18" s="674">
        <v>28996</v>
      </c>
      <c r="Q18" s="674">
        <f t="shared" si="0"/>
        <v>3421528</v>
      </c>
    </row>
    <row r="19" spans="1:18" x14ac:dyDescent="0.2">
      <c r="A19" s="670">
        <v>17</v>
      </c>
      <c r="B19" s="670" t="s">
        <v>260</v>
      </c>
      <c r="C19" s="670" t="s">
        <v>287</v>
      </c>
      <c r="D19" s="671" t="s">
        <v>335</v>
      </c>
      <c r="E19" s="677" t="s">
        <v>408</v>
      </c>
      <c r="F19" s="678" t="s">
        <v>239</v>
      </c>
      <c r="G19" s="672" t="s">
        <v>290</v>
      </c>
      <c r="H19" s="671" t="s">
        <v>294</v>
      </c>
      <c r="I19" s="672" t="s">
        <v>305</v>
      </c>
      <c r="J19" s="673" t="s">
        <v>306</v>
      </c>
      <c r="K19" s="671">
        <v>1</v>
      </c>
      <c r="L19" s="671" t="s">
        <v>267</v>
      </c>
      <c r="M19" s="671" t="s">
        <v>267</v>
      </c>
      <c r="N19" s="671" t="s">
        <v>267</v>
      </c>
      <c r="O19" s="671" t="s">
        <v>268</v>
      </c>
      <c r="P19" s="674">
        <v>3824800</v>
      </c>
      <c r="Q19" s="674">
        <f t="shared" si="0"/>
        <v>3824800</v>
      </c>
    </row>
    <row r="20" spans="1:18" x14ac:dyDescent="0.2">
      <c r="A20" s="670">
        <v>18</v>
      </c>
      <c r="B20" s="670" t="s">
        <v>260</v>
      </c>
      <c r="C20" s="670" t="s">
        <v>287</v>
      </c>
      <c r="D20" s="677" t="s">
        <v>335</v>
      </c>
      <c r="E20" s="677" t="s">
        <v>410</v>
      </c>
      <c r="F20" s="678" t="s">
        <v>239</v>
      </c>
      <c r="G20" s="672" t="s">
        <v>290</v>
      </c>
      <c r="H20" s="671" t="s">
        <v>294</v>
      </c>
      <c r="I20" s="672" t="s">
        <v>36</v>
      </c>
      <c r="J20" s="673" t="s">
        <v>308</v>
      </c>
      <c r="K20" s="671">
        <v>2</v>
      </c>
      <c r="L20" s="671" t="s">
        <v>267</v>
      </c>
      <c r="M20" s="671" t="s">
        <v>267</v>
      </c>
      <c r="N20" s="671" t="s">
        <v>267</v>
      </c>
      <c r="O20" s="671" t="s">
        <v>268</v>
      </c>
      <c r="P20" s="674">
        <v>172116</v>
      </c>
      <c r="Q20" s="674">
        <f t="shared" si="0"/>
        <v>344232</v>
      </c>
    </row>
    <row r="21" spans="1:18" x14ac:dyDescent="0.2">
      <c r="A21" s="670">
        <v>19</v>
      </c>
      <c r="B21" s="670" t="s">
        <v>260</v>
      </c>
      <c r="C21" s="670" t="s">
        <v>287</v>
      </c>
      <c r="D21" s="671" t="s">
        <v>335</v>
      </c>
      <c r="E21" s="677" t="s">
        <v>756</v>
      </c>
      <c r="F21" s="678" t="s">
        <v>239</v>
      </c>
      <c r="G21" s="672" t="s">
        <v>290</v>
      </c>
      <c r="H21" s="671" t="s">
        <v>294</v>
      </c>
      <c r="I21" s="672" t="s">
        <v>279</v>
      </c>
      <c r="J21" s="673" t="s">
        <v>215</v>
      </c>
      <c r="K21" s="671">
        <v>2</v>
      </c>
      <c r="L21" s="671" t="s">
        <v>267</v>
      </c>
      <c r="M21" s="671" t="s">
        <v>267</v>
      </c>
      <c r="N21" s="671" t="s">
        <v>267</v>
      </c>
      <c r="O21" s="671" t="s">
        <v>268</v>
      </c>
      <c r="P21" s="674">
        <v>812315</v>
      </c>
      <c r="Q21" s="674">
        <f t="shared" si="0"/>
        <v>1624630</v>
      </c>
    </row>
    <row r="22" spans="1:18" x14ac:dyDescent="0.2">
      <c r="A22" s="670">
        <v>20</v>
      </c>
      <c r="B22" s="670" t="s">
        <v>260</v>
      </c>
      <c r="C22" s="670" t="s">
        <v>287</v>
      </c>
      <c r="D22" s="677" t="s">
        <v>335</v>
      </c>
      <c r="E22" s="677" t="s">
        <v>757</v>
      </c>
      <c r="F22" s="678" t="s">
        <v>239</v>
      </c>
      <c r="G22" s="672" t="s">
        <v>290</v>
      </c>
      <c r="H22" s="671" t="s">
        <v>294</v>
      </c>
      <c r="I22" s="672" t="s">
        <v>281</v>
      </c>
      <c r="J22" s="673" t="s">
        <v>92</v>
      </c>
      <c r="K22" s="671">
        <v>1</v>
      </c>
      <c r="L22" s="671" t="s">
        <v>267</v>
      </c>
      <c r="M22" s="671" t="s">
        <v>267</v>
      </c>
      <c r="N22" s="671" t="s">
        <v>268</v>
      </c>
      <c r="O22" s="671" t="s">
        <v>268</v>
      </c>
      <c r="P22" s="674">
        <v>5646133</v>
      </c>
      <c r="Q22" s="674">
        <f t="shared" si="0"/>
        <v>5646133</v>
      </c>
    </row>
    <row r="23" spans="1:18" x14ac:dyDescent="0.2">
      <c r="A23" s="670">
        <v>21</v>
      </c>
      <c r="B23" s="670" t="s">
        <v>260</v>
      </c>
      <c r="C23" s="670" t="s">
        <v>287</v>
      </c>
      <c r="D23" s="671" t="s">
        <v>335</v>
      </c>
      <c r="E23" s="677" t="s">
        <v>758</v>
      </c>
      <c r="F23" s="678" t="s">
        <v>239</v>
      </c>
      <c r="G23" s="672" t="s">
        <v>290</v>
      </c>
      <c r="H23" s="671" t="s">
        <v>294</v>
      </c>
      <c r="I23" s="672" t="s">
        <v>286</v>
      </c>
      <c r="J23" s="673" t="s">
        <v>191</v>
      </c>
      <c r="K23" s="671">
        <v>118</v>
      </c>
      <c r="L23" s="671" t="s">
        <v>267</v>
      </c>
      <c r="M23" s="671" t="s">
        <v>267</v>
      </c>
      <c r="N23" s="671" t="s">
        <v>267</v>
      </c>
      <c r="O23" s="671" t="s">
        <v>268</v>
      </c>
      <c r="P23" s="674">
        <v>13933</v>
      </c>
      <c r="Q23" s="674">
        <f t="shared" si="0"/>
        <v>1644094</v>
      </c>
      <c r="R23" s="675">
        <f>+SUM(Q12:Q23)</f>
        <v>31142441</v>
      </c>
    </row>
    <row r="24" spans="1:18" x14ac:dyDescent="0.2">
      <c r="A24" s="670">
        <v>22</v>
      </c>
      <c r="B24" s="670" t="s">
        <v>260</v>
      </c>
      <c r="C24" s="670" t="s">
        <v>312</v>
      </c>
      <c r="D24" s="671" t="s">
        <v>337</v>
      </c>
      <c r="E24" s="671" t="s">
        <v>413</v>
      </c>
      <c r="F24" s="672" t="s">
        <v>242</v>
      </c>
      <c r="G24" s="672" t="s">
        <v>315</v>
      </c>
      <c r="H24" s="671" t="s">
        <v>316</v>
      </c>
      <c r="I24" s="672" t="s">
        <v>266</v>
      </c>
      <c r="J24" s="673" t="s">
        <v>123</v>
      </c>
      <c r="K24" s="671">
        <v>2</v>
      </c>
      <c r="L24" s="671" t="s">
        <v>267</v>
      </c>
      <c r="M24" s="671" t="s">
        <v>267</v>
      </c>
      <c r="N24" s="671" t="s">
        <v>267</v>
      </c>
      <c r="O24" s="671" t="s">
        <v>268</v>
      </c>
      <c r="P24" s="674">
        <v>256808</v>
      </c>
      <c r="Q24" s="674">
        <f t="shared" si="0"/>
        <v>513616</v>
      </c>
    </row>
    <row r="25" spans="1:18" x14ac:dyDescent="0.2">
      <c r="A25" s="670">
        <v>23</v>
      </c>
      <c r="B25" s="670" t="s">
        <v>260</v>
      </c>
      <c r="C25" s="670" t="s">
        <v>312</v>
      </c>
      <c r="D25" s="671" t="s">
        <v>337</v>
      </c>
      <c r="E25" s="671" t="s">
        <v>417</v>
      </c>
      <c r="F25" s="672" t="s">
        <v>242</v>
      </c>
      <c r="G25" s="672" t="s">
        <v>315</v>
      </c>
      <c r="H25" s="671" t="s">
        <v>319</v>
      </c>
      <c r="I25" s="672" t="s">
        <v>283</v>
      </c>
      <c r="J25" s="673" t="s">
        <v>320</v>
      </c>
      <c r="K25" s="671">
        <v>100</v>
      </c>
      <c r="L25" s="671" t="s">
        <v>267</v>
      </c>
      <c r="M25" s="671" t="s">
        <v>267</v>
      </c>
      <c r="N25" s="671" t="s">
        <v>267</v>
      </c>
      <c r="O25" s="671" t="s">
        <v>268</v>
      </c>
      <c r="P25" s="674">
        <v>194883</v>
      </c>
      <c r="Q25" s="674">
        <f t="shared" si="0"/>
        <v>19488300</v>
      </c>
    </row>
    <row r="26" spans="1:18" x14ac:dyDescent="0.2">
      <c r="A26" s="670">
        <v>24</v>
      </c>
      <c r="B26" s="670" t="s">
        <v>260</v>
      </c>
      <c r="C26" s="670" t="s">
        <v>312</v>
      </c>
      <c r="D26" s="671" t="s">
        <v>337</v>
      </c>
      <c r="E26" s="671" t="s">
        <v>418</v>
      </c>
      <c r="F26" s="672" t="s">
        <v>242</v>
      </c>
      <c r="G26" s="672" t="s">
        <v>315</v>
      </c>
      <c r="H26" s="671" t="s">
        <v>319</v>
      </c>
      <c r="I26" s="672" t="s">
        <v>274</v>
      </c>
      <c r="J26" s="673" t="s">
        <v>179</v>
      </c>
      <c r="K26" s="671">
        <v>100</v>
      </c>
      <c r="L26" s="671" t="s">
        <v>267</v>
      </c>
      <c r="M26" s="671" t="s">
        <v>267</v>
      </c>
      <c r="N26" s="671" t="s">
        <v>267</v>
      </c>
      <c r="O26" s="671" t="s">
        <v>268</v>
      </c>
      <c r="P26" s="674">
        <v>13369</v>
      </c>
      <c r="Q26" s="674">
        <f t="shared" si="0"/>
        <v>1336900</v>
      </c>
    </row>
    <row r="27" spans="1:18" x14ac:dyDescent="0.2">
      <c r="A27" s="670">
        <v>25</v>
      </c>
      <c r="B27" s="670" t="s">
        <v>260</v>
      </c>
      <c r="C27" s="670" t="s">
        <v>312</v>
      </c>
      <c r="D27" s="671" t="s">
        <v>337</v>
      </c>
      <c r="E27" s="671" t="s">
        <v>419</v>
      </c>
      <c r="F27" s="672" t="s">
        <v>242</v>
      </c>
      <c r="G27" s="672" t="s">
        <v>315</v>
      </c>
      <c r="H27" s="671" t="s">
        <v>319</v>
      </c>
      <c r="I27" s="672" t="s">
        <v>276</v>
      </c>
      <c r="J27" s="673" t="s">
        <v>277</v>
      </c>
      <c r="K27" s="671">
        <v>100</v>
      </c>
      <c r="L27" s="671" t="s">
        <v>267</v>
      </c>
      <c r="M27" s="671" t="s">
        <v>267</v>
      </c>
      <c r="N27" s="671" t="s">
        <v>267</v>
      </c>
      <c r="O27" s="671" t="s">
        <v>268</v>
      </c>
      <c r="P27" s="674">
        <v>28996</v>
      </c>
      <c r="Q27" s="674">
        <f t="shared" si="0"/>
        <v>2899600</v>
      </c>
    </row>
    <row r="28" spans="1:18" x14ac:dyDescent="0.2">
      <c r="A28" s="670">
        <v>26</v>
      </c>
      <c r="B28" s="670" t="s">
        <v>260</v>
      </c>
      <c r="C28" s="670" t="s">
        <v>312</v>
      </c>
      <c r="D28" s="671" t="s">
        <v>337</v>
      </c>
      <c r="E28" s="671" t="s">
        <v>420</v>
      </c>
      <c r="F28" s="672" t="s">
        <v>242</v>
      </c>
      <c r="G28" s="672" t="s">
        <v>315</v>
      </c>
      <c r="H28" s="671" t="s">
        <v>319</v>
      </c>
      <c r="I28" s="672" t="s">
        <v>202</v>
      </c>
      <c r="J28" s="673" t="s">
        <v>168</v>
      </c>
      <c r="K28" s="671">
        <v>1</v>
      </c>
      <c r="L28" s="671" t="s">
        <v>267</v>
      </c>
      <c r="M28" s="671" t="s">
        <v>267</v>
      </c>
      <c r="N28" s="671" t="s">
        <v>267</v>
      </c>
      <c r="O28" s="671" t="s">
        <v>268</v>
      </c>
      <c r="P28" s="674">
        <v>375195</v>
      </c>
      <c r="Q28" s="674">
        <f t="shared" si="0"/>
        <v>375195</v>
      </c>
    </row>
    <row r="29" spans="1:18" x14ac:dyDescent="0.2">
      <c r="A29" s="670">
        <v>27</v>
      </c>
      <c r="B29" s="670" t="s">
        <v>260</v>
      </c>
      <c r="C29" s="670" t="s">
        <v>312</v>
      </c>
      <c r="D29" s="671" t="s">
        <v>337</v>
      </c>
      <c r="E29" s="671" t="s">
        <v>421</v>
      </c>
      <c r="F29" s="672" t="s">
        <v>242</v>
      </c>
      <c r="G29" s="672" t="s">
        <v>315</v>
      </c>
      <c r="H29" s="671" t="s">
        <v>319</v>
      </c>
      <c r="I29" s="672" t="s">
        <v>279</v>
      </c>
      <c r="J29" s="673" t="s">
        <v>215</v>
      </c>
      <c r="K29" s="671">
        <v>2</v>
      </c>
      <c r="L29" s="671" t="s">
        <v>267</v>
      </c>
      <c r="M29" s="671" t="s">
        <v>267</v>
      </c>
      <c r="N29" s="671" t="s">
        <v>267</v>
      </c>
      <c r="O29" s="671" t="s">
        <v>268</v>
      </c>
      <c r="P29" s="674">
        <v>812315</v>
      </c>
      <c r="Q29" s="674">
        <f t="shared" si="0"/>
        <v>1624630</v>
      </c>
    </row>
    <row r="30" spans="1:18" x14ac:dyDescent="0.2">
      <c r="A30" s="670">
        <v>28</v>
      </c>
      <c r="B30" s="670" t="s">
        <v>260</v>
      </c>
      <c r="C30" s="670" t="s">
        <v>312</v>
      </c>
      <c r="D30" s="671" t="s">
        <v>337</v>
      </c>
      <c r="E30" s="671" t="s">
        <v>422</v>
      </c>
      <c r="F30" s="672" t="s">
        <v>242</v>
      </c>
      <c r="G30" s="672" t="s">
        <v>315</v>
      </c>
      <c r="H30" s="671" t="s">
        <v>319</v>
      </c>
      <c r="I30" s="672" t="s">
        <v>286</v>
      </c>
      <c r="J30" s="673" t="s">
        <v>191</v>
      </c>
      <c r="K30" s="671">
        <v>100</v>
      </c>
      <c r="L30" s="671" t="s">
        <v>267</v>
      </c>
      <c r="M30" s="671" t="s">
        <v>267</v>
      </c>
      <c r="N30" s="671" t="s">
        <v>267</v>
      </c>
      <c r="O30" s="671" t="s">
        <v>268</v>
      </c>
      <c r="P30" s="674">
        <v>13933</v>
      </c>
      <c r="Q30" s="674">
        <f t="shared" si="0"/>
        <v>1393300</v>
      </c>
    </row>
    <row r="31" spans="1:18" x14ac:dyDescent="0.2">
      <c r="A31" s="670">
        <v>29</v>
      </c>
      <c r="B31" s="670" t="s">
        <v>260</v>
      </c>
      <c r="C31" s="670" t="s">
        <v>312</v>
      </c>
      <c r="D31" s="671" t="s">
        <v>337</v>
      </c>
      <c r="E31" s="671" t="s">
        <v>425</v>
      </c>
      <c r="F31" s="672" t="s">
        <v>242</v>
      </c>
      <c r="G31" s="672" t="s">
        <v>315</v>
      </c>
      <c r="H31" s="671" t="s">
        <v>319</v>
      </c>
      <c r="I31" s="672" t="s">
        <v>327</v>
      </c>
      <c r="J31" s="673" t="s">
        <v>328</v>
      </c>
      <c r="K31" s="671">
        <v>100</v>
      </c>
      <c r="L31" s="671" t="s">
        <v>267</v>
      </c>
      <c r="M31" s="671" t="s">
        <v>267</v>
      </c>
      <c r="N31" s="671" t="s">
        <v>268</v>
      </c>
      <c r="O31" s="671" t="s">
        <v>267</v>
      </c>
      <c r="P31" s="674">
        <v>62000</v>
      </c>
      <c r="Q31" s="674">
        <f t="shared" si="0"/>
        <v>6200000</v>
      </c>
    </row>
    <row r="32" spans="1:18" x14ac:dyDescent="0.2">
      <c r="A32" s="670">
        <v>30</v>
      </c>
      <c r="B32" s="670" t="s">
        <v>260</v>
      </c>
      <c r="C32" s="670" t="s">
        <v>312</v>
      </c>
      <c r="D32" s="671" t="s">
        <v>337</v>
      </c>
      <c r="E32" s="671" t="s">
        <v>428</v>
      </c>
      <c r="F32" s="672" t="s">
        <v>242</v>
      </c>
      <c r="G32" s="672" t="s">
        <v>315</v>
      </c>
      <c r="H32" s="671" t="s">
        <v>319</v>
      </c>
      <c r="I32" s="672" t="s">
        <v>281</v>
      </c>
      <c r="J32" s="673" t="s">
        <v>92</v>
      </c>
      <c r="K32" s="671">
        <v>1</v>
      </c>
      <c r="L32" s="671" t="s">
        <v>267</v>
      </c>
      <c r="M32" s="671" t="s">
        <v>267</v>
      </c>
      <c r="N32" s="671" t="s">
        <v>268</v>
      </c>
      <c r="O32" s="671" t="s">
        <v>268</v>
      </c>
      <c r="P32" s="674">
        <v>5646133</v>
      </c>
      <c r="Q32" s="674">
        <f t="shared" si="0"/>
        <v>5646133</v>
      </c>
      <c r="R32" s="675">
        <f>+SUM(Q24:Q32)</f>
        <v>39477674</v>
      </c>
    </row>
    <row r="33" spans="1:23" ht="29.5" customHeight="1" x14ac:dyDescent="0.2">
      <c r="A33" s="682" t="s">
        <v>685</v>
      </c>
      <c r="B33" s="682"/>
      <c r="C33" s="682"/>
      <c r="D33" s="682"/>
      <c r="E33" s="682"/>
      <c r="F33" s="682"/>
      <c r="G33" s="682"/>
      <c r="H33" s="682"/>
      <c r="I33" s="682"/>
      <c r="J33" s="682"/>
      <c r="K33" s="682"/>
      <c r="L33" s="682"/>
      <c r="M33" s="682"/>
      <c r="N33" s="682"/>
      <c r="O33" s="682"/>
      <c r="P33" s="682"/>
      <c r="Q33" s="683">
        <f>SUM(Q3:Q32)</f>
        <v>132881375</v>
      </c>
      <c r="R33" s="684">
        <f>+R11+R23+R32</f>
        <v>132881375</v>
      </c>
      <c r="V33" s="667" t="s">
        <v>686</v>
      </c>
      <c r="W33" s="685">
        <f>Q33+Q90+Q200</f>
        <v>618416516</v>
      </c>
    </row>
    <row r="34" spans="1:23" ht="22" x14ac:dyDescent="0.2">
      <c r="A34" s="666" t="s">
        <v>687</v>
      </c>
      <c r="B34" s="666"/>
      <c r="C34" s="666"/>
      <c r="D34" s="666"/>
      <c r="E34" s="666"/>
      <c r="F34" s="666"/>
      <c r="G34" s="666"/>
      <c r="H34" s="666"/>
      <c r="I34" s="666"/>
      <c r="J34" s="666"/>
      <c r="K34" s="666"/>
      <c r="L34" s="666"/>
      <c r="M34" s="666"/>
      <c r="N34" s="666"/>
      <c r="O34" s="666"/>
      <c r="P34" s="666"/>
      <c r="Q34" s="666"/>
    </row>
    <row r="35" spans="1:23" ht="30" x14ac:dyDescent="0.2">
      <c r="A35" s="668" t="s">
        <v>244</v>
      </c>
      <c r="B35" s="668" t="s">
        <v>245</v>
      </c>
      <c r="C35" s="668" t="s">
        <v>246</v>
      </c>
      <c r="D35" s="668" t="s">
        <v>247</v>
      </c>
      <c r="E35" s="668" t="s">
        <v>248</v>
      </c>
      <c r="F35" s="686" t="s">
        <v>249</v>
      </c>
      <c r="G35" s="686" t="s">
        <v>250</v>
      </c>
      <c r="H35" s="668" t="s">
        <v>251</v>
      </c>
      <c r="I35" s="686" t="s">
        <v>252</v>
      </c>
      <c r="J35" s="686" t="s">
        <v>2</v>
      </c>
      <c r="K35" s="668" t="s">
        <v>3</v>
      </c>
      <c r="L35" s="668" t="s">
        <v>253</v>
      </c>
      <c r="M35" s="668" t="s">
        <v>254</v>
      </c>
      <c r="N35" s="668" t="s">
        <v>255</v>
      </c>
      <c r="O35" s="668" t="s">
        <v>256</v>
      </c>
      <c r="P35" s="668" t="s">
        <v>257</v>
      </c>
      <c r="Q35" s="668" t="s">
        <v>258</v>
      </c>
    </row>
    <row r="36" spans="1:23" x14ac:dyDescent="0.2">
      <c r="A36" s="670">
        <v>31</v>
      </c>
      <c r="B36" s="670" t="s">
        <v>570</v>
      </c>
      <c r="C36" s="670" t="s">
        <v>571</v>
      </c>
      <c r="D36" s="671" t="s">
        <v>557</v>
      </c>
      <c r="E36" s="671" t="s">
        <v>572</v>
      </c>
      <c r="F36" s="672" t="s">
        <v>759</v>
      </c>
      <c r="G36" s="672" t="s">
        <v>574</v>
      </c>
      <c r="H36" s="671" t="s">
        <v>575</v>
      </c>
      <c r="I36" s="672" t="s">
        <v>266</v>
      </c>
      <c r="J36" s="673" t="s">
        <v>123</v>
      </c>
      <c r="K36" s="671">
        <v>1</v>
      </c>
      <c r="L36" s="671" t="s">
        <v>267</v>
      </c>
      <c r="M36" s="671" t="s">
        <v>267</v>
      </c>
      <c r="N36" s="671" t="s">
        <v>267</v>
      </c>
      <c r="O36" s="671" t="s">
        <v>268</v>
      </c>
      <c r="P36" s="687">
        <v>256808</v>
      </c>
      <c r="Q36" s="687">
        <f t="shared" ref="Q36:Q74" si="1">SUM(P36*K36)</f>
        <v>256808</v>
      </c>
    </row>
    <row r="37" spans="1:23" x14ac:dyDescent="0.2">
      <c r="A37" s="670">
        <v>32</v>
      </c>
      <c r="B37" s="670" t="s">
        <v>570</v>
      </c>
      <c r="C37" s="670" t="s">
        <v>571</v>
      </c>
      <c r="D37" s="671" t="s">
        <v>557</v>
      </c>
      <c r="E37" s="671" t="s">
        <v>577</v>
      </c>
      <c r="F37" s="672" t="s">
        <v>759</v>
      </c>
      <c r="G37" s="672" t="s">
        <v>574</v>
      </c>
      <c r="H37" s="671" t="s">
        <v>575</v>
      </c>
      <c r="I37" s="672" t="s">
        <v>578</v>
      </c>
      <c r="J37" s="673" t="s">
        <v>168</v>
      </c>
      <c r="K37" s="671">
        <v>4</v>
      </c>
      <c r="L37" s="671" t="s">
        <v>267</v>
      </c>
      <c r="M37" s="671" t="s">
        <v>267</v>
      </c>
      <c r="N37" s="671" t="s">
        <v>267</v>
      </c>
      <c r="O37" s="671" t="s">
        <v>268</v>
      </c>
      <c r="P37" s="687">
        <v>375195</v>
      </c>
      <c r="Q37" s="687">
        <f t="shared" si="1"/>
        <v>1500780</v>
      </c>
    </row>
    <row r="38" spans="1:23" x14ac:dyDescent="0.2">
      <c r="A38" s="670">
        <v>33</v>
      </c>
      <c r="B38" s="670" t="s">
        <v>570</v>
      </c>
      <c r="C38" s="670" t="s">
        <v>571</v>
      </c>
      <c r="D38" s="671" t="s">
        <v>557</v>
      </c>
      <c r="E38" s="671" t="s">
        <v>579</v>
      </c>
      <c r="F38" s="672" t="s">
        <v>759</v>
      </c>
      <c r="G38" s="672" t="s">
        <v>574</v>
      </c>
      <c r="H38" s="671" t="s">
        <v>575</v>
      </c>
      <c r="I38" s="672" t="s">
        <v>580</v>
      </c>
      <c r="J38" s="673" t="s">
        <v>509</v>
      </c>
      <c r="K38" s="671">
        <v>2</v>
      </c>
      <c r="L38" s="671" t="s">
        <v>267</v>
      </c>
      <c r="M38" s="671" t="s">
        <v>267</v>
      </c>
      <c r="N38" s="671" t="s">
        <v>267</v>
      </c>
      <c r="O38" s="671" t="s">
        <v>268</v>
      </c>
      <c r="P38" s="687">
        <v>509973</v>
      </c>
      <c r="Q38" s="687">
        <f t="shared" si="1"/>
        <v>1019946</v>
      </c>
    </row>
    <row r="39" spans="1:23" x14ac:dyDescent="0.2">
      <c r="A39" s="670">
        <v>34</v>
      </c>
      <c r="B39" s="670" t="s">
        <v>570</v>
      </c>
      <c r="C39" s="670" t="s">
        <v>571</v>
      </c>
      <c r="D39" s="671" t="s">
        <v>557</v>
      </c>
      <c r="E39" s="671" t="s">
        <v>581</v>
      </c>
      <c r="F39" s="672" t="s">
        <v>759</v>
      </c>
      <c r="G39" s="672" t="s">
        <v>574</v>
      </c>
      <c r="H39" s="671" t="s">
        <v>575</v>
      </c>
      <c r="I39" s="672" t="s">
        <v>305</v>
      </c>
      <c r="J39" s="673" t="s">
        <v>582</v>
      </c>
      <c r="K39" s="671">
        <v>1</v>
      </c>
      <c r="L39" s="671" t="s">
        <v>267</v>
      </c>
      <c r="M39" s="671" t="s">
        <v>267</v>
      </c>
      <c r="N39" s="671" t="s">
        <v>267</v>
      </c>
      <c r="O39" s="671" t="s">
        <v>268</v>
      </c>
      <c r="P39" s="687">
        <v>3824800</v>
      </c>
      <c r="Q39" s="687">
        <f t="shared" si="1"/>
        <v>3824800</v>
      </c>
    </row>
    <row r="40" spans="1:23" x14ac:dyDescent="0.2">
      <c r="A40" s="670">
        <v>35</v>
      </c>
      <c r="B40" s="670" t="s">
        <v>570</v>
      </c>
      <c r="C40" s="670" t="s">
        <v>571</v>
      </c>
      <c r="D40" s="671" t="s">
        <v>557</v>
      </c>
      <c r="E40" s="671" t="s">
        <v>583</v>
      </c>
      <c r="F40" s="672" t="s">
        <v>759</v>
      </c>
      <c r="G40" s="672" t="s">
        <v>574</v>
      </c>
      <c r="H40" s="671" t="s">
        <v>575</v>
      </c>
      <c r="I40" s="672" t="s">
        <v>584</v>
      </c>
      <c r="J40" s="673" t="s">
        <v>585</v>
      </c>
      <c r="K40" s="671">
        <v>1</v>
      </c>
      <c r="L40" s="671" t="s">
        <v>267</v>
      </c>
      <c r="M40" s="671" t="s">
        <v>267</v>
      </c>
      <c r="N40" s="671" t="s">
        <v>268</v>
      </c>
      <c r="O40" s="671" t="s">
        <v>267</v>
      </c>
      <c r="P40" s="687">
        <v>4850000</v>
      </c>
      <c r="Q40" s="687">
        <f t="shared" si="1"/>
        <v>4850000</v>
      </c>
    </row>
    <row r="41" spans="1:23" x14ac:dyDescent="0.2">
      <c r="A41" s="670">
        <v>36</v>
      </c>
      <c r="B41" s="670" t="s">
        <v>570</v>
      </c>
      <c r="C41" s="670" t="s">
        <v>571</v>
      </c>
      <c r="D41" s="671" t="s">
        <v>557</v>
      </c>
      <c r="E41" s="671" t="s">
        <v>586</v>
      </c>
      <c r="F41" s="672" t="s">
        <v>759</v>
      </c>
      <c r="G41" s="672" t="s">
        <v>574</v>
      </c>
      <c r="H41" s="671" t="s">
        <v>575</v>
      </c>
      <c r="I41" s="672" t="s">
        <v>377</v>
      </c>
      <c r="J41" s="673" t="s">
        <v>378</v>
      </c>
      <c r="K41" s="671">
        <v>1</v>
      </c>
      <c r="L41" s="671" t="s">
        <v>267</v>
      </c>
      <c r="M41" s="671" t="s">
        <v>267</v>
      </c>
      <c r="N41" s="671" t="s">
        <v>267</v>
      </c>
      <c r="O41" s="671" t="s">
        <v>268</v>
      </c>
      <c r="P41" s="687">
        <v>2431480</v>
      </c>
      <c r="Q41" s="687">
        <f t="shared" si="1"/>
        <v>2431480</v>
      </c>
    </row>
    <row r="42" spans="1:23" x14ac:dyDescent="0.2">
      <c r="A42" s="670">
        <v>37</v>
      </c>
      <c r="B42" s="670" t="s">
        <v>570</v>
      </c>
      <c r="C42" s="670" t="s">
        <v>571</v>
      </c>
      <c r="D42" s="671" t="s">
        <v>557</v>
      </c>
      <c r="E42" s="671" t="s">
        <v>587</v>
      </c>
      <c r="F42" s="672" t="s">
        <v>759</v>
      </c>
      <c r="G42" s="672" t="s">
        <v>574</v>
      </c>
      <c r="H42" s="671" t="s">
        <v>575</v>
      </c>
      <c r="I42" s="672" t="s">
        <v>588</v>
      </c>
      <c r="J42" s="673" t="s">
        <v>66</v>
      </c>
      <c r="K42" s="671">
        <v>120</v>
      </c>
      <c r="L42" s="671" t="s">
        <v>267</v>
      </c>
      <c r="M42" s="671" t="s">
        <v>267</v>
      </c>
      <c r="N42" s="671" t="s">
        <v>267</v>
      </c>
      <c r="O42" s="671" t="s">
        <v>268</v>
      </c>
      <c r="P42" s="687">
        <v>38867</v>
      </c>
      <c r="Q42" s="687">
        <f t="shared" si="1"/>
        <v>4664040</v>
      </c>
    </row>
    <row r="43" spans="1:23" x14ac:dyDescent="0.2">
      <c r="A43" s="670">
        <v>38</v>
      </c>
      <c r="B43" s="670" t="s">
        <v>570</v>
      </c>
      <c r="C43" s="670" t="s">
        <v>571</v>
      </c>
      <c r="D43" s="671" t="s">
        <v>557</v>
      </c>
      <c r="E43" s="671" t="s">
        <v>589</v>
      </c>
      <c r="F43" s="672" t="s">
        <v>759</v>
      </c>
      <c r="G43" s="672" t="s">
        <v>574</v>
      </c>
      <c r="H43" s="671" t="s">
        <v>575</v>
      </c>
      <c r="I43" s="672" t="s">
        <v>590</v>
      </c>
      <c r="J43" s="673" t="s">
        <v>591</v>
      </c>
      <c r="K43" s="671">
        <v>6</v>
      </c>
      <c r="L43" s="671" t="s">
        <v>267</v>
      </c>
      <c r="M43" s="671" t="s">
        <v>267</v>
      </c>
      <c r="N43" s="671" t="s">
        <v>268</v>
      </c>
      <c r="O43" s="671" t="s">
        <v>267</v>
      </c>
      <c r="P43" s="687">
        <v>300000</v>
      </c>
      <c r="Q43" s="687">
        <f t="shared" si="1"/>
        <v>1800000</v>
      </c>
    </row>
    <row r="44" spans="1:23" x14ac:dyDescent="0.2">
      <c r="A44" s="670">
        <v>39</v>
      </c>
      <c r="B44" s="670" t="s">
        <v>570</v>
      </c>
      <c r="C44" s="670" t="s">
        <v>571</v>
      </c>
      <c r="D44" s="671" t="s">
        <v>557</v>
      </c>
      <c r="E44" s="671" t="s">
        <v>592</v>
      </c>
      <c r="F44" s="672" t="s">
        <v>759</v>
      </c>
      <c r="G44" s="672" t="s">
        <v>574</v>
      </c>
      <c r="H44" s="671" t="s">
        <v>575</v>
      </c>
      <c r="I44" s="672" t="s">
        <v>593</v>
      </c>
      <c r="J44" s="673" t="s">
        <v>94</v>
      </c>
      <c r="K44" s="671">
        <v>1</v>
      </c>
      <c r="L44" s="671" t="s">
        <v>267</v>
      </c>
      <c r="M44" s="671" t="s">
        <v>267</v>
      </c>
      <c r="N44" s="671" t="s">
        <v>267</v>
      </c>
      <c r="O44" s="671" t="s">
        <v>268</v>
      </c>
      <c r="P44" s="687">
        <v>486296</v>
      </c>
      <c r="Q44" s="687">
        <f t="shared" si="1"/>
        <v>486296</v>
      </c>
    </row>
    <row r="45" spans="1:23" x14ac:dyDescent="0.2">
      <c r="A45" s="670">
        <v>40</v>
      </c>
      <c r="B45" s="670" t="s">
        <v>570</v>
      </c>
      <c r="C45" s="670" t="s">
        <v>571</v>
      </c>
      <c r="D45" s="671" t="s">
        <v>557</v>
      </c>
      <c r="E45" s="671" t="s">
        <v>594</v>
      </c>
      <c r="F45" s="672" t="s">
        <v>759</v>
      </c>
      <c r="G45" s="672" t="s">
        <v>574</v>
      </c>
      <c r="H45" s="671" t="s">
        <v>575</v>
      </c>
      <c r="I45" s="672" t="s">
        <v>595</v>
      </c>
      <c r="J45" s="673" t="s">
        <v>596</v>
      </c>
      <c r="K45" s="671">
        <v>120</v>
      </c>
      <c r="L45" s="671" t="s">
        <v>267</v>
      </c>
      <c r="M45" s="671" t="s">
        <v>267</v>
      </c>
      <c r="N45" s="671" t="s">
        <v>267</v>
      </c>
      <c r="O45" s="671" t="s">
        <v>267</v>
      </c>
      <c r="P45" s="687">
        <v>13369</v>
      </c>
      <c r="Q45" s="687">
        <f t="shared" si="1"/>
        <v>1604280</v>
      </c>
    </row>
    <row r="46" spans="1:23" x14ac:dyDescent="0.2">
      <c r="A46" s="670">
        <v>41</v>
      </c>
      <c r="B46" s="670" t="s">
        <v>570</v>
      </c>
      <c r="C46" s="670" t="s">
        <v>571</v>
      </c>
      <c r="D46" s="671" t="s">
        <v>557</v>
      </c>
      <c r="E46" s="671" t="s">
        <v>597</v>
      </c>
      <c r="F46" s="672" t="s">
        <v>759</v>
      </c>
      <c r="G46" s="672" t="s">
        <v>574</v>
      </c>
      <c r="H46" s="671" t="s">
        <v>575</v>
      </c>
      <c r="I46" s="672" t="s">
        <v>279</v>
      </c>
      <c r="J46" s="673" t="s">
        <v>215</v>
      </c>
      <c r="K46" s="671">
        <v>2</v>
      </c>
      <c r="L46" s="671" t="s">
        <v>267</v>
      </c>
      <c r="M46" s="671" t="s">
        <v>267</v>
      </c>
      <c r="N46" s="671" t="s">
        <v>267</v>
      </c>
      <c r="O46" s="671" t="s">
        <v>268</v>
      </c>
      <c r="P46" s="687">
        <v>812315</v>
      </c>
      <c r="Q46" s="687">
        <f t="shared" si="1"/>
        <v>1624630</v>
      </c>
    </row>
    <row r="47" spans="1:23" x14ac:dyDescent="0.2">
      <c r="A47" s="670">
        <v>42</v>
      </c>
      <c r="B47" s="670" t="s">
        <v>570</v>
      </c>
      <c r="C47" s="670" t="s">
        <v>571</v>
      </c>
      <c r="D47" s="671" t="s">
        <v>557</v>
      </c>
      <c r="E47" s="671" t="s">
        <v>598</v>
      </c>
      <c r="F47" s="672" t="s">
        <v>759</v>
      </c>
      <c r="G47" s="672" t="s">
        <v>574</v>
      </c>
      <c r="H47" s="671" t="s">
        <v>575</v>
      </c>
      <c r="I47" s="672" t="s">
        <v>286</v>
      </c>
      <c r="J47" s="673" t="s">
        <v>191</v>
      </c>
      <c r="K47" s="671">
        <v>120</v>
      </c>
      <c r="L47" s="671" t="s">
        <v>267</v>
      </c>
      <c r="M47" s="671" t="s">
        <v>267</v>
      </c>
      <c r="N47" s="671" t="s">
        <v>267</v>
      </c>
      <c r="O47" s="671" t="s">
        <v>268</v>
      </c>
      <c r="P47" s="687">
        <v>13933</v>
      </c>
      <c r="Q47" s="687">
        <f t="shared" si="1"/>
        <v>1671960</v>
      </c>
      <c r="R47" s="675">
        <f>+SUM(Q36:Q47)</f>
        <v>25735020</v>
      </c>
    </row>
    <row r="48" spans="1:23" x14ac:dyDescent="0.2">
      <c r="A48" s="670">
        <v>43</v>
      </c>
      <c r="B48" s="670" t="s">
        <v>570</v>
      </c>
      <c r="C48" s="670" t="s">
        <v>602</v>
      </c>
      <c r="D48" s="671" t="s">
        <v>561</v>
      </c>
      <c r="E48" s="671" t="s">
        <v>603</v>
      </c>
      <c r="F48" s="672" t="s">
        <v>760</v>
      </c>
      <c r="G48" s="672" t="s">
        <v>605</v>
      </c>
      <c r="H48" s="671" t="s">
        <v>606</v>
      </c>
      <c r="I48" s="672" t="s">
        <v>266</v>
      </c>
      <c r="J48" s="673" t="s">
        <v>123</v>
      </c>
      <c r="K48" s="671">
        <v>1</v>
      </c>
      <c r="L48" s="671" t="s">
        <v>267</v>
      </c>
      <c r="M48" s="671" t="s">
        <v>267</v>
      </c>
      <c r="N48" s="671" t="s">
        <v>267</v>
      </c>
      <c r="O48" s="671" t="s">
        <v>268</v>
      </c>
      <c r="P48" s="687">
        <v>256808</v>
      </c>
      <c r="Q48" s="687">
        <f t="shared" si="1"/>
        <v>256808</v>
      </c>
    </row>
    <row r="49" spans="1:18" x14ac:dyDescent="0.2">
      <c r="A49" s="670">
        <v>44</v>
      </c>
      <c r="B49" s="670" t="s">
        <v>570</v>
      </c>
      <c r="C49" s="670" t="s">
        <v>602</v>
      </c>
      <c r="D49" s="671" t="s">
        <v>561</v>
      </c>
      <c r="E49" s="671" t="s">
        <v>608</v>
      </c>
      <c r="F49" s="672" t="s">
        <v>760</v>
      </c>
      <c r="G49" s="672" t="s">
        <v>605</v>
      </c>
      <c r="H49" s="671" t="s">
        <v>606</v>
      </c>
      <c r="I49" s="672" t="s">
        <v>609</v>
      </c>
      <c r="J49" s="673" t="s">
        <v>185</v>
      </c>
      <c r="K49" s="671">
        <v>1</v>
      </c>
      <c r="L49" s="671" t="s">
        <v>267</v>
      </c>
      <c r="M49" s="671" t="s">
        <v>267</v>
      </c>
      <c r="N49" s="671" t="s">
        <v>267</v>
      </c>
      <c r="O49" s="671" t="s">
        <v>268</v>
      </c>
      <c r="P49" s="687">
        <v>382480</v>
      </c>
      <c r="Q49" s="687">
        <f t="shared" si="1"/>
        <v>382480</v>
      </c>
    </row>
    <row r="50" spans="1:18" x14ac:dyDescent="0.2">
      <c r="A50" s="670">
        <v>45</v>
      </c>
      <c r="B50" s="670" t="s">
        <v>570</v>
      </c>
      <c r="C50" s="670" t="s">
        <v>602</v>
      </c>
      <c r="D50" s="671" t="s">
        <v>561</v>
      </c>
      <c r="E50" s="671" t="s">
        <v>610</v>
      </c>
      <c r="F50" s="672" t="s">
        <v>760</v>
      </c>
      <c r="G50" s="672" t="s">
        <v>605</v>
      </c>
      <c r="H50" s="671" t="s">
        <v>606</v>
      </c>
      <c r="I50" s="672" t="s">
        <v>611</v>
      </c>
      <c r="J50" s="673" t="s">
        <v>612</v>
      </c>
      <c r="K50" s="671">
        <v>1</v>
      </c>
      <c r="L50" s="671" t="s">
        <v>267</v>
      </c>
      <c r="M50" s="671" t="s">
        <v>267</v>
      </c>
      <c r="N50" s="671" t="s">
        <v>267</v>
      </c>
      <c r="O50" s="671" t="s">
        <v>268</v>
      </c>
      <c r="P50" s="687">
        <v>3059840</v>
      </c>
      <c r="Q50" s="687">
        <f t="shared" si="1"/>
        <v>3059840</v>
      </c>
    </row>
    <row r="51" spans="1:18" x14ac:dyDescent="0.2">
      <c r="A51" s="670">
        <v>46</v>
      </c>
      <c r="B51" s="670" t="s">
        <v>570</v>
      </c>
      <c r="C51" s="670" t="s">
        <v>602</v>
      </c>
      <c r="D51" s="671" t="s">
        <v>561</v>
      </c>
      <c r="E51" s="671" t="s">
        <v>613</v>
      </c>
      <c r="F51" s="672" t="s">
        <v>760</v>
      </c>
      <c r="G51" s="672" t="s">
        <v>605</v>
      </c>
      <c r="H51" s="671" t="s">
        <v>606</v>
      </c>
      <c r="I51" s="672" t="s">
        <v>614</v>
      </c>
      <c r="J51" s="673" t="s">
        <v>615</v>
      </c>
      <c r="K51" s="671">
        <v>15</v>
      </c>
      <c r="L51" s="671" t="s">
        <v>267</v>
      </c>
      <c r="M51" s="671" t="s">
        <v>267</v>
      </c>
      <c r="N51" s="671" t="s">
        <v>267</v>
      </c>
      <c r="O51" s="671" t="s">
        <v>268</v>
      </c>
      <c r="P51" s="687">
        <v>20763</v>
      </c>
      <c r="Q51" s="687">
        <f t="shared" si="1"/>
        <v>311445</v>
      </c>
    </row>
    <row r="52" spans="1:18" x14ac:dyDescent="0.2">
      <c r="A52" s="670">
        <v>47</v>
      </c>
      <c r="B52" s="670" t="s">
        <v>570</v>
      </c>
      <c r="C52" s="670" t="s">
        <v>602</v>
      </c>
      <c r="D52" s="671" t="s">
        <v>561</v>
      </c>
      <c r="E52" s="671" t="s">
        <v>616</v>
      </c>
      <c r="F52" s="672" t="s">
        <v>760</v>
      </c>
      <c r="G52" s="672" t="s">
        <v>605</v>
      </c>
      <c r="H52" s="671" t="s">
        <v>606</v>
      </c>
      <c r="I52" s="672" t="s">
        <v>196</v>
      </c>
      <c r="J52" s="673" t="s">
        <v>617</v>
      </c>
      <c r="K52" s="671">
        <v>60</v>
      </c>
      <c r="L52" s="671" t="s">
        <v>267</v>
      </c>
      <c r="M52" s="671" t="s">
        <v>267</v>
      </c>
      <c r="N52" s="671" t="s">
        <v>267</v>
      </c>
      <c r="O52" s="671" t="s">
        <v>268</v>
      </c>
      <c r="P52" s="687">
        <v>12567</v>
      </c>
      <c r="Q52" s="687">
        <f t="shared" si="1"/>
        <v>754020</v>
      </c>
    </row>
    <row r="53" spans="1:18" x14ac:dyDescent="0.2">
      <c r="A53" s="670">
        <v>48</v>
      </c>
      <c r="B53" s="670" t="s">
        <v>570</v>
      </c>
      <c r="C53" s="670" t="s">
        <v>602</v>
      </c>
      <c r="D53" s="671" t="s">
        <v>561</v>
      </c>
      <c r="E53" s="671" t="s">
        <v>618</v>
      </c>
      <c r="F53" s="672" t="s">
        <v>760</v>
      </c>
      <c r="G53" s="672" t="s">
        <v>605</v>
      </c>
      <c r="H53" s="671" t="s">
        <v>606</v>
      </c>
      <c r="I53" s="672" t="s">
        <v>619</v>
      </c>
      <c r="J53" s="688" t="s">
        <v>181</v>
      </c>
      <c r="K53" s="671">
        <v>60</v>
      </c>
      <c r="L53" s="671" t="s">
        <v>267</v>
      </c>
      <c r="M53" s="671" t="s">
        <v>267</v>
      </c>
      <c r="N53" s="671"/>
      <c r="O53" s="671"/>
      <c r="P53" s="687">
        <v>13223</v>
      </c>
      <c r="Q53" s="687">
        <f t="shared" si="1"/>
        <v>793380</v>
      </c>
    </row>
    <row r="54" spans="1:18" x14ac:dyDescent="0.2">
      <c r="A54" s="670">
        <v>49</v>
      </c>
      <c r="B54" s="670" t="s">
        <v>570</v>
      </c>
      <c r="C54" s="670" t="s">
        <v>602</v>
      </c>
      <c r="D54" s="671" t="s">
        <v>561</v>
      </c>
      <c r="E54" s="671" t="s">
        <v>620</v>
      </c>
      <c r="F54" s="672" t="s">
        <v>760</v>
      </c>
      <c r="G54" s="672" t="s">
        <v>605</v>
      </c>
      <c r="H54" s="671" t="s">
        <v>606</v>
      </c>
      <c r="I54" s="672" t="s">
        <v>621</v>
      </c>
      <c r="J54" s="673" t="s">
        <v>622</v>
      </c>
      <c r="K54" s="671">
        <v>55</v>
      </c>
      <c r="L54" s="671" t="s">
        <v>267</v>
      </c>
      <c r="M54" s="671" t="s">
        <v>267</v>
      </c>
      <c r="N54" s="671" t="s">
        <v>267</v>
      </c>
      <c r="O54" s="671" t="s">
        <v>268</v>
      </c>
      <c r="P54" s="687">
        <v>27721</v>
      </c>
      <c r="Q54" s="687">
        <f t="shared" si="1"/>
        <v>1524655</v>
      </c>
    </row>
    <row r="55" spans="1:18" x14ac:dyDescent="0.2">
      <c r="A55" s="670">
        <v>50</v>
      </c>
      <c r="B55" s="670" t="s">
        <v>570</v>
      </c>
      <c r="C55" s="670" t="s">
        <v>602</v>
      </c>
      <c r="D55" s="671" t="s">
        <v>561</v>
      </c>
      <c r="E55" s="671" t="s">
        <v>623</v>
      </c>
      <c r="F55" s="672" t="s">
        <v>760</v>
      </c>
      <c r="G55" s="672" t="s">
        <v>605</v>
      </c>
      <c r="H55" s="671" t="s">
        <v>606</v>
      </c>
      <c r="I55" s="672" t="s">
        <v>624</v>
      </c>
      <c r="J55" s="673" t="s">
        <v>625</v>
      </c>
      <c r="K55" s="671">
        <v>55</v>
      </c>
      <c r="L55" s="671" t="s">
        <v>267</v>
      </c>
      <c r="M55" s="671" t="s">
        <v>267</v>
      </c>
      <c r="N55" s="671" t="s">
        <v>267</v>
      </c>
      <c r="O55" s="671" t="s">
        <v>268</v>
      </c>
      <c r="P55" s="687">
        <v>182133</v>
      </c>
      <c r="Q55" s="687">
        <f t="shared" si="1"/>
        <v>10017315</v>
      </c>
    </row>
    <row r="56" spans="1:18" x14ac:dyDescent="0.2">
      <c r="A56" s="670">
        <v>51</v>
      </c>
      <c r="B56" s="670" t="s">
        <v>570</v>
      </c>
      <c r="C56" s="670" t="s">
        <v>602</v>
      </c>
      <c r="D56" s="671" t="s">
        <v>561</v>
      </c>
      <c r="E56" s="671" t="s">
        <v>623</v>
      </c>
      <c r="F56" s="672" t="s">
        <v>760</v>
      </c>
      <c r="G56" s="672" t="s">
        <v>605</v>
      </c>
      <c r="H56" s="671" t="s">
        <v>606</v>
      </c>
      <c r="I56" s="672" t="s">
        <v>21</v>
      </c>
      <c r="J56" s="673" t="s">
        <v>626</v>
      </c>
      <c r="K56" s="671">
        <v>1</v>
      </c>
      <c r="L56" s="671" t="s">
        <v>267</v>
      </c>
      <c r="M56" s="671" t="s">
        <v>267</v>
      </c>
      <c r="N56" s="671" t="s">
        <v>267</v>
      </c>
      <c r="O56" s="671" t="s">
        <v>268</v>
      </c>
      <c r="P56" s="687">
        <v>553685</v>
      </c>
      <c r="Q56" s="687">
        <f t="shared" si="1"/>
        <v>553685</v>
      </c>
    </row>
    <row r="57" spans="1:18" x14ac:dyDescent="0.2">
      <c r="A57" s="670">
        <v>52</v>
      </c>
      <c r="B57" s="670" t="s">
        <v>570</v>
      </c>
      <c r="C57" s="670" t="s">
        <v>602</v>
      </c>
      <c r="D57" s="671" t="s">
        <v>561</v>
      </c>
      <c r="E57" s="671" t="s">
        <v>623</v>
      </c>
      <c r="F57" s="672" t="s">
        <v>760</v>
      </c>
      <c r="G57" s="672" t="s">
        <v>605</v>
      </c>
      <c r="H57" s="671" t="s">
        <v>606</v>
      </c>
      <c r="I57" s="672" t="s">
        <v>627</v>
      </c>
      <c r="J57" s="673" t="s">
        <v>56</v>
      </c>
      <c r="K57" s="671">
        <v>1</v>
      </c>
      <c r="L57" s="671" t="s">
        <v>267</v>
      </c>
      <c r="M57" s="671" t="s">
        <v>267</v>
      </c>
      <c r="N57" s="671" t="s">
        <v>267</v>
      </c>
      <c r="O57" s="671" t="s">
        <v>268</v>
      </c>
      <c r="P57" s="687">
        <v>5973973</v>
      </c>
      <c r="Q57" s="687">
        <f t="shared" si="1"/>
        <v>5973973</v>
      </c>
    </row>
    <row r="58" spans="1:18" x14ac:dyDescent="0.2">
      <c r="A58" s="670">
        <v>53</v>
      </c>
      <c r="B58" s="670" t="s">
        <v>570</v>
      </c>
      <c r="C58" s="670" t="s">
        <v>602</v>
      </c>
      <c r="D58" s="671" t="s">
        <v>561</v>
      </c>
      <c r="E58" s="671" t="s">
        <v>628</v>
      </c>
      <c r="F58" s="672" t="s">
        <v>760</v>
      </c>
      <c r="G58" s="672" t="s">
        <v>605</v>
      </c>
      <c r="H58" s="671" t="s">
        <v>606</v>
      </c>
      <c r="I58" s="672" t="s">
        <v>629</v>
      </c>
      <c r="J58" s="673" t="s">
        <v>103</v>
      </c>
      <c r="K58" s="671">
        <v>110</v>
      </c>
      <c r="L58" s="671" t="s">
        <v>267</v>
      </c>
      <c r="M58" s="671" t="s">
        <v>267</v>
      </c>
      <c r="N58" s="671" t="s">
        <v>267</v>
      </c>
      <c r="O58" s="671" t="s">
        <v>268</v>
      </c>
      <c r="P58" s="687">
        <v>43166</v>
      </c>
      <c r="Q58" s="687">
        <f t="shared" si="1"/>
        <v>4748260</v>
      </c>
    </row>
    <row r="59" spans="1:18" x14ac:dyDescent="0.2">
      <c r="A59" s="670">
        <v>54</v>
      </c>
      <c r="B59" s="670" t="s">
        <v>570</v>
      </c>
      <c r="C59" s="670" t="s">
        <v>602</v>
      </c>
      <c r="D59" s="671" t="s">
        <v>561</v>
      </c>
      <c r="E59" s="671" t="s">
        <v>630</v>
      </c>
      <c r="F59" s="672" t="s">
        <v>760</v>
      </c>
      <c r="G59" s="672" t="s">
        <v>605</v>
      </c>
      <c r="H59" s="671" t="s">
        <v>606</v>
      </c>
      <c r="I59" s="672" t="s">
        <v>631</v>
      </c>
      <c r="J59" s="673" t="s">
        <v>72</v>
      </c>
      <c r="K59" s="671">
        <v>110</v>
      </c>
      <c r="L59" s="671" t="s">
        <v>267</v>
      </c>
      <c r="M59" s="671" t="s">
        <v>267</v>
      </c>
      <c r="N59" s="671" t="s">
        <v>267</v>
      </c>
      <c r="O59" s="671" t="s">
        <v>268</v>
      </c>
      <c r="P59" s="687">
        <v>159549</v>
      </c>
      <c r="Q59" s="687">
        <f t="shared" si="1"/>
        <v>17550390</v>
      </c>
    </row>
    <row r="60" spans="1:18" x14ac:dyDescent="0.2">
      <c r="A60" s="670">
        <v>55</v>
      </c>
      <c r="B60" s="670" t="s">
        <v>570</v>
      </c>
      <c r="C60" s="670" t="s">
        <v>602</v>
      </c>
      <c r="D60" s="671" t="s">
        <v>561</v>
      </c>
      <c r="E60" s="671" t="s">
        <v>632</v>
      </c>
      <c r="F60" s="672" t="s">
        <v>760</v>
      </c>
      <c r="G60" s="672" t="s">
        <v>605</v>
      </c>
      <c r="H60" s="671" t="s">
        <v>606</v>
      </c>
      <c r="I60" s="672" t="s">
        <v>633</v>
      </c>
      <c r="J60" s="673" t="s">
        <v>634</v>
      </c>
      <c r="K60" s="671">
        <v>55</v>
      </c>
      <c r="L60" s="671" t="s">
        <v>267</v>
      </c>
      <c r="M60" s="671" t="s">
        <v>267</v>
      </c>
      <c r="N60" s="671" t="s">
        <v>267</v>
      </c>
      <c r="O60" s="671" t="s">
        <v>268</v>
      </c>
      <c r="P60" s="687">
        <v>145707</v>
      </c>
      <c r="Q60" s="687">
        <f t="shared" si="1"/>
        <v>8013885</v>
      </c>
      <c r="R60" s="675">
        <f>+SUM(Q48:Q60)</f>
        <v>53940136</v>
      </c>
    </row>
    <row r="61" spans="1:18" x14ac:dyDescent="0.2">
      <c r="A61" s="670">
        <v>56</v>
      </c>
      <c r="B61" s="670" t="s">
        <v>570</v>
      </c>
      <c r="C61" s="670" t="s">
        <v>602</v>
      </c>
      <c r="D61" s="671" t="s">
        <v>564</v>
      </c>
      <c r="E61" s="671" t="s">
        <v>636</v>
      </c>
      <c r="F61" s="672" t="s">
        <v>761</v>
      </c>
      <c r="G61" s="672" t="s">
        <v>663</v>
      </c>
      <c r="H61" s="671" t="s">
        <v>664</v>
      </c>
      <c r="I61" s="672" t="s">
        <v>266</v>
      </c>
      <c r="J61" s="673" t="s">
        <v>123</v>
      </c>
      <c r="K61" s="671">
        <v>2</v>
      </c>
      <c r="L61" s="671" t="s">
        <v>267</v>
      </c>
      <c r="M61" s="671" t="s">
        <v>267</v>
      </c>
      <c r="N61" s="671" t="s">
        <v>267</v>
      </c>
      <c r="O61" s="671" t="s">
        <v>268</v>
      </c>
      <c r="P61" s="687">
        <v>256808</v>
      </c>
      <c r="Q61" s="687">
        <f t="shared" si="1"/>
        <v>513616</v>
      </c>
    </row>
    <row r="62" spans="1:18" x14ac:dyDescent="0.2">
      <c r="A62" s="670">
        <v>57</v>
      </c>
      <c r="B62" s="670" t="s">
        <v>570</v>
      </c>
      <c r="C62" s="670" t="s">
        <v>602</v>
      </c>
      <c r="D62" s="671" t="s">
        <v>564</v>
      </c>
      <c r="E62" s="671" t="s">
        <v>641</v>
      </c>
      <c r="F62" s="672" t="s">
        <v>761</v>
      </c>
      <c r="G62" s="672" t="s">
        <v>663</v>
      </c>
      <c r="H62" s="671" t="s">
        <v>664</v>
      </c>
      <c r="I62" s="672" t="s">
        <v>211</v>
      </c>
      <c r="J62" s="673" t="s">
        <v>667</v>
      </c>
      <c r="K62" s="671">
        <v>1</v>
      </c>
      <c r="L62" s="671" t="s">
        <v>267</v>
      </c>
      <c r="M62" s="671" t="s">
        <v>267</v>
      </c>
      <c r="N62" s="671" t="s">
        <v>267</v>
      </c>
      <c r="O62" s="671" t="s">
        <v>268</v>
      </c>
      <c r="P62" s="687">
        <v>375195</v>
      </c>
      <c r="Q62" s="687">
        <f t="shared" si="1"/>
        <v>375195</v>
      </c>
    </row>
    <row r="63" spans="1:18" x14ac:dyDescent="0.2">
      <c r="A63" s="670">
        <v>58</v>
      </c>
      <c r="B63" s="670" t="s">
        <v>570</v>
      </c>
      <c r="C63" s="670" t="s">
        <v>602</v>
      </c>
      <c r="D63" s="671" t="s">
        <v>564</v>
      </c>
      <c r="E63" s="671" t="s">
        <v>643</v>
      </c>
      <c r="F63" s="672" t="s">
        <v>761</v>
      </c>
      <c r="G63" s="672" t="s">
        <v>663</v>
      </c>
      <c r="H63" s="671" t="s">
        <v>664</v>
      </c>
      <c r="I63" s="672" t="s">
        <v>363</v>
      </c>
      <c r="J63" s="673" t="s">
        <v>46</v>
      </c>
      <c r="K63" s="671">
        <v>1</v>
      </c>
      <c r="L63" s="671" t="s">
        <v>267</v>
      </c>
      <c r="M63" s="671" t="s">
        <v>267</v>
      </c>
      <c r="N63" s="671" t="s">
        <v>267</v>
      </c>
      <c r="O63" s="671" t="s">
        <v>268</v>
      </c>
      <c r="P63" s="687">
        <v>4699040</v>
      </c>
      <c r="Q63" s="687">
        <f t="shared" si="1"/>
        <v>4699040</v>
      </c>
    </row>
    <row r="64" spans="1:18" x14ac:dyDescent="0.2">
      <c r="A64" s="670">
        <v>59</v>
      </c>
      <c r="B64" s="670" t="s">
        <v>570</v>
      </c>
      <c r="C64" s="670" t="s">
        <v>602</v>
      </c>
      <c r="D64" s="671" t="s">
        <v>564</v>
      </c>
      <c r="E64" s="671" t="s">
        <v>644</v>
      </c>
      <c r="F64" s="672" t="s">
        <v>761</v>
      </c>
      <c r="G64" s="672" t="s">
        <v>663</v>
      </c>
      <c r="H64" s="671" t="s">
        <v>664</v>
      </c>
      <c r="I64" s="672" t="s">
        <v>365</v>
      </c>
      <c r="J64" s="673" t="s">
        <v>44</v>
      </c>
      <c r="K64" s="671">
        <v>1</v>
      </c>
      <c r="L64" s="671" t="s">
        <v>267</v>
      </c>
      <c r="M64" s="671" t="s">
        <v>267</v>
      </c>
      <c r="N64" s="671" t="s">
        <v>267</v>
      </c>
      <c r="O64" s="671" t="s">
        <v>268</v>
      </c>
      <c r="P64" s="687">
        <v>4480480</v>
      </c>
      <c r="Q64" s="687">
        <f t="shared" si="1"/>
        <v>4480480</v>
      </c>
    </row>
    <row r="65" spans="1:18" x14ac:dyDescent="0.2">
      <c r="A65" s="670">
        <v>60</v>
      </c>
      <c r="B65" s="670" t="s">
        <v>570</v>
      </c>
      <c r="C65" s="670" t="s">
        <v>602</v>
      </c>
      <c r="D65" s="671" t="s">
        <v>564</v>
      </c>
      <c r="E65" s="671" t="s">
        <v>646</v>
      </c>
      <c r="F65" s="672" t="s">
        <v>761</v>
      </c>
      <c r="G65" s="672" t="s">
        <v>663</v>
      </c>
      <c r="H65" s="671" t="s">
        <v>664</v>
      </c>
      <c r="I65" s="672" t="s">
        <v>647</v>
      </c>
      <c r="J65" s="673" t="s">
        <v>25</v>
      </c>
      <c r="K65" s="671">
        <v>1</v>
      </c>
      <c r="L65" s="671" t="s">
        <v>267</v>
      </c>
      <c r="M65" s="671" t="s">
        <v>267</v>
      </c>
      <c r="N65" s="671" t="s">
        <v>267</v>
      </c>
      <c r="O65" s="671" t="s">
        <v>268</v>
      </c>
      <c r="P65" s="687">
        <v>1730267</v>
      </c>
      <c r="Q65" s="687">
        <f t="shared" si="1"/>
        <v>1730267</v>
      </c>
    </row>
    <row r="66" spans="1:18" x14ac:dyDescent="0.2">
      <c r="A66" s="670">
        <v>61</v>
      </c>
      <c r="B66" s="670" t="s">
        <v>570</v>
      </c>
      <c r="C66" s="670" t="s">
        <v>602</v>
      </c>
      <c r="D66" s="671" t="s">
        <v>564</v>
      </c>
      <c r="E66" s="671" t="s">
        <v>648</v>
      </c>
      <c r="F66" s="672" t="s">
        <v>761</v>
      </c>
      <c r="G66" s="672" t="s">
        <v>663</v>
      </c>
      <c r="H66" s="671" t="s">
        <v>664</v>
      </c>
      <c r="I66" s="672" t="s">
        <v>423</v>
      </c>
      <c r="J66" s="673" t="s">
        <v>424</v>
      </c>
      <c r="K66" s="671">
        <v>10</v>
      </c>
      <c r="L66" s="671" t="s">
        <v>267</v>
      </c>
      <c r="M66" s="671" t="s">
        <v>267</v>
      </c>
      <c r="N66" s="671" t="s">
        <v>268</v>
      </c>
      <c r="O66" s="671" t="s">
        <v>267</v>
      </c>
      <c r="P66" s="687">
        <v>491760</v>
      </c>
      <c r="Q66" s="687">
        <f t="shared" si="1"/>
        <v>4917600</v>
      </c>
    </row>
    <row r="67" spans="1:18" x14ac:dyDescent="0.2">
      <c r="A67" s="670">
        <v>62</v>
      </c>
      <c r="B67" s="670" t="s">
        <v>570</v>
      </c>
      <c r="C67" s="670" t="s">
        <v>602</v>
      </c>
      <c r="D67" s="671" t="s">
        <v>564</v>
      </c>
      <c r="E67" s="671" t="s">
        <v>649</v>
      </c>
      <c r="F67" s="672" t="s">
        <v>761</v>
      </c>
      <c r="G67" s="672" t="s">
        <v>663</v>
      </c>
      <c r="H67" s="671" t="s">
        <v>664</v>
      </c>
      <c r="I67" s="672" t="s">
        <v>279</v>
      </c>
      <c r="J67" s="673" t="s">
        <v>215</v>
      </c>
      <c r="K67" s="671">
        <v>2</v>
      </c>
      <c r="L67" s="671" t="s">
        <v>267</v>
      </c>
      <c r="M67" s="671" t="s">
        <v>267</v>
      </c>
      <c r="N67" s="671" t="s">
        <v>267</v>
      </c>
      <c r="O67" s="671" t="s">
        <v>268</v>
      </c>
      <c r="P67" s="687">
        <v>812315</v>
      </c>
      <c r="Q67" s="687">
        <f t="shared" si="1"/>
        <v>1624630</v>
      </c>
    </row>
    <row r="68" spans="1:18" x14ac:dyDescent="0.2">
      <c r="A68" s="670">
        <v>63</v>
      </c>
      <c r="B68" s="670" t="s">
        <v>570</v>
      </c>
      <c r="C68" s="670" t="s">
        <v>602</v>
      </c>
      <c r="D68" s="671" t="s">
        <v>564</v>
      </c>
      <c r="E68" s="671" t="s">
        <v>650</v>
      </c>
      <c r="F68" s="672" t="s">
        <v>761</v>
      </c>
      <c r="G68" s="672" t="s">
        <v>663</v>
      </c>
      <c r="H68" s="671" t="s">
        <v>664</v>
      </c>
      <c r="I68" s="672" t="s">
        <v>286</v>
      </c>
      <c r="J68" s="673" t="s">
        <v>191</v>
      </c>
      <c r="K68" s="671">
        <v>94</v>
      </c>
      <c r="L68" s="671" t="s">
        <v>267</v>
      </c>
      <c r="M68" s="671" t="s">
        <v>267</v>
      </c>
      <c r="N68" s="671" t="s">
        <v>267</v>
      </c>
      <c r="O68" s="671" t="s">
        <v>268</v>
      </c>
      <c r="P68" s="687">
        <v>13933</v>
      </c>
      <c r="Q68" s="687">
        <f t="shared" si="1"/>
        <v>1309702</v>
      </c>
    </row>
    <row r="69" spans="1:18" x14ac:dyDescent="0.2">
      <c r="A69" s="670">
        <v>64</v>
      </c>
      <c r="B69" s="670" t="s">
        <v>570</v>
      </c>
      <c r="C69" s="670" t="s">
        <v>602</v>
      </c>
      <c r="D69" s="671" t="s">
        <v>564</v>
      </c>
      <c r="E69" s="671" t="s">
        <v>651</v>
      </c>
      <c r="F69" s="672" t="s">
        <v>761</v>
      </c>
      <c r="G69" s="672" t="s">
        <v>675</v>
      </c>
      <c r="H69" s="671" t="s">
        <v>664</v>
      </c>
      <c r="I69" s="672" t="s">
        <v>399</v>
      </c>
      <c r="J69" s="673" t="s">
        <v>179</v>
      </c>
      <c r="K69" s="671">
        <v>94</v>
      </c>
      <c r="L69" s="671" t="s">
        <v>268</v>
      </c>
      <c r="M69" s="671" t="s">
        <v>267</v>
      </c>
      <c r="N69" s="671" t="s">
        <v>267</v>
      </c>
      <c r="O69" s="671" t="s">
        <v>268</v>
      </c>
      <c r="P69" s="687">
        <v>13369</v>
      </c>
      <c r="Q69" s="687">
        <f t="shared" si="1"/>
        <v>1256686</v>
      </c>
    </row>
    <row r="70" spans="1:18" x14ac:dyDescent="0.2">
      <c r="A70" s="670">
        <v>65</v>
      </c>
      <c r="B70" s="670" t="s">
        <v>570</v>
      </c>
      <c r="C70" s="670" t="s">
        <v>602</v>
      </c>
      <c r="D70" s="671" t="s">
        <v>564</v>
      </c>
      <c r="E70" s="671" t="s">
        <v>654</v>
      </c>
      <c r="F70" s="672" t="s">
        <v>761</v>
      </c>
      <c r="G70" s="672" t="s">
        <v>663</v>
      </c>
      <c r="H70" s="671" t="s">
        <v>664</v>
      </c>
      <c r="I70" s="672" t="s">
        <v>677</v>
      </c>
      <c r="J70" s="673" t="s">
        <v>678</v>
      </c>
      <c r="K70" s="671">
        <v>94</v>
      </c>
      <c r="L70" s="671" t="s">
        <v>267</v>
      </c>
      <c r="M70" s="671" t="s">
        <v>267</v>
      </c>
      <c r="N70" s="671" t="s">
        <v>267</v>
      </c>
      <c r="O70" s="671" t="s">
        <v>268</v>
      </c>
      <c r="P70" s="687">
        <v>28996</v>
      </c>
      <c r="Q70" s="687">
        <f t="shared" si="1"/>
        <v>2725624</v>
      </c>
    </row>
    <row r="71" spans="1:18" x14ac:dyDescent="0.2">
      <c r="A71" s="670">
        <v>66</v>
      </c>
      <c r="B71" s="670" t="s">
        <v>570</v>
      </c>
      <c r="C71" s="670" t="s">
        <v>602</v>
      </c>
      <c r="D71" s="671" t="s">
        <v>564</v>
      </c>
      <c r="E71" s="671" t="s">
        <v>655</v>
      </c>
      <c r="F71" s="672" t="s">
        <v>761</v>
      </c>
      <c r="G71" s="672" t="s">
        <v>663</v>
      </c>
      <c r="H71" s="671" t="s">
        <v>664</v>
      </c>
      <c r="I71" s="672" t="s">
        <v>614</v>
      </c>
      <c r="J71" s="673" t="s">
        <v>615</v>
      </c>
      <c r="K71" s="671">
        <v>25</v>
      </c>
      <c r="L71" s="671" t="s">
        <v>267</v>
      </c>
      <c r="M71" s="671" t="s">
        <v>267</v>
      </c>
      <c r="N71" s="671" t="s">
        <v>267</v>
      </c>
      <c r="O71" s="671" t="s">
        <v>268</v>
      </c>
      <c r="P71" s="687">
        <v>20763</v>
      </c>
      <c r="Q71" s="687">
        <f t="shared" si="1"/>
        <v>519075</v>
      </c>
    </row>
    <row r="72" spans="1:18" x14ac:dyDescent="0.2">
      <c r="A72" s="670">
        <v>67</v>
      </c>
      <c r="B72" s="670" t="s">
        <v>570</v>
      </c>
      <c r="C72" s="670" t="s">
        <v>602</v>
      </c>
      <c r="D72" s="671" t="s">
        <v>564</v>
      </c>
      <c r="E72" s="671" t="s">
        <v>656</v>
      </c>
      <c r="F72" s="672" t="s">
        <v>761</v>
      </c>
      <c r="G72" s="672" t="s">
        <v>663</v>
      </c>
      <c r="H72" s="671" t="s">
        <v>664</v>
      </c>
      <c r="I72" s="672" t="s">
        <v>196</v>
      </c>
      <c r="J72" s="673" t="s">
        <v>617</v>
      </c>
      <c r="K72" s="671">
        <v>100</v>
      </c>
      <c r="L72" s="671" t="s">
        <v>267</v>
      </c>
      <c r="M72" s="671" t="s">
        <v>267</v>
      </c>
      <c r="N72" s="671" t="s">
        <v>267</v>
      </c>
      <c r="O72" s="671" t="s">
        <v>268</v>
      </c>
      <c r="P72" s="687">
        <v>12567</v>
      </c>
      <c r="Q72" s="687">
        <f t="shared" si="1"/>
        <v>1256700</v>
      </c>
    </row>
    <row r="73" spans="1:18" x14ac:dyDescent="0.2">
      <c r="A73" s="670">
        <v>68</v>
      </c>
      <c r="B73" s="670" t="s">
        <v>570</v>
      </c>
      <c r="C73" s="670" t="s">
        <v>602</v>
      </c>
      <c r="D73" s="671" t="s">
        <v>564</v>
      </c>
      <c r="E73" s="671" t="s">
        <v>658</v>
      </c>
      <c r="F73" s="672" t="s">
        <v>761</v>
      </c>
      <c r="G73" s="672" t="s">
        <v>663</v>
      </c>
      <c r="H73" s="671" t="s">
        <v>664</v>
      </c>
      <c r="I73" s="672" t="s">
        <v>369</v>
      </c>
      <c r="J73" s="673" t="s">
        <v>657</v>
      </c>
      <c r="K73" s="671">
        <v>2</v>
      </c>
      <c r="L73" s="671" t="s">
        <v>267</v>
      </c>
      <c r="M73" s="671" t="s">
        <v>267</v>
      </c>
      <c r="N73" s="671" t="s">
        <v>267</v>
      </c>
      <c r="O73" s="671" t="s">
        <v>268</v>
      </c>
      <c r="P73" s="687">
        <v>557328</v>
      </c>
      <c r="Q73" s="687">
        <f t="shared" si="1"/>
        <v>1114656</v>
      </c>
    </row>
    <row r="74" spans="1:18" x14ac:dyDescent="0.2">
      <c r="A74" s="670">
        <v>69</v>
      </c>
      <c r="B74" s="670" t="s">
        <v>570</v>
      </c>
      <c r="C74" s="670" t="s">
        <v>602</v>
      </c>
      <c r="D74" s="671" t="s">
        <v>564</v>
      </c>
      <c r="E74" s="671" t="s">
        <v>659</v>
      </c>
      <c r="F74" s="672" t="s">
        <v>761</v>
      </c>
      <c r="G74" s="672" t="s">
        <v>663</v>
      </c>
      <c r="H74" s="671" t="s">
        <v>664</v>
      </c>
      <c r="I74" s="672" t="s">
        <v>480</v>
      </c>
      <c r="J74" s="673" t="s">
        <v>372</v>
      </c>
      <c r="K74" s="671">
        <v>1</v>
      </c>
      <c r="L74" s="671" t="s">
        <v>267</v>
      </c>
      <c r="M74" s="671" t="s">
        <v>267</v>
      </c>
      <c r="N74" s="671" t="s">
        <v>267</v>
      </c>
      <c r="O74" s="671" t="s">
        <v>267</v>
      </c>
      <c r="P74" s="687">
        <v>2900000</v>
      </c>
      <c r="Q74" s="687">
        <f t="shared" si="1"/>
        <v>2900000</v>
      </c>
    </row>
    <row r="75" spans="1:18" x14ac:dyDescent="0.2">
      <c r="A75" s="670">
        <v>70</v>
      </c>
      <c r="B75" s="670" t="s">
        <v>570</v>
      </c>
      <c r="C75" s="670" t="s">
        <v>602</v>
      </c>
      <c r="D75" s="671" t="s">
        <v>564</v>
      </c>
      <c r="E75" s="671" t="s">
        <v>762</v>
      </c>
      <c r="F75" s="672" t="s">
        <v>761</v>
      </c>
      <c r="G75" s="672" t="s">
        <v>663</v>
      </c>
      <c r="H75" s="671" t="s">
        <v>664</v>
      </c>
      <c r="I75" s="672" t="s">
        <v>162</v>
      </c>
      <c r="J75" s="673" t="s">
        <v>683</v>
      </c>
      <c r="K75" s="671">
        <v>94</v>
      </c>
      <c r="L75" s="671" t="s">
        <v>267</v>
      </c>
      <c r="M75" s="671" t="s">
        <v>267</v>
      </c>
      <c r="N75" s="671" t="s">
        <v>267</v>
      </c>
      <c r="O75" s="671" t="s">
        <v>268</v>
      </c>
      <c r="P75" s="687">
        <v>40000</v>
      </c>
      <c r="Q75" s="687">
        <f t="shared" ref="Q75:Q89" si="2">SUM(P75*K75)</f>
        <v>3760000</v>
      </c>
      <c r="R75" s="675">
        <f>+SUM(Q61:Q75)</f>
        <v>33183271</v>
      </c>
    </row>
    <row r="76" spans="1:18" x14ac:dyDescent="0.2">
      <c r="A76" s="670">
        <v>71</v>
      </c>
      <c r="B76" s="670" t="s">
        <v>570</v>
      </c>
      <c r="C76" s="670" t="s">
        <v>635</v>
      </c>
      <c r="D76" s="671" t="s">
        <v>567</v>
      </c>
      <c r="E76" s="671" t="s">
        <v>662</v>
      </c>
      <c r="F76" s="672" t="s">
        <v>763</v>
      </c>
      <c r="G76" s="672" t="s">
        <v>638</v>
      </c>
      <c r="H76" s="671" t="s">
        <v>606</v>
      </c>
      <c r="I76" s="672" t="s">
        <v>639</v>
      </c>
      <c r="J76" s="673" t="s">
        <v>123</v>
      </c>
      <c r="K76" s="671">
        <v>1</v>
      </c>
      <c r="L76" s="671" t="s">
        <v>267</v>
      </c>
      <c r="M76" s="671" t="s">
        <v>267</v>
      </c>
      <c r="N76" s="671" t="s">
        <v>267</v>
      </c>
      <c r="O76" s="671" t="s">
        <v>268</v>
      </c>
      <c r="P76" s="687">
        <v>256808</v>
      </c>
      <c r="Q76" s="687">
        <f t="shared" si="2"/>
        <v>256808</v>
      </c>
    </row>
    <row r="77" spans="1:18" x14ac:dyDescent="0.2">
      <c r="A77" s="670">
        <v>72</v>
      </c>
      <c r="B77" s="670" t="s">
        <v>570</v>
      </c>
      <c r="C77" s="670" t="s">
        <v>635</v>
      </c>
      <c r="D77" s="671" t="s">
        <v>567</v>
      </c>
      <c r="E77" s="671" t="s">
        <v>666</v>
      </c>
      <c r="F77" s="672" t="s">
        <v>763</v>
      </c>
      <c r="G77" s="672" t="s">
        <v>638</v>
      </c>
      <c r="H77" s="671" t="s">
        <v>606</v>
      </c>
      <c r="I77" s="672" t="s">
        <v>642</v>
      </c>
      <c r="J77" s="673" t="s">
        <v>187</v>
      </c>
      <c r="K77" s="671">
        <v>5</v>
      </c>
      <c r="L77" s="671" t="s">
        <v>267</v>
      </c>
      <c r="M77" s="671" t="s">
        <v>267</v>
      </c>
      <c r="N77" s="671" t="s">
        <v>268</v>
      </c>
      <c r="O77" s="671" t="s">
        <v>267</v>
      </c>
      <c r="P77" s="687">
        <v>382480</v>
      </c>
      <c r="Q77" s="687">
        <f t="shared" si="2"/>
        <v>1912400</v>
      </c>
    </row>
    <row r="78" spans="1:18" x14ac:dyDescent="0.2">
      <c r="A78" s="670">
        <v>73</v>
      </c>
      <c r="B78" s="670" t="s">
        <v>570</v>
      </c>
      <c r="C78" s="670" t="s">
        <v>635</v>
      </c>
      <c r="D78" s="671" t="s">
        <v>567</v>
      </c>
      <c r="E78" s="671" t="s">
        <v>668</v>
      </c>
      <c r="F78" s="672" t="s">
        <v>763</v>
      </c>
      <c r="G78" s="672" t="s">
        <v>638</v>
      </c>
      <c r="H78" s="671" t="s">
        <v>606</v>
      </c>
      <c r="I78" s="672" t="s">
        <v>363</v>
      </c>
      <c r="J78" s="673" t="s">
        <v>46</v>
      </c>
      <c r="K78" s="671">
        <v>1</v>
      </c>
      <c r="L78" s="671" t="s">
        <v>268</v>
      </c>
      <c r="M78" s="671" t="s">
        <v>268</v>
      </c>
      <c r="N78" s="671" t="s">
        <v>267</v>
      </c>
      <c r="O78" s="671" t="s">
        <v>268</v>
      </c>
      <c r="P78" s="687">
        <v>4699040</v>
      </c>
      <c r="Q78" s="687">
        <f t="shared" si="2"/>
        <v>4699040</v>
      </c>
    </row>
    <row r="79" spans="1:18" x14ac:dyDescent="0.2">
      <c r="A79" s="670">
        <v>74</v>
      </c>
      <c r="B79" s="670" t="s">
        <v>570</v>
      </c>
      <c r="C79" s="670" t="s">
        <v>635</v>
      </c>
      <c r="D79" s="671" t="s">
        <v>567</v>
      </c>
      <c r="E79" s="671" t="s">
        <v>669</v>
      </c>
      <c r="F79" s="672" t="s">
        <v>763</v>
      </c>
      <c r="G79" s="672" t="s">
        <v>638</v>
      </c>
      <c r="H79" s="671" t="s">
        <v>606</v>
      </c>
      <c r="I79" s="672" t="s">
        <v>365</v>
      </c>
      <c r="J79" s="673" t="s">
        <v>44</v>
      </c>
      <c r="K79" s="671">
        <v>1</v>
      </c>
      <c r="L79" s="671" t="s">
        <v>267</v>
      </c>
      <c r="M79" s="671" t="s">
        <v>267</v>
      </c>
      <c r="N79" s="671" t="s">
        <v>267</v>
      </c>
      <c r="O79" s="671" t="s">
        <v>268</v>
      </c>
      <c r="P79" s="687">
        <v>4480480</v>
      </c>
      <c r="Q79" s="687">
        <f t="shared" si="2"/>
        <v>4480480</v>
      </c>
    </row>
    <row r="80" spans="1:18" x14ac:dyDescent="0.2">
      <c r="A80" s="670">
        <v>75</v>
      </c>
      <c r="B80" s="670" t="s">
        <v>570</v>
      </c>
      <c r="C80" s="670" t="s">
        <v>635</v>
      </c>
      <c r="D80" s="671" t="s">
        <v>567</v>
      </c>
      <c r="E80" s="671" t="s">
        <v>670</v>
      </c>
      <c r="F80" s="672" t="s">
        <v>763</v>
      </c>
      <c r="G80" s="672" t="s">
        <v>638</v>
      </c>
      <c r="H80" s="671" t="s">
        <v>606</v>
      </c>
      <c r="I80" s="672" t="s">
        <v>647</v>
      </c>
      <c r="J80" s="673" t="s">
        <v>25</v>
      </c>
      <c r="K80" s="671">
        <v>1</v>
      </c>
      <c r="L80" s="671" t="s">
        <v>267</v>
      </c>
      <c r="M80" s="671" t="s">
        <v>267</v>
      </c>
      <c r="N80" s="671" t="s">
        <v>267</v>
      </c>
      <c r="O80" s="671" t="s">
        <v>268</v>
      </c>
      <c r="P80" s="687">
        <v>1730267</v>
      </c>
      <c r="Q80" s="687">
        <f t="shared" si="2"/>
        <v>1730267</v>
      </c>
    </row>
    <row r="81" spans="1:21" x14ac:dyDescent="0.2">
      <c r="A81" s="670">
        <v>76</v>
      </c>
      <c r="B81" s="670" t="s">
        <v>570</v>
      </c>
      <c r="C81" s="670" t="s">
        <v>635</v>
      </c>
      <c r="D81" s="671" t="s">
        <v>567</v>
      </c>
      <c r="E81" s="671" t="s">
        <v>671</v>
      </c>
      <c r="F81" s="672" t="s">
        <v>763</v>
      </c>
      <c r="G81" s="672" t="s">
        <v>638</v>
      </c>
      <c r="H81" s="671" t="s">
        <v>606</v>
      </c>
      <c r="I81" s="672" t="s">
        <v>423</v>
      </c>
      <c r="J81" s="673" t="s">
        <v>424</v>
      </c>
      <c r="K81" s="671">
        <v>7</v>
      </c>
      <c r="L81" s="671" t="s">
        <v>267</v>
      </c>
      <c r="M81" s="671" t="s">
        <v>267</v>
      </c>
      <c r="N81" s="671" t="s">
        <v>267</v>
      </c>
      <c r="O81" s="671" t="s">
        <v>268</v>
      </c>
      <c r="P81" s="687">
        <v>491760</v>
      </c>
      <c r="Q81" s="687">
        <f t="shared" si="2"/>
        <v>3442320</v>
      </c>
    </row>
    <row r="82" spans="1:21" x14ac:dyDescent="0.2">
      <c r="A82" s="670">
        <v>77</v>
      </c>
      <c r="B82" s="670" t="s">
        <v>570</v>
      </c>
      <c r="C82" s="670" t="s">
        <v>635</v>
      </c>
      <c r="D82" s="671" t="s">
        <v>567</v>
      </c>
      <c r="E82" s="671" t="s">
        <v>672</v>
      </c>
      <c r="F82" s="672" t="s">
        <v>763</v>
      </c>
      <c r="G82" s="672" t="s">
        <v>638</v>
      </c>
      <c r="H82" s="671" t="s">
        <v>606</v>
      </c>
      <c r="I82" s="672" t="s">
        <v>619</v>
      </c>
      <c r="J82" s="673" t="s">
        <v>181</v>
      </c>
      <c r="K82" s="671">
        <v>55</v>
      </c>
      <c r="L82" s="671" t="s">
        <v>267</v>
      </c>
      <c r="M82" s="671" t="s">
        <v>267</v>
      </c>
      <c r="N82" s="671" t="s">
        <v>267</v>
      </c>
      <c r="O82" s="671" t="s">
        <v>268</v>
      </c>
      <c r="P82" s="687">
        <v>13223</v>
      </c>
      <c r="Q82" s="687">
        <f t="shared" si="2"/>
        <v>727265</v>
      </c>
    </row>
    <row r="83" spans="1:21" x14ac:dyDescent="0.2">
      <c r="A83" s="670">
        <v>78</v>
      </c>
      <c r="B83" s="670" t="s">
        <v>570</v>
      </c>
      <c r="C83" s="670" t="s">
        <v>635</v>
      </c>
      <c r="D83" s="671" t="s">
        <v>567</v>
      </c>
      <c r="E83" s="671" t="s">
        <v>673</v>
      </c>
      <c r="F83" s="672" t="s">
        <v>763</v>
      </c>
      <c r="G83" s="672" t="s">
        <v>638</v>
      </c>
      <c r="H83" s="671" t="s">
        <v>606</v>
      </c>
      <c r="I83" s="672" t="s">
        <v>621</v>
      </c>
      <c r="J83" s="673" t="s">
        <v>622</v>
      </c>
      <c r="K83" s="671">
        <v>55</v>
      </c>
      <c r="L83" s="671" t="s">
        <v>267</v>
      </c>
      <c r="M83" s="671" t="s">
        <v>267</v>
      </c>
      <c r="N83" s="671" t="s">
        <v>267</v>
      </c>
      <c r="O83" s="671" t="s">
        <v>268</v>
      </c>
      <c r="P83" s="687">
        <v>27721</v>
      </c>
      <c r="Q83" s="687">
        <f t="shared" si="2"/>
        <v>1524655</v>
      </c>
    </row>
    <row r="84" spans="1:21" x14ac:dyDescent="0.2">
      <c r="A84" s="670">
        <v>79</v>
      </c>
      <c r="B84" s="670" t="s">
        <v>570</v>
      </c>
      <c r="C84" s="670" t="s">
        <v>635</v>
      </c>
      <c r="D84" s="671" t="s">
        <v>567</v>
      </c>
      <c r="E84" s="671" t="s">
        <v>674</v>
      </c>
      <c r="F84" s="672" t="s">
        <v>763</v>
      </c>
      <c r="G84" s="672" t="s">
        <v>638</v>
      </c>
      <c r="H84" s="671" t="s">
        <v>606</v>
      </c>
      <c r="I84" s="672" t="s">
        <v>652</v>
      </c>
      <c r="J84" s="673" t="s">
        <v>653</v>
      </c>
      <c r="K84" s="671">
        <v>20</v>
      </c>
      <c r="L84" s="671" t="s">
        <v>267</v>
      </c>
      <c r="M84" s="671" t="s">
        <v>267</v>
      </c>
      <c r="N84" s="671" t="s">
        <v>268</v>
      </c>
      <c r="O84" s="671" t="s">
        <v>267</v>
      </c>
      <c r="P84" s="687">
        <v>321333</v>
      </c>
      <c r="Q84" s="687">
        <f t="shared" si="2"/>
        <v>6426660</v>
      </c>
    </row>
    <row r="85" spans="1:21" x14ac:dyDescent="0.2">
      <c r="A85" s="670">
        <v>80</v>
      </c>
      <c r="B85" s="670" t="s">
        <v>570</v>
      </c>
      <c r="C85" s="670" t="s">
        <v>635</v>
      </c>
      <c r="D85" s="671" t="s">
        <v>567</v>
      </c>
      <c r="E85" s="671" t="s">
        <v>676</v>
      </c>
      <c r="F85" s="672" t="s">
        <v>763</v>
      </c>
      <c r="G85" s="672" t="s">
        <v>638</v>
      </c>
      <c r="H85" s="671" t="s">
        <v>606</v>
      </c>
      <c r="I85" s="672" t="s">
        <v>614</v>
      </c>
      <c r="J85" s="673" t="s">
        <v>615</v>
      </c>
      <c r="K85" s="671">
        <v>15</v>
      </c>
      <c r="L85" s="671" t="s">
        <v>267</v>
      </c>
      <c r="M85" s="671" t="s">
        <v>267</v>
      </c>
      <c r="N85" s="671" t="s">
        <v>267</v>
      </c>
      <c r="O85" s="671" t="s">
        <v>268</v>
      </c>
      <c r="P85" s="687">
        <v>20763</v>
      </c>
      <c r="Q85" s="687">
        <f t="shared" si="2"/>
        <v>311445</v>
      </c>
    </row>
    <row r="86" spans="1:21" x14ac:dyDescent="0.2">
      <c r="A86" s="670">
        <v>81</v>
      </c>
      <c r="B86" s="670" t="s">
        <v>570</v>
      </c>
      <c r="C86" s="670" t="s">
        <v>635</v>
      </c>
      <c r="D86" s="671" t="s">
        <v>567</v>
      </c>
      <c r="E86" s="671" t="s">
        <v>679</v>
      </c>
      <c r="F86" s="672" t="s">
        <v>763</v>
      </c>
      <c r="G86" s="672" t="s">
        <v>638</v>
      </c>
      <c r="H86" s="671" t="s">
        <v>606</v>
      </c>
      <c r="I86" s="672" t="s">
        <v>196</v>
      </c>
      <c r="J86" s="673" t="s">
        <v>617</v>
      </c>
      <c r="K86" s="671">
        <v>60</v>
      </c>
      <c r="L86" s="671" t="s">
        <v>267</v>
      </c>
      <c r="M86" s="671" t="s">
        <v>267</v>
      </c>
      <c r="N86" s="671" t="s">
        <v>267</v>
      </c>
      <c r="O86" s="671" t="s">
        <v>268</v>
      </c>
      <c r="P86" s="687">
        <v>12567</v>
      </c>
      <c r="Q86" s="687">
        <f t="shared" si="2"/>
        <v>754020</v>
      </c>
    </row>
    <row r="87" spans="1:21" x14ac:dyDescent="0.2">
      <c r="A87" s="670">
        <v>82</v>
      </c>
      <c r="B87" s="670" t="s">
        <v>570</v>
      </c>
      <c r="C87" s="670" t="s">
        <v>635</v>
      </c>
      <c r="D87" s="671" t="s">
        <v>567</v>
      </c>
      <c r="E87" s="671" t="s">
        <v>680</v>
      </c>
      <c r="F87" s="672" t="s">
        <v>763</v>
      </c>
      <c r="G87" s="672" t="s">
        <v>638</v>
      </c>
      <c r="H87" s="671" t="s">
        <v>606</v>
      </c>
      <c r="I87" s="672" t="s">
        <v>369</v>
      </c>
      <c r="J87" s="673" t="s">
        <v>657</v>
      </c>
      <c r="K87" s="671">
        <v>2</v>
      </c>
      <c r="L87" s="671" t="s">
        <v>267</v>
      </c>
      <c r="M87" s="671" t="s">
        <v>267</v>
      </c>
      <c r="N87" s="671" t="s">
        <v>267</v>
      </c>
      <c r="O87" s="671" t="s">
        <v>268</v>
      </c>
      <c r="P87" s="687">
        <v>557328</v>
      </c>
      <c r="Q87" s="687">
        <f t="shared" si="2"/>
        <v>1114656</v>
      </c>
    </row>
    <row r="88" spans="1:21" x14ac:dyDescent="0.2">
      <c r="A88" s="670">
        <v>83</v>
      </c>
      <c r="B88" s="670" t="s">
        <v>570</v>
      </c>
      <c r="C88" s="670" t="s">
        <v>635</v>
      </c>
      <c r="D88" s="671" t="s">
        <v>567</v>
      </c>
      <c r="E88" s="671" t="s">
        <v>681</v>
      </c>
      <c r="F88" s="672" t="s">
        <v>763</v>
      </c>
      <c r="G88" s="672" t="s">
        <v>638</v>
      </c>
      <c r="H88" s="671" t="s">
        <v>606</v>
      </c>
      <c r="I88" s="672" t="s">
        <v>480</v>
      </c>
      <c r="J88" s="673" t="s">
        <v>372</v>
      </c>
      <c r="K88" s="671">
        <v>1</v>
      </c>
      <c r="L88" s="671" t="s">
        <v>267</v>
      </c>
      <c r="M88" s="671" t="s">
        <v>267</v>
      </c>
      <c r="N88" s="671" t="s">
        <v>267</v>
      </c>
      <c r="O88" s="671" t="s">
        <v>267</v>
      </c>
      <c r="P88" s="687">
        <v>2900000</v>
      </c>
      <c r="Q88" s="687">
        <f t="shared" si="2"/>
        <v>2900000</v>
      </c>
    </row>
    <row r="89" spans="1:21" x14ac:dyDescent="0.2">
      <c r="A89" s="670">
        <v>84</v>
      </c>
      <c r="B89" s="670" t="s">
        <v>570</v>
      </c>
      <c r="C89" s="670" t="s">
        <v>635</v>
      </c>
      <c r="D89" s="671" t="s">
        <v>567</v>
      </c>
      <c r="E89" s="671" t="s">
        <v>682</v>
      </c>
      <c r="F89" s="672" t="s">
        <v>763</v>
      </c>
      <c r="G89" s="672" t="s">
        <v>638</v>
      </c>
      <c r="H89" s="671" t="s">
        <v>606</v>
      </c>
      <c r="I89" s="672" t="s">
        <v>660</v>
      </c>
      <c r="J89" s="673" t="s">
        <v>661</v>
      </c>
      <c r="K89" s="671">
        <v>7</v>
      </c>
      <c r="L89" s="671" t="s">
        <v>267</v>
      </c>
      <c r="M89" s="671" t="s">
        <v>267</v>
      </c>
      <c r="N89" s="671" t="s">
        <v>268</v>
      </c>
      <c r="O89" s="671" t="s">
        <v>267</v>
      </c>
      <c r="P89" s="687">
        <v>450000</v>
      </c>
      <c r="Q89" s="687">
        <f t="shared" si="2"/>
        <v>3150000</v>
      </c>
      <c r="R89" s="675">
        <f>+SUM(Q76:Q89)</f>
        <v>33430016</v>
      </c>
    </row>
    <row r="90" spans="1:21" ht="29.5" customHeight="1" x14ac:dyDescent="0.2">
      <c r="A90" s="689" t="s">
        <v>685</v>
      </c>
      <c r="B90" s="690"/>
      <c r="C90" s="690"/>
      <c r="D90" s="690"/>
      <c r="E90" s="690"/>
      <c r="F90" s="690"/>
      <c r="G90" s="690"/>
      <c r="H90" s="690"/>
      <c r="I90" s="690"/>
      <c r="J90" s="690"/>
      <c r="K90" s="690"/>
      <c r="L90" s="690"/>
      <c r="M90" s="690"/>
      <c r="N90" s="690"/>
      <c r="O90" s="690"/>
      <c r="P90" s="691"/>
      <c r="Q90" s="683">
        <f>SUM(Q36:Q89)</f>
        <v>146288443</v>
      </c>
      <c r="R90" s="692">
        <f>+R89+R75+R60+R47</f>
        <v>146288443</v>
      </c>
    </row>
    <row r="91" spans="1:21" ht="22" x14ac:dyDescent="0.2">
      <c r="A91" s="693" t="s">
        <v>688</v>
      </c>
      <c r="B91" s="694"/>
      <c r="C91" s="694"/>
      <c r="D91" s="694"/>
      <c r="E91" s="694"/>
      <c r="F91" s="694"/>
      <c r="G91" s="694"/>
      <c r="H91" s="694"/>
      <c r="I91" s="694"/>
      <c r="J91" s="694"/>
      <c r="K91" s="694"/>
      <c r="L91" s="694"/>
      <c r="M91" s="694"/>
      <c r="N91" s="694"/>
      <c r="O91" s="694"/>
      <c r="P91" s="694"/>
      <c r="Q91" s="695"/>
    </row>
    <row r="92" spans="1:21" ht="30" x14ac:dyDescent="0.2">
      <c r="A92" s="668" t="s">
        <v>244</v>
      </c>
      <c r="B92" s="668" t="s">
        <v>245</v>
      </c>
      <c r="C92" s="668" t="s">
        <v>246</v>
      </c>
      <c r="D92" s="668" t="s">
        <v>247</v>
      </c>
      <c r="E92" s="668" t="s">
        <v>248</v>
      </c>
      <c r="F92" s="686" t="s">
        <v>249</v>
      </c>
      <c r="G92" s="686" t="s">
        <v>250</v>
      </c>
      <c r="H92" s="668" t="s">
        <v>251</v>
      </c>
      <c r="I92" s="686" t="s">
        <v>252</v>
      </c>
      <c r="J92" s="686" t="s">
        <v>2</v>
      </c>
      <c r="K92" s="668" t="s">
        <v>3</v>
      </c>
      <c r="L92" s="668" t="s">
        <v>253</v>
      </c>
      <c r="M92" s="668" t="s">
        <v>254</v>
      </c>
      <c r="N92" s="668" t="s">
        <v>255</v>
      </c>
      <c r="O92" s="668" t="s">
        <v>256</v>
      </c>
      <c r="P92" s="668" t="s">
        <v>257</v>
      </c>
      <c r="Q92" s="668" t="s">
        <v>258</v>
      </c>
      <c r="U92" s="685">
        <f>Q90+Q200</f>
        <v>485535141</v>
      </c>
    </row>
    <row r="93" spans="1:21" x14ac:dyDescent="0.2">
      <c r="A93" s="696">
        <v>85</v>
      </c>
      <c r="B93" s="696" t="s">
        <v>353</v>
      </c>
      <c r="C93" s="696" t="s">
        <v>354</v>
      </c>
      <c r="D93" s="697" t="s">
        <v>231</v>
      </c>
      <c r="E93" s="697" t="s">
        <v>262</v>
      </c>
      <c r="F93" s="698" t="s">
        <v>764</v>
      </c>
      <c r="G93" s="698" t="s">
        <v>690</v>
      </c>
      <c r="H93" s="697" t="s">
        <v>319</v>
      </c>
      <c r="I93" s="698" t="s">
        <v>266</v>
      </c>
      <c r="J93" s="699" t="s">
        <v>123</v>
      </c>
      <c r="K93" s="697">
        <v>1</v>
      </c>
      <c r="L93" s="697" t="s">
        <v>267</v>
      </c>
      <c r="M93" s="697" t="s">
        <v>267</v>
      </c>
      <c r="N93" s="697" t="s">
        <v>267</v>
      </c>
      <c r="O93" s="697" t="s">
        <v>268</v>
      </c>
      <c r="P93" s="700">
        <v>256808</v>
      </c>
      <c r="Q93" s="701">
        <f t="shared" ref="Q93:Q156" si="3">SUM(P93*K93)</f>
        <v>256808</v>
      </c>
    </row>
    <row r="94" spans="1:21" x14ac:dyDescent="0.2">
      <c r="A94" s="696">
        <v>86</v>
      </c>
      <c r="B94" s="696" t="s">
        <v>353</v>
      </c>
      <c r="C94" s="696" t="s">
        <v>354</v>
      </c>
      <c r="D94" s="697" t="s">
        <v>231</v>
      </c>
      <c r="E94" s="697" t="s">
        <v>270</v>
      </c>
      <c r="F94" s="698" t="s">
        <v>764</v>
      </c>
      <c r="G94" s="698" t="s">
        <v>690</v>
      </c>
      <c r="H94" s="697" t="s">
        <v>319</v>
      </c>
      <c r="I94" s="698" t="s">
        <v>361</v>
      </c>
      <c r="J94" s="699" t="s">
        <v>168</v>
      </c>
      <c r="K94" s="697">
        <v>3</v>
      </c>
      <c r="L94" s="697" t="s">
        <v>267</v>
      </c>
      <c r="M94" s="697" t="s">
        <v>267</v>
      </c>
      <c r="N94" s="697" t="s">
        <v>267</v>
      </c>
      <c r="O94" s="697" t="s">
        <v>268</v>
      </c>
      <c r="P94" s="700">
        <v>375195</v>
      </c>
      <c r="Q94" s="701">
        <f t="shared" si="3"/>
        <v>1125585</v>
      </c>
    </row>
    <row r="95" spans="1:21" x14ac:dyDescent="0.2">
      <c r="A95" s="696">
        <v>87</v>
      </c>
      <c r="B95" s="696" t="s">
        <v>353</v>
      </c>
      <c r="C95" s="696" t="s">
        <v>354</v>
      </c>
      <c r="D95" s="697" t="s">
        <v>231</v>
      </c>
      <c r="E95" s="697" t="s">
        <v>273</v>
      </c>
      <c r="F95" s="698" t="s">
        <v>764</v>
      </c>
      <c r="G95" s="698" t="s">
        <v>690</v>
      </c>
      <c r="H95" s="697" t="s">
        <v>319</v>
      </c>
      <c r="I95" s="698" t="s">
        <v>691</v>
      </c>
      <c r="J95" s="699" t="s">
        <v>375</v>
      </c>
      <c r="K95" s="697">
        <v>102</v>
      </c>
      <c r="L95" s="697" t="s">
        <v>267</v>
      </c>
      <c r="M95" s="697" t="s">
        <v>267</v>
      </c>
      <c r="N95" s="697" t="s">
        <v>267</v>
      </c>
      <c r="O95" s="697" t="s">
        <v>268</v>
      </c>
      <c r="P95" s="700">
        <v>13369</v>
      </c>
      <c r="Q95" s="701">
        <f t="shared" si="3"/>
        <v>1363638</v>
      </c>
    </row>
    <row r="96" spans="1:21" x14ac:dyDescent="0.2">
      <c r="A96" s="696">
        <v>88</v>
      </c>
      <c r="B96" s="696" t="s">
        <v>353</v>
      </c>
      <c r="C96" s="696" t="s">
        <v>354</v>
      </c>
      <c r="D96" s="697" t="s">
        <v>231</v>
      </c>
      <c r="E96" s="697" t="s">
        <v>275</v>
      </c>
      <c r="F96" s="698" t="s">
        <v>764</v>
      </c>
      <c r="G96" s="698" t="s">
        <v>690</v>
      </c>
      <c r="H96" s="697" t="s">
        <v>319</v>
      </c>
      <c r="I96" s="698" t="s">
        <v>363</v>
      </c>
      <c r="J96" s="699" t="s">
        <v>46</v>
      </c>
      <c r="K96" s="697">
        <v>1</v>
      </c>
      <c r="L96" s="697" t="s">
        <v>267</v>
      </c>
      <c r="M96" s="697" t="s">
        <v>267</v>
      </c>
      <c r="N96" s="697" t="s">
        <v>267</v>
      </c>
      <c r="O96" s="697" t="s">
        <v>268</v>
      </c>
      <c r="P96" s="700">
        <v>4699040</v>
      </c>
      <c r="Q96" s="701">
        <f t="shared" si="3"/>
        <v>4699040</v>
      </c>
    </row>
    <row r="97" spans="1:18" x14ac:dyDescent="0.2">
      <c r="A97" s="696">
        <v>89</v>
      </c>
      <c r="B97" s="696" t="s">
        <v>353</v>
      </c>
      <c r="C97" s="696" t="s">
        <v>354</v>
      </c>
      <c r="D97" s="697" t="s">
        <v>231</v>
      </c>
      <c r="E97" s="697" t="s">
        <v>278</v>
      </c>
      <c r="F97" s="698" t="s">
        <v>764</v>
      </c>
      <c r="G97" s="698" t="s">
        <v>690</v>
      </c>
      <c r="H97" s="697" t="s">
        <v>319</v>
      </c>
      <c r="I97" s="698" t="s">
        <v>365</v>
      </c>
      <c r="J97" s="699" t="s">
        <v>44</v>
      </c>
      <c r="K97" s="697">
        <v>1</v>
      </c>
      <c r="L97" s="697" t="s">
        <v>267</v>
      </c>
      <c r="M97" s="697" t="s">
        <v>267</v>
      </c>
      <c r="N97" s="697" t="s">
        <v>267</v>
      </c>
      <c r="O97" s="697" t="s">
        <v>268</v>
      </c>
      <c r="P97" s="700">
        <v>4480480</v>
      </c>
      <c r="Q97" s="701">
        <f t="shared" si="3"/>
        <v>4480480</v>
      </c>
    </row>
    <row r="98" spans="1:18" x14ac:dyDescent="0.2">
      <c r="A98" s="696">
        <v>90</v>
      </c>
      <c r="B98" s="696" t="s">
        <v>353</v>
      </c>
      <c r="C98" s="696" t="s">
        <v>354</v>
      </c>
      <c r="D98" s="697" t="s">
        <v>231</v>
      </c>
      <c r="E98" s="697" t="s">
        <v>280</v>
      </c>
      <c r="F98" s="698" t="s">
        <v>764</v>
      </c>
      <c r="G98" s="698" t="s">
        <v>690</v>
      </c>
      <c r="H98" s="697" t="s">
        <v>319</v>
      </c>
      <c r="I98" s="698" t="s">
        <v>692</v>
      </c>
      <c r="J98" s="699" t="s">
        <v>25</v>
      </c>
      <c r="K98" s="697">
        <v>1</v>
      </c>
      <c r="L98" s="697" t="s">
        <v>267</v>
      </c>
      <c r="M98" s="697" t="s">
        <v>267</v>
      </c>
      <c r="N98" s="697" t="s">
        <v>267</v>
      </c>
      <c r="O98" s="697" t="s">
        <v>268</v>
      </c>
      <c r="P98" s="700">
        <v>1730267</v>
      </c>
      <c r="Q98" s="701">
        <f t="shared" si="3"/>
        <v>1730267</v>
      </c>
    </row>
    <row r="99" spans="1:18" x14ac:dyDescent="0.2">
      <c r="A99" s="696">
        <v>91</v>
      </c>
      <c r="B99" s="696" t="s">
        <v>353</v>
      </c>
      <c r="C99" s="696" t="s">
        <v>354</v>
      </c>
      <c r="D99" s="697" t="s">
        <v>231</v>
      </c>
      <c r="E99" s="697" t="s">
        <v>282</v>
      </c>
      <c r="F99" s="698" t="s">
        <v>764</v>
      </c>
      <c r="G99" s="698" t="s">
        <v>690</v>
      </c>
      <c r="H99" s="697" t="s">
        <v>319</v>
      </c>
      <c r="I99" s="698" t="s">
        <v>369</v>
      </c>
      <c r="J99" s="699" t="s">
        <v>657</v>
      </c>
      <c r="K99" s="697">
        <v>2</v>
      </c>
      <c r="L99" s="697" t="s">
        <v>267</v>
      </c>
      <c r="M99" s="697" t="s">
        <v>267</v>
      </c>
      <c r="N99" s="697" t="s">
        <v>267</v>
      </c>
      <c r="O99" s="697" t="s">
        <v>268</v>
      </c>
      <c r="P99" s="700">
        <v>557328</v>
      </c>
      <c r="Q99" s="701">
        <f t="shared" si="3"/>
        <v>1114656</v>
      </c>
    </row>
    <row r="100" spans="1:18" x14ac:dyDescent="0.2">
      <c r="A100" s="696">
        <v>92</v>
      </c>
      <c r="B100" s="696" t="s">
        <v>353</v>
      </c>
      <c r="C100" s="696" t="s">
        <v>354</v>
      </c>
      <c r="D100" s="697" t="s">
        <v>231</v>
      </c>
      <c r="E100" s="697" t="s">
        <v>284</v>
      </c>
      <c r="F100" s="698" t="s">
        <v>764</v>
      </c>
      <c r="G100" s="698" t="s">
        <v>690</v>
      </c>
      <c r="H100" s="697" t="s">
        <v>319</v>
      </c>
      <c r="I100" s="698" t="s">
        <v>480</v>
      </c>
      <c r="J100" s="699" t="s">
        <v>372</v>
      </c>
      <c r="K100" s="697">
        <v>1</v>
      </c>
      <c r="L100" s="697" t="s">
        <v>267</v>
      </c>
      <c r="M100" s="697" t="s">
        <v>267</v>
      </c>
      <c r="N100" s="697" t="s">
        <v>267</v>
      </c>
      <c r="O100" s="697" t="s">
        <v>267</v>
      </c>
      <c r="P100" s="700">
        <v>2900000</v>
      </c>
      <c r="Q100" s="701">
        <f t="shared" si="3"/>
        <v>2900000</v>
      </c>
    </row>
    <row r="101" spans="1:18" x14ac:dyDescent="0.2">
      <c r="A101" s="696">
        <v>93</v>
      </c>
      <c r="B101" s="696" t="s">
        <v>353</v>
      </c>
      <c r="C101" s="696" t="s">
        <v>354</v>
      </c>
      <c r="D101" s="697" t="s">
        <v>231</v>
      </c>
      <c r="E101" s="697" t="s">
        <v>285</v>
      </c>
      <c r="F101" s="698" t="s">
        <v>764</v>
      </c>
      <c r="G101" s="698" t="s">
        <v>690</v>
      </c>
      <c r="H101" s="697" t="s">
        <v>319</v>
      </c>
      <c r="I101" s="698" t="s">
        <v>380</v>
      </c>
      <c r="J101" s="699" t="s">
        <v>228</v>
      </c>
      <c r="K101" s="697">
        <v>500</v>
      </c>
      <c r="L101" s="697" t="s">
        <v>267</v>
      </c>
      <c r="M101" s="697" t="s">
        <v>267</v>
      </c>
      <c r="N101" s="697" t="s">
        <v>267</v>
      </c>
      <c r="O101" s="697" t="s">
        <v>268</v>
      </c>
      <c r="P101" s="700">
        <v>574</v>
      </c>
      <c r="Q101" s="701">
        <f t="shared" si="3"/>
        <v>287000</v>
      </c>
    </row>
    <row r="102" spans="1:18" x14ac:dyDescent="0.2">
      <c r="A102" s="696">
        <v>94</v>
      </c>
      <c r="B102" s="696" t="s">
        <v>353</v>
      </c>
      <c r="C102" s="696" t="s">
        <v>354</v>
      </c>
      <c r="D102" s="697" t="s">
        <v>231</v>
      </c>
      <c r="E102" s="697" t="s">
        <v>765</v>
      </c>
      <c r="F102" s="698" t="s">
        <v>764</v>
      </c>
      <c r="G102" s="698" t="s">
        <v>690</v>
      </c>
      <c r="H102" s="697" t="s">
        <v>319</v>
      </c>
      <c r="I102" s="698" t="s">
        <v>693</v>
      </c>
      <c r="J102" s="699" t="s">
        <v>694</v>
      </c>
      <c r="K102" s="697">
        <v>4</v>
      </c>
      <c r="L102" s="697" t="s">
        <v>267</v>
      </c>
      <c r="M102" s="697" t="s">
        <v>267</v>
      </c>
      <c r="N102" s="697" t="s">
        <v>268</v>
      </c>
      <c r="O102" s="697" t="s">
        <v>267</v>
      </c>
      <c r="P102" s="700">
        <v>95000</v>
      </c>
      <c r="Q102" s="701">
        <f t="shared" si="3"/>
        <v>380000</v>
      </c>
    </row>
    <row r="103" spans="1:18" x14ac:dyDescent="0.2">
      <c r="A103" s="696">
        <v>95</v>
      </c>
      <c r="B103" s="696" t="s">
        <v>353</v>
      </c>
      <c r="C103" s="696" t="s">
        <v>354</v>
      </c>
      <c r="D103" s="697" t="s">
        <v>231</v>
      </c>
      <c r="E103" s="697" t="s">
        <v>766</v>
      </c>
      <c r="F103" s="698" t="s">
        <v>764</v>
      </c>
      <c r="G103" s="698" t="s">
        <v>690</v>
      </c>
      <c r="H103" s="697" t="s">
        <v>319</v>
      </c>
      <c r="I103" s="698" t="s">
        <v>159</v>
      </c>
      <c r="J103" s="699" t="s">
        <v>383</v>
      </c>
      <c r="K103" s="697">
        <v>100</v>
      </c>
      <c r="L103" s="697" t="s">
        <v>267</v>
      </c>
      <c r="M103" s="697" t="s">
        <v>267</v>
      </c>
      <c r="N103" s="697" t="s">
        <v>267</v>
      </c>
      <c r="O103" s="697" t="s">
        <v>268</v>
      </c>
      <c r="P103" s="700">
        <v>45000</v>
      </c>
      <c r="Q103" s="701">
        <f t="shared" si="3"/>
        <v>4500000</v>
      </c>
    </row>
    <row r="104" spans="1:18" x14ac:dyDescent="0.2">
      <c r="A104" s="696">
        <v>96</v>
      </c>
      <c r="B104" s="696" t="s">
        <v>353</v>
      </c>
      <c r="C104" s="696" t="s">
        <v>354</v>
      </c>
      <c r="D104" s="697" t="s">
        <v>231</v>
      </c>
      <c r="E104" s="697" t="s">
        <v>767</v>
      </c>
      <c r="F104" s="698" t="s">
        <v>764</v>
      </c>
      <c r="G104" s="698" t="s">
        <v>690</v>
      </c>
      <c r="H104" s="697" t="s">
        <v>319</v>
      </c>
      <c r="I104" s="698" t="s">
        <v>385</v>
      </c>
      <c r="J104" s="699" t="s">
        <v>386</v>
      </c>
      <c r="K104" s="697">
        <v>2</v>
      </c>
      <c r="L104" s="697" t="s">
        <v>267</v>
      </c>
      <c r="M104" s="697" t="s">
        <v>267</v>
      </c>
      <c r="N104" s="697" t="s">
        <v>267</v>
      </c>
      <c r="O104" s="697" t="s">
        <v>268</v>
      </c>
      <c r="P104" s="700">
        <v>1748480</v>
      </c>
      <c r="Q104" s="701">
        <f t="shared" si="3"/>
        <v>3496960</v>
      </c>
    </row>
    <row r="105" spans="1:18" x14ac:dyDescent="0.2">
      <c r="A105" s="696">
        <v>97</v>
      </c>
      <c r="B105" s="696" t="s">
        <v>353</v>
      </c>
      <c r="C105" s="696" t="s">
        <v>354</v>
      </c>
      <c r="D105" s="697" t="s">
        <v>231</v>
      </c>
      <c r="E105" s="697" t="s">
        <v>768</v>
      </c>
      <c r="F105" s="698" t="s">
        <v>764</v>
      </c>
      <c r="G105" s="698" t="s">
        <v>690</v>
      </c>
      <c r="H105" s="697" t="s">
        <v>319</v>
      </c>
      <c r="I105" s="698" t="s">
        <v>69</v>
      </c>
      <c r="J105" s="699" t="s">
        <v>695</v>
      </c>
      <c r="K105" s="697">
        <v>120</v>
      </c>
      <c r="L105" s="697" t="s">
        <v>267</v>
      </c>
      <c r="M105" s="697" t="s">
        <v>267</v>
      </c>
      <c r="N105" s="697" t="s">
        <v>267</v>
      </c>
      <c r="O105" s="697" t="s">
        <v>268</v>
      </c>
      <c r="P105" s="700">
        <v>44523</v>
      </c>
      <c r="Q105" s="701">
        <f t="shared" si="3"/>
        <v>5342760</v>
      </c>
    </row>
    <row r="106" spans="1:18" x14ac:dyDescent="0.2">
      <c r="A106" s="696">
        <v>98</v>
      </c>
      <c r="B106" s="696" t="s">
        <v>353</v>
      </c>
      <c r="C106" s="696" t="s">
        <v>354</v>
      </c>
      <c r="D106" s="697" t="s">
        <v>231</v>
      </c>
      <c r="E106" s="697" t="s">
        <v>769</v>
      </c>
      <c r="F106" s="698" t="s">
        <v>764</v>
      </c>
      <c r="G106" s="698" t="s">
        <v>690</v>
      </c>
      <c r="H106" s="697" t="s">
        <v>319</v>
      </c>
      <c r="I106" s="698" t="s">
        <v>388</v>
      </c>
      <c r="J106" s="699" t="s">
        <v>35</v>
      </c>
      <c r="K106" s="697">
        <v>1</v>
      </c>
      <c r="L106" s="697" t="s">
        <v>267</v>
      </c>
      <c r="M106" s="697" t="s">
        <v>267</v>
      </c>
      <c r="N106" s="697" t="s">
        <v>267</v>
      </c>
      <c r="O106" s="697" t="s">
        <v>268</v>
      </c>
      <c r="P106" s="700">
        <v>3278400</v>
      </c>
      <c r="Q106" s="701">
        <f t="shared" si="3"/>
        <v>3278400</v>
      </c>
    </row>
    <row r="107" spans="1:18" x14ac:dyDescent="0.2">
      <c r="A107" s="696">
        <v>99</v>
      </c>
      <c r="B107" s="696" t="s">
        <v>353</v>
      </c>
      <c r="C107" s="696" t="s">
        <v>354</v>
      </c>
      <c r="D107" s="697" t="s">
        <v>231</v>
      </c>
      <c r="E107" s="697" t="s">
        <v>770</v>
      </c>
      <c r="F107" s="698" t="s">
        <v>764</v>
      </c>
      <c r="G107" s="698" t="s">
        <v>690</v>
      </c>
      <c r="H107" s="697" t="s">
        <v>319</v>
      </c>
      <c r="I107" s="698" t="s">
        <v>697</v>
      </c>
      <c r="J107" s="699" t="s">
        <v>537</v>
      </c>
      <c r="K107" s="697">
        <v>1</v>
      </c>
      <c r="L107" s="697" t="s">
        <v>267</v>
      </c>
      <c r="M107" s="697" t="s">
        <v>267</v>
      </c>
      <c r="N107" s="697" t="s">
        <v>267</v>
      </c>
      <c r="O107" s="697" t="s">
        <v>268</v>
      </c>
      <c r="P107" s="700">
        <v>450000</v>
      </c>
      <c r="Q107" s="701">
        <f t="shared" si="3"/>
        <v>450000</v>
      </c>
    </row>
    <row r="108" spans="1:18" x14ac:dyDescent="0.2">
      <c r="A108" s="696">
        <v>100</v>
      </c>
      <c r="B108" s="696" t="s">
        <v>353</v>
      </c>
      <c r="C108" s="696" t="s">
        <v>354</v>
      </c>
      <c r="D108" s="697" t="s">
        <v>231</v>
      </c>
      <c r="E108" s="697" t="s">
        <v>771</v>
      </c>
      <c r="F108" s="698" t="s">
        <v>764</v>
      </c>
      <c r="G108" s="698" t="s">
        <v>690</v>
      </c>
      <c r="H108" s="697" t="s">
        <v>319</v>
      </c>
      <c r="I108" s="698" t="s">
        <v>699</v>
      </c>
      <c r="J108" s="699" t="s">
        <v>541</v>
      </c>
      <c r="K108" s="697">
        <v>1</v>
      </c>
      <c r="L108" s="697" t="s">
        <v>267</v>
      </c>
      <c r="M108" s="697" t="s">
        <v>267</v>
      </c>
      <c r="N108" s="697" t="s">
        <v>267</v>
      </c>
      <c r="O108" s="697" t="s">
        <v>268</v>
      </c>
      <c r="P108" s="700">
        <v>1000000</v>
      </c>
      <c r="Q108" s="701">
        <f t="shared" si="3"/>
        <v>1000000</v>
      </c>
    </row>
    <row r="109" spans="1:18" x14ac:dyDescent="0.2">
      <c r="A109" s="696">
        <v>101</v>
      </c>
      <c r="B109" s="696" t="s">
        <v>353</v>
      </c>
      <c r="C109" s="696" t="s">
        <v>354</v>
      </c>
      <c r="D109" s="697" t="s">
        <v>231</v>
      </c>
      <c r="E109" s="697" t="s">
        <v>772</v>
      </c>
      <c r="F109" s="698" t="s">
        <v>764</v>
      </c>
      <c r="G109" s="698" t="s">
        <v>690</v>
      </c>
      <c r="H109" s="697" t="s">
        <v>319</v>
      </c>
      <c r="I109" s="698" t="s">
        <v>219</v>
      </c>
      <c r="J109" s="699" t="s">
        <v>701</v>
      </c>
      <c r="K109" s="697">
        <v>8</v>
      </c>
      <c r="L109" s="697" t="s">
        <v>267</v>
      </c>
      <c r="M109" s="697" t="s">
        <v>267</v>
      </c>
      <c r="N109" s="697" t="s">
        <v>267</v>
      </c>
      <c r="O109" s="697" t="s">
        <v>268</v>
      </c>
      <c r="P109" s="700">
        <v>3205547</v>
      </c>
      <c r="Q109" s="701">
        <f t="shared" si="3"/>
        <v>25644376</v>
      </c>
    </row>
    <row r="110" spans="1:18" x14ac:dyDescent="0.2">
      <c r="A110" s="696">
        <v>102</v>
      </c>
      <c r="B110" s="696" t="s">
        <v>353</v>
      </c>
      <c r="C110" s="696" t="s">
        <v>354</v>
      </c>
      <c r="D110" s="697" t="s">
        <v>231</v>
      </c>
      <c r="E110" s="697" t="s">
        <v>773</v>
      </c>
      <c r="F110" s="698" t="s">
        <v>764</v>
      </c>
      <c r="G110" s="698" t="s">
        <v>690</v>
      </c>
      <c r="H110" s="697" t="s">
        <v>319</v>
      </c>
      <c r="I110" s="698" t="s">
        <v>390</v>
      </c>
      <c r="J110" s="699" t="s">
        <v>391</v>
      </c>
      <c r="K110" s="697">
        <v>20</v>
      </c>
      <c r="L110" s="697" t="s">
        <v>267</v>
      </c>
      <c r="M110" s="697" t="s">
        <v>267</v>
      </c>
      <c r="N110" s="697" t="s">
        <v>267</v>
      </c>
      <c r="O110" s="697" t="s">
        <v>268</v>
      </c>
      <c r="P110" s="700">
        <v>89245</v>
      </c>
      <c r="Q110" s="701">
        <f t="shared" si="3"/>
        <v>1784900</v>
      </c>
    </row>
    <row r="111" spans="1:18" x14ac:dyDescent="0.2">
      <c r="A111" s="696">
        <v>103</v>
      </c>
      <c r="B111" s="696" t="s">
        <v>353</v>
      </c>
      <c r="C111" s="696" t="s">
        <v>354</v>
      </c>
      <c r="D111" s="697" t="s">
        <v>231</v>
      </c>
      <c r="E111" s="697" t="s">
        <v>774</v>
      </c>
      <c r="F111" s="698" t="s">
        <v>764</v>
      </c>
      <c r="G111" s="698" t="s">
        <v>690</v>
      </c>
      <c r="H111" s="697" t="s">
        <v>319</v>
      </c>
      <c r="I111" s="698" t="s">
        <v>377</v>
      </c>
      <c r="J111" s="699" t="s">
        <v>378</v>
      </c>
      <c r="K111" s="697">
        <v>1</v>
      </c>
      <c r="L111" s="697" t="s">
        <v>267</v>
      </c>
      <c r="M111" s="697" t="s">
        <v>267</v>
      </c>
      <c r="N111" s="697" t="s">
        <v>267</v>
      </c>
      <c r="O111" s="697" t="s">
        <v>268</v>
      </c>
      <c r="P111" s="700">
        <v>2431480</v>
      </c>
      <c r="Q111" s="701">
        <f t="shared" si="3"/>
        <v>2431480</v>
      </c>
      <c r="R111" s="702">
        <f>+SUM(Q93:Q111)</f>
        <v>66266350</v>
      </c>
    </row>
    <row r="112" spans="1:18" x14ac:dyDescent="0.2">
      <c r="A112" s="696">
        <v>104</v>
      </c>
      <c r="B112" s="696" t="s">
        <v>353</v>
      </c>
      <c r="C112" s="696" t="s">
        <v>354</v>
      </c>
      <c r="D112" s="697" t="s">
        <v>238</v>
      </c>
      <c r="E112" s="697" t="s">
        <v>288</v>
      </c>
      <c r="F112" s="698" t="s">
        <v>775</v>
      </c>
      <c r="G112" s="698" t="s">
        <v>690</v>
      </c>
      <c r="H112" s="697" t="s">
        <v>319</v>
      </c>
      <c r="I112" s="698" t="s">
        <v>305</v>
      </c>
      <c r="J112" s="699" t="s">
        <v>48</v>
      </c>
      <c r="K112" s="697">
        <v>1</v>
      </c>
      <c r="L112" s="697" t="s">
        <v>267</v>
      </c>
      <c r="M112" s="697" t="s">
        <v>267</v>
      </c>
      <c r="N112" s="697" t="s">
        <v>267</v>
      </c>
      <c r="O112" s="697" t="s">
        <v>268</v>
      </c>
      <c r="P112" s="700">
        <v>3824800</v>
      </c>
      <c r="Q112" s="701">
        <f t="shared" si="3"/>
        <v>3824800</v>
      </c>
    </row>
    <row r="113" spans="1:18" x14ac:dyDescent="0.2">
      <c r="A113" s="696">
        <v>105</v>
      </c>
      <c r="B113" s="696" t="s">
        <v>353</v>
      </c>
      <c r="C113" s="696" t="s">
        <v>354</v>
      </c>
      <c r="D113" s="697" t="s">
        <v>238</v>
      </c>
      <c r="E113" s="697" t="s">
        <v>293</v>
      </c>
      <c r="F113" s="698" t="s">
        <v>775</v>
      </c>
      <c r="G113" s="698" t="s">
        <v>690</v>
      </c>
      <c r="H113" s="697" t="s">
        <v>319</v>
      </c>
      <c r="I113" s="698" t="s">
        <v>266</v>
      </c>
      <c r="J113" s="699" t="s">
        <v>123</v>
      </c>
      <c r="K113" s="697">
        <v>1</v>
      </c>
      <c r="L113" s="697" t="s">
        <v>267</v>
      </c>
      <c r="M113" s="697" t="s">
        <v>267</v>
      </c>
      <c r="N113" s="697" t="s">
        <v>267</v>
      </c>
      <c r="O113" s="697" t="s">
        <v>268</v>
      </c>
      <c r="P113" s="700">
        <v>256808</v>
      </c>
      <c r="Q113" s="701">
        <f t="shared" si="3"/>
        <v>256808</v>
      </c>
    </row>
    <row r="114" spans="1:18" x14ac:dyDescent="0.2">
      <c r="A114" s="696">
        <v>106</v>
      </c>
      <c r="B114" s="696" t="s">
        <v>353</v>
      </c>
      <c r="C114" s="696" t="s">
        <v>354</v>
      </c>
      <c r="D114" s="697" t="s">
        <v>238</v>
      </c>
      <c r="E114" s="697" t="s">
        <v>296</v>
      </c>
      <c r="F114" s="698" t="s">
        <v>775</v>
      </c>
      <c r="G114" s="698" t="s">
        <v>690</v>
      </c>
      <c r="H114" s="697" t="s">
        <v>319</v>
      </c>
      <c r="I114" s="698" t="s">
        <v>399</v>
      </c>
      <c r="J114" s="699" t="s">
        <v>375</v>
      </c>
      <c r="K114" s="697">
        <v>102</v>
      </c>
      <c r="L114" s="697" t="s">
        <v>267</v>
      </c>
      <c r="M114" s="697" t="s">
        <v>267</v>
      </c>
      <c r="N114" s="697" t="s">
        <v>267</v>
      </c>
      <c r="O114" s="697" t="s">
        <v>268</v>
      </c>
      <c r="P114" s="700">
        <v>13369</v>
      </c>
      <c r="Q114" s="701">
        <f t="shared" si="3"/>
        <v>1363638</v>
      </c>
    </row>
    <row r="115" spans="1:18" x14ac:dyDescent="0.2">
      <c r="A115" s="696">
        <v>107</v>
      </c>
      <c r="B115" s="696" t="s">
        <v>353</v>
      </c>
      <c r="C115" s="696" t="s">
        <v>354</v>
      </c>
      <c r="D115" s="697" t="s">
        <v>238</v>
      </c>
      <c r="E115" s="697" t="s">
        <v>298</v>
      </c>
      <c r="F115" s="698" t="s">
        <v>775</v>
      </c>
      <c r="G115" s="698" t="s">
        <v>690</v>
      </c>
      <c r="H115" s="697" t="s">
        <v>319</v>
      </c>
      <c r="I115" s="698" t="s">
        <v>677</v>
      </c>
      <c r="J115" s="699" t="s">
        <v>277</v>
      </c>
      <c r="K115" s="697">
        <v>100</v>
      </c>
      <c r="L115" s="697" t="s">
        <v>267</v>
      </c>
      <c r="M115" s="697" t="s">
        <v>267</v>
      </c>
      <c r="N115" s="697" t="s">
        <v>267</v>
      </c>
      <c r="O115" s="697" t="s">
        <v>268</v>
      </c>
      <c r="P115" s="700">
        <v>28996</v>
      </c>
      <c r="Q115" s="701">
        <f t="shared" si="3"/>
        <v>2899600</v>
      </c>
    </row>
    <row r="116" spans="1:18" x14ac:dyDescent="0.2">
      <c r="A116" s="696">
        <v>108</v>
      </c>
      <c r="B116" s="696" t="s">
        <v>353</v>
      </c>
      <c r="C116" s="696" t="s">
        <v>354</v>
      </c>
      <c r="D116" s="697" t="s">
        <v>238</v>
      </c>
      <c r="E116" s="697" t="s">
        <v>300</v>
      </c>
      <c r="F116" s="698" t="s">
        <v>775</v>
      </c>
      <c r="G116" s="698" t="s">
        <v>690</v>
      </c>
      <c r="H116" s="697" t="s">
        <v>319</v>
      </c>
      <c r="I116" s="698" t="s">
        <v>380</v>
      </c>
      <c r="J116" s="699" t="s">
        <v>228</v>
      </c>
      <c r="K116" s="697">
        <v>500</v>
      </c>
      <c r="L116" s="697" t="s">
        <v>267</v>
      </c>
      <c r="M116" s="697" t="s">
        <v>267</v>
      </c>
      <c r="N116" s="697" t="s">
        <v>267</v>
      </c>
      <c r="O116" s="697" t="s">
        <v>268</v>
      </c>
      <c r="P116" s="700">
        <v>574</v>
      </c>
      <c r="Q116" s="701">
        <f t="shared" si="3"/>
        <v>287000</v>
      </c>
    </row>
    <row r="117" spans="1:18" x14ac:dyDescent="0.2">
      <c r="A117" s="696">
        <v>109</v>
      </c>
      <c r="B117" s="696" t="s">
        <v>353</v>
      </c>
      <c r="C117" s="696" t="s">
        <v>354</v>
      </c>
      <c r="D117" s="697" t="s">
        <v>238</v>
      </c>
      <c r="E117" s="697" t="s">
        <v>302</v>
      </c>
      <c r="F117" s="698" t="s">
        <v>775</v>
      </c>
      <c r="G117" s="698" t="s">
        <v>690</v>
      </c>
      <c r="H117" s="697" t="s">
        <v>319</v>
      </c>
      <c r="I117" s="698" t="s">
        <v>204</v>
      </c>
      <c r="J117" s="699" t="s">
        <v>704</v>
      </c>
      <c r="K117" s="697">
        <v>2</v>
      </c>
      <c r="L117" s="697" t="s">
        <v>267</v>
      </c>
      <c r="M117" s="697" t="s">
        <v>267</v>
      </c>
      <c r="N117" s="697" t="s">
        <v>267</v>
      </c>
      <c r="O117" s="697" t="s">
        <v>268</v>
      </c>
      <c r="P117" s="700">
        <v>375195</v>
      </c>
      <c r="Q117" s="701">
        <f t="shared" si="3"/>
        <v>750390</v>
      </c>
    </row>
    <row r="118" spans="1:18" x14ac:dyDescent="0.2">
      <c r="A118" s="696">
        <v>110</v>
      </c>
      <c r="B118" s="696" t="s">
        <v>353</v>
      </c>
      <c r="C118" s="696" t="s">
        <v>354</v>
      </c>
      <c r="D118" s="697" t="s">
        <v>238</v>
      </c>
      <c r="E118" s="697" t="s">
        <v>303</v>
      </c>
      <c r="F118" s="698" t="s">
        <v>775</v>
      </c>
      <c r="G118" s="698" t="s">
        <v>690</v>
      </c>
      <c r="H118" s="697" t="s">
        <v>319</v>
      </c>
      <c r="I118" s="698" t="s">
        <v>128</v>
      </c>
      <c r="J118" s="699" t="s">
        <v>705</v>
      </c>
      <c r="K118" s="697">
        <v>100</v>
      </c>
      <c r="L118" s="697" t="s">
        <v>267</v>
      </c>
      <c r="M118" s="697" t="s">
        <v>267</v>
      </c>
      <c r="N118" s="697" t="s">
        <v>267</v>
      </c>
      <c r="O118" s="697" t="s">
        <v>268</v>
      </c>
      <c r="P118" s="700">
        <v>154813</v>
      </c>
      <c r="Q118" s="701">
        <f t="shared" si="3"/>
        <v>15481300</v>
      </c>
    </row>
    <row r="119" spans="1:18" x14ac:dyDescent="0.2">
      <c r="A119" s="696">
        <v>111</v>
      </c>
      <c r="B119" s="696" t="s">
        <v>353</v>
      </c>
      <c r="C119" s="696" t="s">
        <v>354</v>
      </c>
      <c r="D119" s="697" t="s">
        <v>238</v>
      </c>
      <c r="E119" s="697" t="s">
        <v>304</v>
      </c>
      <c r="F119" s="698" t="s">
        <v>775</v>
      </c>
      <c r="G119" s="698" t="s">
        <v>690</v>
      </c>
      <c r="H119" s="697" t="s">
        <v>319</v>
      </c>
      <c r="I119" s="698" t="s">
        <v>406</v>
      </c>
      <c r="J119" s="699" t="s">
        <v>407</v>
      </c>
      <c r="K119" s="697">
        <v>2</v>
      </c>
      <c r="L119" s="697" t="s">
        <v>267</v>
      </c>
      <c r="M119" s="697" t="s">
        <v>267</v>
      </c>
      <c r="N119" s="697" t="s">
        <v>267</v>
      </c>
      <c r="O119" s="697" t="s">
        <v>268</v>
      </c>
      <c r="P119" s="700">
        <v>375195</v>
      </c>
      <c r="Q119" s="701">
        <f t="shared" si="3"/>
        <v>750390</v>
      </c>
    </row>
    <row r="120" spans="1:18" x14ac:dyDescent="0.2">
      <c r="A120" s="696">
        <v>112</v>
      </c>
      <c r="B120" s="696" t="s">
        <v>353</v>
      </c>
      <c r="C120" s="696" t="s">
        <v>354</v>
      </c>
      <c r="D120" s="697" t="s">
        <v>238</v>
      </c>
      <c r="E120" s="697" t="s">
        <v>307</v>
      </c>
      <c r="F120" s="698" t="s">
        <v>775</v>
      </c>
      <c r="G120" s="698" t="s">
        <v>690</v>
      </c>
      <c r="H120" s="697" t="s">
        <v>319</v>
      </c>
      <c r="I120" s="698" t="s">
        <v>126</v>
      </c>
      <c r="J120" s="699" t="s">
        <v>706</v>
      </c>
      <c r="K120" s="697">
        <v>100</v>
      </c>
      <c r="L120" s="697" t="s">
        <v>267</v>
      </c>
      <c r="M120" s="697" t="s">
        <v>267</v>
      </c>
      <c r="N120" s="697" t="s">
        <v>267</v>
      </c>
      <c r="O120" s="697" t="s">
        <v>268</v>
      </c>
      <c r="P120" s="700">
        <v>132957</v>
      </c>
      <c r="Q120" s="701">
        <f t="shared" si="3"/>
        <v>13295700</v>
      </c>
    </row>
    <row r="121" spans="1:18" x14ac:dyDescent="0.2">
      <c r="A121" s="696">
        <v>113</v>
      </c>
      <c r="B121" s="696" t="s">
        <v>353</v>
      </c>
      <c r="C121" s="696" t="s">
        <v>354</v>
      </c>
      <c r="D121" s="697" t="s">
        <v>238</v>
      </c>
      <c r="E121" s="697" t="s">
        <v>309</v>
      </c>
      <c r="F121" s="698" t="s">
        <v>775</v>
      </c>
      <c r="G121" s="698" t="s">
        <v>690</v>
      </c>
      <c r="H121" s="697" t="s">
        <v>319</v>
      </c>
      <c r="I121" s="698" t="s">
        <v>299</v>
      </c>
      <c r="J121" s="699" t="s">
        <v>60</v>
      </c>
      <c r="K121" s="697">
        <v>100</v>
      </c>
      <c r="L121" s="697" t="s">
        <v>267</v>
      </c>
      <c r="M121" s="697" t="s">
        <v>267</v>
      </c>
      <c r="N121" s="697" t="s">
        <v>267</v>
      </c>
      <c r="O121" s="697" t="s">
        <v>268</v>
      </c>
      <c r="P121" s="700">
        <v>27138</v>
      </c>
      <c r="Q121" s="701">
        <f t="shared" si="3"/>
        <v>2713800</v>
      </c>
    </row>
    <row r="122" spans="1:18" x14ac:dyDescent="0.2">
      <c r="A122" s="696">
        <v>114</v>
      </c>
      <c r="B122" s="696" t="s">
        <v>353</v>
      </c>
      <c r="C122" s="696" t="s">
        <v>354</v>
      </c>
      <c r="D122" s="697" t="s">
        <v>238</v>
      </c>
      <c r="E122" s="697" t="s">
        <v>310</v>
      </c>
      <c r="F122" s="698" t="s">
        <v>775</v>
      </c>
      <c r="G122" s="698" t="s">
        <v>690</v>
      </c>
      <c r="H122" s="697" t="s">
        <v>319</v>
      </c>
      <c r="I122" s="698" t="s">
        <v>411</v>
      </c>
      <c r="J122" s="699" t="s">
        <v>121</v>
      </c>
      <c r="K122" s="697">
        <v>3</v>
      </c>
      <c r="L122" s="697" t="s">
        <v>267</v>
      </c>
      <c r="M122" s="697" t="s">
        <v>267</v>
      </c>
      <c r="N122" s="697" t="s">
        <v>268</v>
      </c>
      <c r="O122" s="697" t="s">
        <v>267</v>
      </c>
      <c r="P122" s="700">
        <v>473547</v>
      </c>
      <c r="Q122" s="701">
        <f t="shared" si="3"/>
        <v>1420641</v>
      </c>
      <c r="R122" s="675">
        <f>+SUM(Q112:Q122)</f>
        <v>43044067</v>
      </c>
    </row>
    <row r="123" spans="1:18" x14ac:dyDescent="0.2">
      <c r="A123" s="696">
        <v>115</v>
      </c>
      <c r="B123" s="696" t="s">
        <v>353</v>
      </c>
      <c r="C123" s="696" t="s">
        <v>412</v>
      </c>
      <c r="D123" s="697" t="s">
        <v>241</v>
      </c>
      <c r="E123" s="697" t="s">
        <v>313</v>
      </c>
      <c r="F123" s="698" t="s">
        <v>338</v>
      </c>
      <c r="G123" s="698" t="s">
        <v>707</v>
      </c>
      <c r="H123" s="697" t="s">
        <v>319</v>
      </c>
      <c r="I123" s="698" t="s">
        <v>416</v>
      </c>
      <c r="J123" s="699" t="s">
        <v>117</v>
      </c>
      <c r="K123" s="697">
        <v>2</v>
      </c>
      <c r="L123" s="697" t="s">
        <v>267</v>
      </c>
      <c r="M123" s="697" t="s">
        <v>267</v>
      </c>
      <c r="N123" s="697" t="s">
        <v>268</v>
      </c>
      <c r="O123" s="697" t="s">
        <v>267</v>
      </c>
      <c r="P123" s="700">
        <v>3824800</v>
      </c>
      <c r="Q123" s="701">
        <f t="shared" si="3"/>
        <v>7649600</v>
      </c>
    </row>
    <row r="124" spans="1:18" x14ac:dyDescent="0.2">
      <c r="A124" s="696">
        <v>116</v>
      </c>
      <c r="B124" s="696" t="s">
        <v>353</v>
      </c>
      <c r="C124" s="696" t="s">
        <v>412</v>
      </c>
      <c r="D124" s="697" t="s">
        <v>241</v>
      </c>
      <c r="E124" s="697" t="s">
        <v>318</v>
      </c>
      <c r="F124" s="698" t="s">
        <v>338</v>
      </c>
      <c r="G124" s="698" t="s">
        <v>707</v>
      </c>
      <c r="H124" s="697" t="s">
        <v>319</v>
      </c>
      <c r="I124" s="698" t="s">
        <v>411</v>
      </c>
      <c r="J124" s="699" t="s">
        <v>121</v>
      </c>
      <c r="K124" s="697">
        <v>2</v>
      </c>
      <c r="L124" s="697" t="s">
        <v>267</v>
      </c>
      <c r="M124" s="697" t="s">
        <v>267</v>
      </c>
      <c r="N124" s="697" t="s">
        <v>268</v>
      </c>
      <c r="O124" s="697" t="s">
        <v>267</v>
      </c>
      <c r="P124" s="700">
        <v>473547</v>
      </c>
      <c r="Q124" s="701">
        <f t="shared" si="3"/>
        <v>947094</v>
      </c>
    </row>
    <row r="125" spans="1:18" x14ac:dyDescent="0.2">
      <c r="A125" s="696">
        <v>117</v>
      </c>
      <c r="B125" s="696" t="s">
        <v>353</v>
      </c>
      <c r="C125" s="696" t="s">
        <v>412</v>
      </c>
      <c r="D125" s="697" t="s">
        <v>241</v>
      </c>
      <c r="E125" s="697" t="s">
        <v>321</v>
      </c>
      <c r="F125" s="698" t="s">
        <v>338</v>
      </c>
      <c r="G125" s="698" t="s">
        <v>707</v>
      </c>
      <c r="H125" s="697" t="s">
        <v>319</v>
      </c>
      <c r="I125" s="698" t="s">
        <v>399</v>
      </c>
      <c r="J125" s="699" t="s">
        <v>179</v>
      </c>
      <c r="K125" s="697">
        <v>102</v>
      </c>
      <c r="L125" s="697" t="s">
        <v>267</v>
      </c>
      <c r="M125" s="697" t="s">
        <v>267</v>
      </c>
      <c r="N125" s="697" t="s">
        <v>267</v>
      </c>
      <c r="O125" s="697" t="s">
        <v>268</v>
      </c>
      <c r="P125" s="700">
        <v>13369</v>
      </c>
      <c r="Q125" s="701">
        <f t="shared" si="3"/>
        <v>1363638</v>
      </c>
    </row>
    <row r="126" spans="1:18" x14ac:dyDescent="0.2">
      <c r="A126" s="696">
        <v>118</v>
      </c>
      <c r="B126" s="696" t="s">
        <v>353</v>
      </c>
      <c r="C126" s="696" t="s">
        <v>412</v>
      </c>
      <c r="D126" s="697" t="s">
        <v>241</v>
      </c>
      <c r="E126" s="697" t="s">
        <v>322</v>
      </c>
      <c r="F126" s="698" t="s">
        <v>338</v>
      </c>
      <c r="G126" s="698" t="s">
        <v>707</v>
      </c>
      <c r="H126" s="697" t="s">
        <v>319</v>
      </c>
      <c r="I126" s="698" t="s">
        <v>266</v>
      </c>
      <c r="J126" s="699" t="s">
        <v>123</v>
      </c>
      <c r="K126" s="697">
        <v>1</v>
      </c>
      <c r="L126" s="697" t="s">
        <v>267</v>
      </c>
      <c r="M126" s="697" t="s">
        <v>267</v>
      </c>
      <c r="N126" s="697" t="s">
        <v>267</v>
      </c>
      <c r="O126" s="697" t="s">
        <v>268</v>
      </c>
      <c r="P126" s="700">
        <v>256808</v>
      </c>
      <c r="Q126" s="701">
        <f t="shared" si="3"/>
        <v>256808</v>
      </c>
    </row>
    <row r="127" spans="1:18" x14ac:dyDescent="0.2">
      <c r="A127" s="696">
        <v>119</v>
      </c>
      <c r="B127" s="696" t="s">
        <v>353</v>
      </c>
      <c r="C127" s="696" t="s">
        <v>412</v>
      </c>
      <c r="D127" s="697" t="s">
        <v>241</v>
      </c>
      <c r="E127" s="697" t="s">
        <v>323</v>
      </c>
      <c r="F127" s="698" t="s">
        <v>338</v>
      </c>
      <c r="G127" s="698" t="s">
        <v>707</v>
      </c>
      <c r="H127" s="697" t="s">
        <v>319</v>
      </c>
      <c r="I127" s="698" t="s">
        <v>28</v>
      </c>
      <c r="J127" s="699" t="s">
        <v>44</v>
      </c>
      <c r="K127" s="697">
        <v>1</v>
      </c>
      <c r="L127" s="697" t="s">
        <v>267</v>
      </c>
      <c r="M127" s="697" t="s">
        <v>267</v>
      </c>
      <c r="N127" s="697" t="s">
        <v>267</v>
      </c>
      <c r="O127" s="697" t="s">
        <v>268</v>
      </c>
      <c r="P127" s="700">
        <v>2549867</v>
      </c>
      <c r="Q127" s="701">
        <f t="shared" si="3"/>
        <v>2549867</v>
      </c>
    </row>
    <row r="128" spans="1:18" x14ac:dyDescent="0.2">
      <c r="A128" s="696">
        <v>120</v>
      </c>
      <c r="B128" s="696" t="s">
        <v>353</v>
      </c>
      <c r="C128" s="696" t="s">
        <v>412</v>
      </c>
      <c r="D128" s="697" t="s">
        <v>241</v>
      </c>
      <c r="E128" s="697" t="s">
        <v>324</v>
      </c>
      <c r="F128" s="698" t="s">
        <v>338</v>
      </c>
      <c r="G128" s="698" t="s">
        <v>707</v>
      </c>
      <c r="H128" s="697" t="s">
        <v>319</v>
      </c>
      <c r="I128" s="698" t="s">
        <v>692</v>
      </c>
      <c r="J128" s="699" t="s">
        <v>25</v>
      </c>
      <c r="K128" s="697">
        <v>1</v>
      </c>
      <c r="L128" s="697" t="s">
        <v>267</v>
      </c>
      <c r="M128" s="697" t="s">
        <v>267</v>
      </c>
      <c r="N128" s="697" t="s">
        <v>267</v>
      </c>
      <c r="O128" s="697" t="s">
        <v>268</v>
      </c>
      <c r="P128" s="700">
        <v>1730267</v>
      </c>
      <c r="Q128" s="701">
        <f t="shared" si="3"/>
        <v>1730267</v>
      </c>
    </row>
    <row r="129" spans="1:18" x14ac:dyDescent="0.2">
      <c r="A129" s="696">
        <v>121</v>
      </c>
      <c r="B129" s="696" t="s">
        <v>353</v>
      </c>
      <c r="C129" s="696" t="s">
        <v>412</v>
      </c>
      <c r="D129" s="697" t="s">
        <v>241</v>
      </c>
      <c r="E129" s="697" t="s">
        <v>325</v>
      </c>
      <c r="F129" s="698" t="s">
        <v>338</v>
      </c>
      <c r="G129" s="698" t="s">
        <v>707</v>
      </c>
      <c r="H129" s="697" t="s">
        <v>319</v>
      </c>
      <c r="I129" s="698" t="s">
        <v>423</v>
      </c>
      <c r="J129" s="699" t="s">
        <v>424</v>
      </c>
      <c r="K129" s="697">
        <v>4</v>
      </c>
      <c r="L129" s="697" t="s">
        <v>267</v>
      </c>
      <c r="M129" s="697" t="s">
        <v>267</v>
      </c>
      <c r="N129" s="697" t="s">
        <v>267</v>
      </c>
      <c r="O129" s="697" t="s">
        <v>268</v>
      </c>
      <c r="P129" s="700">
        <v>491760</v>
      </c>
      <c r="Q129" s="701">
        <f t="shared" si="3"/>
        <v>1967040</v>
      </c>
    </row>
    <row r="130" spans="1:18" x14ac:dyDescent="0.2">
      <c r="A130" s="696">
        <v>122</v>
      </c>
      <c r="B130" s="696" t="s">
        <v>353</v>
      </c>
      <c r="C130" s="696" t="s">
        <v>412</v>
      </c>
      <c r="D130" s="697" t="s">
        <v>241</v>
      </c>
      <c r="E130" s="697" t="s">
        <v>326</v>
      </c>
      <c r="F130" s="698" t="s">
        <v>338</v>
      </c>
      <c r="G130" s="698" t="s">
        <v>707</v>
      </c>
      <c r="H130" s="697" t="s">
        <v>319</v>
      </c>
      <c r="I130" s="698" t="s">
        <v>426</v>
      </c>
      <c r="J130" s="699" t="s">
        <v>427</v>
      </c>
      <c r="K130" s="697">
        <v>100</v>
      </c>
      <c r="L130" s="697" t="s">
        <v>267</v>
      </c>
      <c r="M130" s="697" t="s">
        <v>267</v>
      </c>
      <c r="N130" s="697" t="s">
        <v>267</v>
      </c>
      <c r="O130" s="697" t="s">
        <v>268</v>
      </c>
      <c r="P130" s="700">
        <v>76496</v>
      </c>
      <c r="Q130" s="701">
        <f t="shared" si="3"/>
        <v>7649600</v>
      </c>
    </row>
    <row r="131" spans="1:18" x14ac:dyDescent="0.2">
      <c r="A131" s="696">
        <v>123</v>
      </c>
      <c r="B131" s="696" t="s">
        <v>353</v>
      </c>
      <c r="C131" s="696" t="s">
        <v>412</v>
      </c>
      <c r="D131" s="697" t="s">
        <v>241</v>
      </c>
      <c r="E131" s="697" t="s">
        <v>329</v>
      </c>
      <c r="F131" s="698" t="s">
        <v>338</v>
      </c>
      <c r="G131" s="698" t="s">
        <v>707</v>
      </c>
      <c r="H131" s="697" t="s">
        <v>319</v>
      </c>
      <c r="I131" s="698" t="s">
        <v>593</v>
      </c>
      <c r="J131" s="699" t="s">
        <v>94</v>
      </c>
      <c r="K131" s="697">
        <v>2</v>
      </c>
      <c r="L131" s="697" t="s">
        <v>267</v>
      </c>
      <c r="M131" s="697" t="s">
        <v>267</v>
      </c>
      <c r="N131" s="697" t="s">
        <v>267</v>
      </c>
      <c r="O131" s="697" t="s">
        <v>268</v>
      </c>
      <c r="P131" s="700">
        <v>486296</v>
      </c>
      <c r="Q131" s="701">
        <f t="shared" si="3"/>
        <v>972592</v>
      </c>
    </row>
    <row r="132" spans="1:18" x14ac:dyDescent="0.2">
      <c r="A132" s="696">
        <v>124</v>
      </c>
      <c r="B132" s="696" t="s">
        <v>353</v>
      </c>
      <c r="C132" s="696" t="s">
        <v>412</v>
      </c>
      <c r="D132" s="697" t="s">
        <v>241</v>
      </c>
      <c r="E132" s="697" t="s">
        <v>776</v>
      </c>
      <c r="F132" s="698" t="s">
        <v>338</v>
      </c>
      <c r="G132" s="698" t="s">
        <v>707</v>
      </c>
      <c r="H132" s="697" t="s">
        <v>319</v>
      </c>
      <c r="I132" s="698" t="s">
        <v>363</v>
      </c>
      <c r="J132" s="699" t="s">
        <v>46</v>
      </c>
      <c r="K132" s="697">
        <v>1</v>
      </c>
      <c r="L132" s="697" t="s">
        <v>267</v>
      </c>
      <c r="M132" s="697" t="s">
        <v>267</v>
      </c>
      <c r="N132" s="697" t="s">
        <v>267</v>
      </c>
      <c r="O132" s="697" t="s">
        <v>268</v>
      </c>
      <c r="P132" s="700">
        <v>4699040</v>
      </c>
      <c r="Q132" s="701">
        <f t="shared" si="3"/>
        <v>4699040</v>
      </c>
    </row>
    <row r="133" spans="1:18" x14ac:dyDescent="0.2">
      <c r="A133" s="696">
        <v>125</v>
      </c>
      <c r="B133" s="696" t="s">
        <v>353</v>
      </c>
      <c r="C133" s="696" t="s">
        <v>412</v>
      </c>
      <c r="D133" s="697" t="s">
        <v>241</v>
      </c>
      <c r="E133" s="697" t="s">
        <v>777</v>
      </c>
      <c r="F133" s="698" t="s">
        <v>338</v>
      </c>
      <c r="G133" s="698" t="s">
        <v>707</v>
      </c>
      <c r="H133" s="697" t="s">
        <v>319</v>
      </c>
      <c r="I133" s="698" t="s">
        <v>369</v>
      </c>
      <c r="J133" s="699" t="s">
        <v>657</v>
      </c>
      <c r="K133" s="697">
        <v>2</v>
      </c>
      <c r="L133" s="697" t="s">
        <v>267</v>
      </c>
      <c r="M133" s="697" t="s">
        <v>267</v>
      </c>
      <c r="N133" s="697" t="s">
        <v>267</v>
      </c>
      <c r="O133" s="697" t="s">
        <v>268</v>
      </c>
      <c r="P133" s="700">
        <v>557328</v>
      </c>
      <c r="Q133" s="701">
        <f t="shared" si="3"/>
        <v>1114656</v>
      </c>
    </row>
    <row r="134" spans="1:18" x14ac:dyDescent="0.2">
      <c r="A134" s="696">
        <v>126</v>
      </c>
      <c r="B134" s="696" t="s">
        <v>353</v>
      </c>
      <c r="C134" s="696" t="s">
        <v>412</v>
      </c>
      <c r="D134" s="697" t="s">
        <v>241</v>
      </c>
      <c r="E134" s="697" t="s">
        <v>778</v>
      </c>
      <c r="F134" s="698" t="s">
        <v>338</v>
      </c>
      <c r="G134" s="698" t="s">
        <v>707</v>
      </c>
      <c r="H134" s="697" t="s">
        <v>319</v>
      </c>
      <c r="I134" s="698" t="s">
        <v>710</v>
      </c>
      <c r="J134" s="699" t="s">
        <v>42</v>
      </c>
      <c r="K134" s="697">
        <v>6</v>
      </c>
      <c r="L134" s="697" t="s">
        <v>267</v>
      </c>
      <c r="M134" s="697" t="s">
        <v>267</v>
      </c>
      <c r="N134" s="697" t="s">
        <v>267</v>
      </c>
      <c r="O134" s="697" t="s">
        <v>268</v>
      </c>
      <c r="P134" s="700">
        <v>198525</v>
      </c>
      <c r="Q134" s="701">
        <f t="shared" si="3"/>
        <v>1191150</v>
      </c>
    </row>
    <row r="135" spans="1:18" x14ac:dyDescent="0.2">
      <c r="A135" s="696">
        <v>127</v>
      </c>
      <c r="B135" s="696" t="s">
        <v>353</v>
      </c>
      <c r="C135" s="696" t="s">
        <v>412</v>
      </c>
      <c r="D135" s="697" t="s">
        <v>241</v>
      </c>
      <c r="E135" s="697" t="s">
        <v>779</v>
      </c>
      <c r="F135" s="698" t="s">
        <v>338</v>
      </c>
      <c r="G135" s="698" t="s">
        <v>707</v>
      </c>
      <c r="H135" s="697" t="s">
        <v>319</v>
      </c>
      <c r="I135" s="698" t="s">
        <v>130</v>
      </c>
      <c r="J135" s="699" t="s">
        <v>712</v>
      </c>
      <c r="K135" s="697">
        <v>100</v>
      </c>
      <c r="L135" s="697" t="s">
        <v>267</v>
      </c>
      <c r="M135" s="697" t="s">
        <v>267</v>
      </c>
      <c r="N135" s="697" t="s">
        <v>267</v>
      </c>
      <c r="O135" s="697" t="s">
        <v>268</v>
      </c>
      <c r="P135" s="700">
        <v>109280</v>
      </c>
      <c r="Q135" s="701">
        <f t="shared" si="3"/>
        <v>10928000</v>
      </c>
      <c r="R135" s="675">
        <f>+SUM(Q123:Q135)</f>
        <v>43019352</v>
      </c>
    </row>
    <row r="136" spans="1:18" x14ac:dyDescent="0.2">
      <c r="A136" s="696">
        <v>128</v>
      </c>
      <c r="B136" s="696" t="s">
        <v>353</v>
      </c>
      <c r="C136" s="696" t="s">
        <v>412</v>
      </c>
      <c r="D136" s="697" t="s">
        <v>780</v>
      </c>
      <c r="E136" s="697" t="s">
        <v>781</v>
      </c>
      <c r="F136" s="698" t="s">
        <v>431</v>
      </c>
      <c r="G136" s="698" t="s">
        <v>707</v>
      </c>
      <c r="H136" s="697" t="s">
        <v>433</v>
      </c>
      <c r="I136" s="698" t="s">
        <v>423</v>
      </c>
      <c r="J136" s="699" t="s">
        <v>424</v>
      </c>
      <c r="K136" s="697">
        <v>4</v>
      </c>
      <c r="L136" s="697" t="s">
        <v>267</v>
      </c>
      <c r="M136" s="697" t="s">
        <v>267</v>
      </c>
      <c r="N136" s="697" t="s">
        <v>267</v>
      </c>
      <c r="O136" s="697" t="s">
        <v>268</v>
      </c>
      <c r="P136" s="700">
        <v>491760</v>
      </c>
      <c r="Q136" s="701">
        <f t="shared" si="3"/>
        <v>1967040</v>
      </c>
    </row>
    <row r="137" spans="1:18" x14ac:dyDescent="0.2">
      <c r="A137" s="696">
        <v>129</v>
      </c>
      <c r="B137" s="696" t="s">
        <v>353</v>
      </c>
      <c r="C137" s="696" t="s">
        <v>412</v>
      </c>
      <c r="D137" s="697" t="s">
        <v>780</v>
      </c>
      <c r="E137" s="697" t="s">
        <v>782</v>
      </c>
      <c r="F137" s="698" t="s">
        <v>431</v>
      </c>
      <c r="G137" s="698" t="s">
        <v>707</v>
      </c>
      <c r="H137" s="697" t="s">
        <v>433</v>
      </c>
      <c r="I137" s="698" t="s">
        <v>614</v>
      </c>
      <c r="J137" s="699" t="s">
        <v>615</v>
      </c>
      <c r="K137" s="697">
        <v>20</v>
      </c>
      <c r="L137" s="697" t="s">
        <v>267</v>
      </c>
      <c r="M137" s="697" t="s">
        <v>267</v>
      </c>
      <c r="N137" s="697" t="s">
        <v>267</v>
      </c>
      <c r="O137" s="697" t="s">
        <v>268</v>
      </c>
      <c r="P137" s="700">
        <v>20763</v>
      </c>
      <c r="Q137" s="701">
        <f t="shared" si="3"/>
        <v>415260</v>
      </c>
    </row>
    <row r="138" spans="1:18" x14ac:dyDescent="0.2">
      <c r="A138" s="696">
        <v>130</v>
      </c>
      <c r="B138" s="696" t="s">
        <v>353</v>
      </c>
      <c r="C138" s="696" t="s">
        <v>412</v>
      </c>
      <c r="D138" s="697" t="s">
        <v>780</v>
      </c>
      <c r="E138" s="697" t="s">
        <v>783</v>
      </c>
      <c r="F138" s="698" t="s">
        <v>431</v>
      </c>
      <c r="G138" s="698" t="s">
        <v>707</v>
      </c>
      <c r="H138" s="697" t="s">
        <v>433</v>
      </c>
      <c r="I138" s="698" t="s">
        <v>439</v>
      </c>
      <c r="J138" s="699" t="s">
        <v>85</v>
      </c>
      <c r="K138" s="697">
        <v>100</v>
      </c>
      <c r="L138" s="697" t="s">
        <v>267</v>
      </c>
      <c r="M138" s="697" t="s">
        <v>268</v>
      </c>
      <c r="N138" s="697" t="s">
        <v>267</v>
      </c>
      <c r="O138" s="697" t="s">
        <v>268</v>
      </c>
      <c r="P138" s="700">
        <v>46626</v>
      </c>
      <c r="Q138" s="701">
        <f t="shared" si="3"/>
        <v>4662600</v>
      </c>
    </row>
    <row r="139" spans="1:18" x14ac:dyDescent="0.2">
      <c r="A139" s="696">
        <v>131</v>
      </c>
      <c r="B139" s="696" t="s">
        <v>353</v>
      </c>
      <c r="C139" s="696" t="s">
        <v>412</v>
      </c>
      <c r="D139" s="697" t="s">
        <v>780</v>
      </c>
      <c r="E139" s="697" t="s">
        <v>784</v>
      </c>
      <c r="F139" s="698" t="s">
        <v>431</v>
      </c>
      <c r="G139" s="698" t="s">
        <v>707</v>
      </c>
      <c r="H139" s="697" t="s">
        <v>433</v>
      </c>
      <c r="I139" s="698" t="s">
        <v>361</v>
      </c>
      <c r="J139" s="699" t="s">
        <v>168</v>
      </c>
      <c r="K139" s="697">
        <v>3</v>
      </c>
      <c r="L139" s="697" t="s">
        <v>267</v>
      </c>
      <c r="M139" s="697" t="s">
        <v>267</v>
      </c>
      <c r="N139" s="697" t="s">
        <v>267</v>
      </c>
      <c r="O139" s="697" t="s">
        <v>268</v>
      </c>
      <c r="P139" s="700">
        <v>375195</v>
      </c>
      <c r="Q139" s="701">
        <f t="shared" si="3"/>
        <v>1125585</v>
      </c>
    </row>
    <row r="140" spans="1:18" x14ac:dyDescent="0.2">
      <c r="A140" s="696">
        <v>132</v>
      </c>
      <c r="B140" s="696" t="s">
        <v>353</v>
      </c>
      <c r="C140" s="696" t="s">
        <v>412</v>
      </c>
      <c r="D140" s="697" t="s">
        <v>780</v>
      </c>
      <c r="E140" s="697" t="s">
        <v>785</v>
      </c>
      <c r="F140" s="698" t="s">
        <v>431</v>
      </c>
      <c r="G140" s="698" t="s">
        <v>707</v>
      </c>
      <c r="H140" s="697" t="s">
        <v>433</v>
      </c>
      <c r="I140" s="698" t="s">
        <v>36</v>
      </c>
      <c r="J140" s="699" t="s">
        <v>308</v>
      </c>
      <c r="K140" s="697">
        <v>3</v>
      </c>
      <c r="L140" s="697" t="s">
        <v>267</v>
      </c>
      <c r="M140" s="697" t="s">
        <v>267</v>
      </c>
      <c r="N140" s="697" t="s">
        <v>267</v>
      </c>
      <c r="O140" s="697" t="s">
        <v>268</v>
      </c>
      <c r="P140" s="700">
        <v>172116</v>
      </c>
      <c r="Q140" s="701">
        <f t="shared" si="3"/>
        <v>516348</v>
      </c>
    </row>
    <row r="141" spans="1:18" x14ac:dyDescent="0.2">
      <c r="A141" s="696">
        <v>133</v>
      </c>
      <c r="B141" s="696" t="s">
        <v>353</v>
      </c>
      <c r="C141" s="696" t="s">
        <v>412</v>
      </c>
      <c r="D141" s="697" t="s">
        <v>780</v>
      </c>
      <c r="E141" s="697" t="s">
        <v>786</v>
      </c>
      <c r="F141" s="698" t="s">
        <v>431</v>
      </c>
      <c r="G141" s="698" t="s">
        <v>707</v>
      </c>
      <c r="H141" s="697" t="s">
        <v>433</v>
      </c>
      <c r="I141" s="698" t="s">
        <v>443</v>
      </c>
      <c r="J141" s="699" t="s">
        <v>444</v>
      </c>
      <c r="K141" s="697">
        <v>3</v>
      </c>
      <c r="L141" s="697" t="s">
        <v>267</v>
      </c>
      <c r="M141" s="697" t="s">
        <v>267</v>
      </c>
      <c r="N141" s="697" t="s">
        <v>267</v>
      </c>
      <c r="O141" s="697" t="s">
        <v>268</v>
      </c>
      <c r="P141" s="700">
        <v>1912400</v>
      </c>
      <c r="Q141" s="701">
        <f t="shared" si="3"/>
        <v>5737200</v>
      </c>
    </row>
    <row r="142" spans="1:18" x14ac:dyDescent="0.2">
      <c r="A142" s="696">
        <v>134</v>
      </c>
      <c r="B142" s="696" t="s">
        <v>353</v>
      </c>
      <c r="C142" s="696" t="s">
        <v>412</v>
      </c>
      <c r="D142" s="697" t="s">
        <v>780</v>
      </c>
      <c r="E142" s="697" t="s">
        <v>787</v>
      </c>
      <c r="F142" s="698" t="s">
        <v>431</v>
      </c>
      <c r="G142" s="698" t="s">
        <v>707</v>
      </c>
      <c r="H142" s="697" t="s">
        <v>433</v>
      </c>
      <c r="I142" s="698" t="s">
        <v>274</v>
      </c>
      <c r="J142" s="699" t="s">
        <v>179</v>
      </c>
      <c r="K142" s="697">
        <v>72</v>
      </c>
      <c r="L142" s="697" t="s">
        <v>267</v>
      </c>
      <c r="M142" s="697" t="s">
        <v>267</v>
      </c>
      <c r="N142" s="697" t="s">
        <v>267</v>
      </c>
      <c r="O142" s="697" t="s">
        <v>268</v>
      </c>
      <c r="P142" s="700">
        <v>13369</v>
      </c>
      <c r="Q142" s="701">
        <f t="shared" si="3"/>
        <v>962568</v>
      </c>
    </row>
    <row r="143" spans="1:18" x14ac:dyDescent="0.2">
      <c r="A143" s="696">
        <v>135</v>
      </c>
      <c r="B143" s="696" t="s">
        <v>353</v>
      </c>
      <c r="C143" s="696" t="s">
        <v>412</v>
      </c>
      <c r="D143" s="697" t="s">
        <v>780</v>
      </c>
      <c r="E143" s="697" t="s">
        <v>788</v>
      </c>
      <c r="F143" s="698" t="s">
        <v>431</v>
      </c>
      <c r="G143" s="698" t="s">
        <v>707</v>
      </c>
      <c r="H143" s="697" t="s">
        <v>433</v>
      </c>
      <c r="I143" s="698" t="s">
        <v>447</v>
      </c>
      <c r="J143" s="699" t="s">
        <v>195</v>
      </c>
      <c r="K143" s="697">
        <v>100</v>
      </c>
      <c r="L143" s="697" t="s">
        <v>268</v>
      </c>
      <c r="M143" s="697" t="s">
        <v>267</v>
      </c>
      <c r="N143" s="697" t="s">
        <v>267</v>
      </c>
      <c r="O143" s="697" t="s">
        <v>268</v>
      </c>
      <c r="P143" s="700">
        <v>11074</v>
      </c>
      <c r="Q143" s="701">
        <f t="shared" si="3"/>
        <v>1107400</v>
      </c>
    </row>
    <row r="144" spans="1:18" x14ac:dyDescent="0.2">
      <c r="A144" s="696">
        <v>136</v>
      </c>
      <c r="B144" s="696" t="s">
        <v>353</v>
      </c>
      <c r="C144" s="696" t="s">
        <v>412</v>
      </c>
      <c r="D144" s="697" t="s">
        <v>780</v>
      </c>
      <c r="E144" s="697" t="s">
        <v>789</v>
      </c>
      <c r="F144" s="698" t="s">
        <v>431</v>
      </c>
      <c r="G144" s="698" t="s">
        <v>707</v>
      </c>
      <c r="H144" s="697" t="s">
        <v>433</v>
      </c>
      <c r="I144" s="698" t="s">
        <v>449</v>
      </c>
      <c r="J144" s="699" t="s">
        <v>153</v>
      </c>
      <c r="K144" s="697">
        <v>100</v>
      </c>
      <c r="L144" s="697" t="s">
        <v>268</v>
      </c>
      <c r="M144" s="697" t="s">
        <v>267</v>
      </c>
      <c r="N144" s="697" t="s">
        <v>267</v>
      </c>
      <c r="O144" s="697" t="s">
        <v>268</v>
      </c>
      <c r="P144" s="700">
        <v>16574</v>
      </c>
      <c r="Q144" s="701">
        <f t="shared" si="3"/>
        <v>1657400</v>
      </c>
    </row>
    <row r="145" spans="1:18" x14ac:dyDescent="0.2">
      <c r="A145" s="696">
        <v>137</v>
      </c>
      <c r="B145" s="696" t="s">
        <v>353</v>
      </c>
      <c r="C145" s="696" t="s">
        <v>412</v>
      </c>
      <c r="D145" s="697" t="s">
        <v>780</v>
      </c>
      <c r="E145" s="697" t="s">
        <v>790</v>
      </c>
      <c r="F145" s="698" t="s">
        <v>431</v>
      </c>
      <c r="G145" s="698" t="s">
        <v>707</v>
      </c>
      <c r="H145" s="697" t="s">
        <v>433</v>
      </c>
      <c r="I145" s="698" t="s">
        <v>196</v>
      </c>
      <c r="J145" s="699" t="s">
        <v>714</v>
      </c>
      <c r="K145" s="697">
        <v>80</v>
      </c>
      <c r="L145" s="697" t="s">
        <v>267</v>
      </c>
      <c r="M145" s="697" t="s">
        <v>267</v>
      </c>
      <c r="N145" s="697" t="s">
        <v>267</v>
      </c>
      <c r="O145" s="697" t="s">
        <v>268</v>
      </c>
      <c r="P145" s="700">
        <v>12567</v>
      </c>
      <c r="Q145" s="701">
        <f t="shared" si="3"/>
        <v>1005360</v>
      </c>
    </row>
    <row r="146" spans="1:18" x14ac:dyDescent="0.2">
      <c r="A146" s="696">
        <v>138</v>
      </c>
      <c r="B146" s="696" t="s">
        <v>353</v>
      </c>
      <c r="C146" s="696" t="s">
        <v>412</v>
      </c>
      <c r="D146" s="697" t="s">
        <v>780</v>
      </c>
      <c r="E146" s="697" t="s">
        <v>791</v>
      </c>
      <c r="F146" s="698" t="s">
        <v>431</v>
      </c>
      <c r="G146" s="698" t="s">
        <v>707</v>
      </c>
      <c r="H146" s="697" t="s">
        <v>433</v>
      </c>
      <c r="I146" s="698" t="s">
        <v>363</v>
      </c>
      <c r="J146" s="699" t="s">
        <v>46</v>
      </c>
      <c r="K146" s="697">
        <v>1</v>
      </c>
      <c r="L146" s="697" t="s">
        <v>267</v>
      </c>
      <c r="M146" s="697" t="s">
        <v>267</v>
      </c>
      <c r="N146" s="697" t="s">
        <v>267</v>
      </c>
      <c r="O146" s="697" t="s">
        <v>268</v>
      </c>
      <c r="P146" s="700">
        <v>4699040</v>
      </c>
      <c r="Q146" s="701">
        <f t="shared" si="3"/>
        <v>4699040</v>
      </c>
    </row>
    <row r="147" spans="1:18" x14ac:dyDescent="0.2">
      <c r="A147" s="696">
        <v>139</v>
      </c>
      <c r="B147" s="696" t="s">
        <v>353</v>
      </c>
      <c r="C147" s="696" t="s">
        <v>412</v>
      </c>
      <c r="D147" s="697" t="s">
        <v>780</v>
      </c>
      <c r="E147" s="697" t="s">
        <v>792</v>
      </c>
      <c r="F147" s="698" t="s">
        <v>431</v>
      </c>
      <c r="G147" s="698" t="s">
        <v>707</v>
      </c>
      <c r="H147" s="697" t="s">
        <v>433</v>
      </c>
      <c r="I147" s="698" t="s">
        <v>369</v>
      </c>
      <c r="J147" s="699" t="s">
        <v>657</v>
      </c>
      <c r="K147" s="697">
        <v>2</v>
      </c>
      <c r="L147" s="697" t="s">
        <v>267</v>
      </c>
      <c r="M147" s="697" t="s">
        <v>267</v>
      </c>
      <c r="N147" s="697" t="s">
        <v>267</v>
      </c>
      <c r="O147" s="697" t="s">
        <v>268</v>
      </c>
      <c r="P147" s="700">
        <v>557328</v>
      </c>
      <c r="Q147" s="701">
        <f t="shared" si="3"/>
        <v>1114656</v>
      </c>
    </row>
    <row r="148" spans="1:18" x14ac:dyDescent="0.2">
      <c r="A148" s="696">
        <v>140</v>
      </c>
      <c r="B148" s="696" t="s">
        <v>353</v>
      </c>
      <c r="C148" s="696" t="s">
        <v>412</v>
      </c>
      <c r="D148" s="697" t="s">
        <v>780</v>
      </c>
      <c r="E148" s="697" t="s">
        <v>793</v>
      </c>
      <c r="F148" s="698" t="s">
        <v>431</v>
      </c>
      <c r="G148" s="698" t="s">
        <v>707</v>
      </c>
      <c r="H148" s="697" t="s">
        <v>433</v>
      </c>
      <c r="I148" s="698" t="s">
        <v>480</v>
      </c>
      <c r="J148" s="699" t="s">
        <v>372</v>
      </c>
      <c r="K148" s="697">
        <v>1</v>
      </c>
      <c r="L148" s="697" t="s">
        <v>267</v>
      </c>
      <c r="M148" s="697" t="s">
        <v>267</v>
      </c>
      <c r="N148" s="697" t="s">
        <v>267</v>
      </c>
      <c r="O148" s="697" t="s">
        <v>267</v>
      </c>
      <c r="P148" s="700">
        <v>2900000</v>
      </c>
      <c r="Q148" s="701">
        <f t="shared" si="3"/>
        <v>2900000</v>
      </c>
    </row>
    <row r="149" spans="1:18" x14ac:dyDescent="0.2">
      <c r="A149" s="696">
        <v>141</v>
      </c>
      <c r="B149" s="696" t="s">
        <v>353</v>
      </c>
      <c r="C149" s="696" t="s">
        <v>412</v>
      </c>
      <c r="D149" s="697" t="s">
        <v>780</v>
      </c>
      <c r="E149" s="697" t="s">
        <v>794</v>
      </c>
      <c r="F149" s="698" t="s">
        <v>431</v>
      </c>
      <c r="G149" s="698" t="s">
        <v>707</v>
      </c>
      <c r="H149" s="697" t="s">
        <v>433</v>
      </c>
      <c r="I149" s="698" t="s">
        <v>266</v>
      </c>
      <c r="J149" s="699" t="s">
        <v>123</v>
      </c>
      <c r="K149" s="697">
        <v>1</v>
      </c>
      <c r="L149" s="697" t="s">
        <v>267</v>
      </c>
      <c r="M149" s="697" t="s">
        <v>267</v>
      </c>
      <c r="N149" s="697" t="s">
        <v>267</v>
      </c>
      <c r="O149" s="697" t="s">
        <v>268</v>
      </c>
      <c r="P149" s="700">
        <v>256808</v>
      </c>
      <c r="Q149" s="701">
        <f t="shared" si="3"/>
        <v>256808</v>
      </c>
      <c r="R149" s="675">
        <f>+SUM(Q136:Q149)</f>
        <v>28127265</v>
      </c>
    </row>
    <row r="150" spans="1:18" x14ac:dyDescent="0.2">
      <c r="A150" s="696">
        <v>142</v>
      </c>
      <c r="B150" s="696" t="s">
        <v>353</v>
      </c>
      <c r="C150" s="696" t="s">
        <v>412</v>
      </c>
      <c r="D150" s="697" t="s">
        <v>795</v>
      </c>
      <c r="E150" s="697" t="s">
        <v>796</v>
      </c>
      <c r="F150" s="698" t="s">
        <v>797</v>
      </c>
      <c r="G150" s="698" t="s">
        <v>707</v>
      </c>
      <c r="H150" s="697" t="s">
        <v>455</v>
      </c>
      <c r="I150" s="698" t="s">
        <v>363</v>
      </c>
      <c r="J150" s="699" t="s">
        <v>46</v>
      </c>
      <c r="K150" s="697">
        <v>1</v>
      </c>
      <c r="L150" s="697" t="s">
        <v>267</v>
      </c>
      <c r="M150" s="697" t="s">
        <v>267</v>
      </c>
      <c r="N150" s="697" t="s">
        <v>267</v>
      </c>
      <c r="O150" s="697" t="s">
        <v>268</v>
      </c>
      <c r="P150" s="700">
        <v>4699040</v>
      </c>
      <c r="Q150" s="701">
        <f t="shared" si="3"/>
        <v>4699040</v>
      </c>
    </row>
    <row r="151" spans="1:18" x14ac:dyDescent="0.2">
      <c r="A151" s="696">
        <v>143</v>
      </c>
      <c r="B151" s="696" t="s">
        <v>353</v>
      </c>
      <c r="C151" s="696" t="s">
        <v>412</v>
      </c>
      <c r="D151" s="697" t="s">
        <v>795</v>
      </c>
      <c r="E151" s="697" t="s">
        <v>798</v>
      </c>
      <c r="F151" s="698" t="s">
        <v>797</v>
      </c>
      <c r="G151" s="698" t="s">
        <v>707</v>
      </c>
      <c r="H151" s="697" t="s">
        <v>455</v>
      </c>
      <c r="I151" s="698" t="s">
        <v>365</v>
      </c>
      <c r="J151" s="699" t="s">
        <v>44</v>
      </c>
      <c r="K151" s="697">
        <v>1</v>
      </c>
      <c r="L151" s="697" t="s">
        <v>267</v>
      </c>
      <c r="M151" s="697" t="s">
        <v>267</v>
      </c>
      <c r="N151" s="697" t="s">
        <v>267</v>
      </c>
      <c r="O151" s="697" t="s">
        <v>268</v>
      </c>
      <c r="P151" s="700">
        <v>4480480</v>
      </c>
      <c r="Q151" s="701">
        <f t="shared" si="3"/>
        <v>4480480</v>
      </c>
    </row>
    <row r="152" spans="1:18" x14ac:dyDescent="0.2">
      <c r="A152" s="696">
        <v>144</v>
      </c>
      <c r="B152" s="696" t="s">
        <v>353</v>
      </c>
      <c r="C152" s="696" t="s">
        <v>412</v>
      </c>
      <c r="D152" s="697" t="s">
        <v>795</v>
      </c>
      <c r="E152" s="697" t="s">
        <v>799</v>
      </c>
      <c r="F152" s="698" t="s">
        <v>797</v>
      </c>
      <c r="G152" s="698" t="s">
        <v>707</v>
      </c>
      <c r="H152" s="697" t="s">
        <v>455</v>
      </c>
      <c r="I152" s="698" t="s">
        <v>692</v>
      </c>
      <c r="J152" s="699" t="s">
        <v>25</v>
      </c>
      <c r="K152" s="697">
        <v>1</v>
      </c>
      <c r="L152" s="697" t="s">
        <v>267</v>
      </c>
      <c r="M152" s="697" t="s">
        <v>267</v>
      </c>
      <c r="N152" s="697" t="s">
        <v>267</v>
      </c>
      <c r="O152" s="697" t="s">
        <v>268</v>
      </c>
      <c r="P152" s="700">
        <v>1730267</v>
      </c>
      <c r="Q152" s="701">
        <f t="shared" si="3"/>
        <v>1730267</v>
      </c>
    </row>
    <row r="153" spans="1:18" x14ac:dyDescent="0.2">
      <c r="A153" s="696">
        <v>145</v>
      </c>
      <c r="B153" s="696" t="s">
        <v>353</v>
      </c>
      <c r="C153" s="696" t="s">
        <v>412</v>
      </c>
      <c r="D153" s="697" t="s">
        <v>795</v>
      </c>
      <c r="E153" s="697" t="s">
        <v>800</v>
      </c>
      <c r="F153" s="698" t="s">
        <v>797</v>
      </c>
      <c r="G153" s="698" t="s">
        <v>707</v>
      </c>
      <c r="H153" s="697" t="s">
        <v>455</v>
      </c>
      <c r="I153" s="698" t="s">
        <v>423</v>
      </c>
      <c r="J153" s="699" t="s">
        <v>424</v>
      </c>
      <c r="K153" s="697">
        <v>4</v>
      </c>
      <c r="L153" s="697" t="s">
        <v>267</v>
      </c>
      <c r="M153" s="697" t="s">
        <v>267</v>
      </c>
      <c r="N153" s="697" t="s">
        <v>267</v>
      </c>
      <c r="O153" s="697" t="s">
        <v>268</v>
      </c>
      <c r="P153" s="700">
        <v>491760</v>
      </c>
      <c r="Q153" s="701">
        <f t="shared" si="3"/>
        <v>1967040</v>
      </c>
    </row>
    <row r="154" spans="1:18" x14ac:dyDescent="0.2">
      <c r="A154" s="696">
        <v>146</v>
      </c>
      <c r="B154" s="696" t="s">
        <v>353</v>
      </c>
      <c r="C154" s="696" t="s">
        <v>412</v>
      </c>
      <c r="D154" s="697" t="s">
        <v>795</v>
      </c>
      <c r="E154" s="697" t="s">
        <v>801</v>
      </c>
      <c r="F154" s="698" t="s">
        <v>797</v>
      </c>
      <c r="G154" s="698" t="s">
        <v>707</v>
      </c>
      <c r="H154" s="697" t="s">
        <v>455</v>
      </c>
      <c r="I154" s="698" t="s">
        <v>717</v>
      </c>
      <c r="J154" s="699" t="s">
        <v>464</v>
      </c>
      <c r="K154" s="697">
        <v>100</v>
      </c>
      <c r="L154" s="697" t="s">
        <v>267</v>
      </c>
      <c r="M154" s="697" t="s">
        <v>267</v>
      </c>
      <c r="N154" s="697" t="s">
        <v>268</v>
      </c>
      <c r="O154" s="697" t="s">
        <v>267</v>
      </c>
      <c r="P154" s="700">
        <v>95000</v>
      </c>
      <c r="Q154" s="701">
        <f t="shared" si="3"/>
        <v>9500000</v>
      </c>
    </row>
    <row r="155" spans="1:18" x14ac:dyDescent="0.2">
      <c r="A155" s="696">
        <v>147</v>
      </c>
      <c r="B155" s="696" t="s">
        <v>353</v>
      </c>
      <c r="C155" s="696" t="s">
        <v>412</v>
      </c>
      <c r="D155" s="697" t="s">
        <v>795</v>
      </c>
      <c r="E155" s="697" t="s">
        <v>802</v>
      </c>
      <c r="F155" s="698" t="s">
        <v>797</v>
      </c>
      <c r="G155" s="698" t="s">
        <v>707</v>
      </c>
      <c r="H155" s="697" t="s">
        <v>455</v>
      </c>
      <c r="I155" s="698" t="s">
        <v>718</v>
      </c>
      <c r="J155" s="699" t="s">
        <v>85</v>
      </c>
      <c r="K155" s="697">
        <v>50</v>
      </c>
      <c r="L155" s="697" t="s">
        <v>267</v>
      </c>
      <c r="M155" s="697" t="s">
        <v>267</v>
      </c>
      <c r="N155" s="697" t="s">
        <v>268</v>
      </c>
      <c r="O155" s="697" t="s">
        <v>268</v>
      </c>
      <c r="P155" s="700">
        <v>82261</v>
      </c>
      <c r="Q155" s="701">
        <f t="shared" si="3"/>
        <v>4113050</v>
      </c>
    </row>
    <row r="156" spans="1:18" x14ac:dyDescent="0.2">
      <c r="A156" s="696">
        <v>148</v>
      </c>
      <c r="B156" s="696" t="s">
        <v>353</v>
      </c>
      <c r="C156" s="696" t="s">
        <v>412</v>
      </c>
      <c r="D156" s="697" t="s">
        <v>795</v>
      </c>
      <c r="E156" s="697" t="s">
        <v>803</v>
      </c>
      <c r="F156" s="698" t="s">
        <v>797</v>
      </c>
      <c r="G156" s="698" t="s">
        <v>707</v>
      </c>
      <c r="H156" s="697" t="s">
        <v>455</v>
      </c>
      <c r="I156" s="698" t="s">
        <v>467</v>
      </c>
      <c r="J156" s="699" t="s">
        <v>79</v>
      </c>
      <c r="K156" s="697">
        <v>6</v>
      </c>
      <c r="L156" s="697" t="s">
        <v>267</v>
      </c>
      <c r="M156" s="697" t="s">
        <v>267</v>
      </c>
      <c r="N156" s="697" t="s">
        <v>268</v>
      </c>
      <c r="O156" s="697" t="s">
        <v>268</v>
      </c>
      <c r="P156" s="700">
        <v>2731333</v>
      </c>
      <c r="Q156" s="701">
        <f t="shared" si="3"/>
        <v>16387998</v>
      </c>
    </row>
    <row r="157" spans="1:18" x14ac:dyDescent="0.2">
      <c r="A157" s="696">
        <v>149</v>
      </c>
      <c r="B157" s="696" t="s">
        <v>353</v>
      </c>
      <c r="C157" s="696" t="s">
        <v>412</v>
      </c>
      <c r="D157" s="697" t="s">
        <v>795</v>
      </c>
      <c r="E157" s="697" t="s">
        <v>804</v>
      </c>
      <c r="F157" s="698" t="s">
        <v>797</v>
      </c>
      <c r="G157" s="698" t="s">
        <v>707</v>
      </c>
      <c r="H157" s="697" t="s">
        <v>455</v>
      </c>
      <c r="I157" s="698" t="s">
        <v>361</v>
      </c>
      <c r="J157" s="699" t="s">
        <v>168</v>
      </c>
      <c r="K157" s="697">
        <v>1</v>
      </c>
      <c r="L157" s="697" t="s">
        <v>267</v>
      </c>
      <c r="M157" s="697" t="s">
        <v>267</v>
      </c>
      <c r="N157" s="697" t="s">
        <v>267</v>
      </c>
      <c r="O157" s="697" t="s">
        <v>268</v>
      </c>
      <c r="P157" s="700">
        <v>375195</v>
      </c>
      <c r="Q157" s="701">
        <f t="shared" ref="Q157:Q199" si="4">SUM(P157*K157)</f>
        <v>375195</v>
      </c>
    </row>
    <row r="158" spans="1:18" x14ac:dyDescent="0.2">
      <c r="A158" s="696">
        <v>150</v>
      </c>
      <c r="B158" s="696" t="s">
        <v>353</v>
      </c>
      <c r="C158" s="696" t="s">
        <v>412</v>
      </c>
      <c r="D158" s="697" t="s">
        <v>795</v>
      </c>
      <c r="E158" s="697" t="s">
        <v>805</v>
      </c>
      <c r="F158" s="698" t="s">
        <v>797</v>
      </c>
      <c r="G158" s="698" t="s">
        <v>707</v>
      </c>
      <c r="H158" s="697" t="s">
        <v>455</v>
      </c>
      <c r="I158" s="698" t="s">
        <v>719</v>
      </c>
      <c r="J158" s="699" t="s">
        <v>471</v>
      </c>
      <c r="K158" s="697">
        <v>6</v>
      </c>
      <c r="L158" s="697" t="s">
        <v>267</v>
      </c>
      <c r="M158" s="697" t="s">
        <v>267</v>
      </c>
      <c r="N158" s="697" t="s">
        <v>267</v>
      </c>
      <c r="O158" s="697" t="s">
        <v>267</v>
      </c>
      <c r="P158" s="700">
        <v>500000</v>
      </c>
      <c r="Q158" s="701">
        <f t="shared" si="4"/>
        <v>3000000</v>
      </c>
    </row>
    <row r="159" spans="1:18" x14ac:dyDescent="0.2">
      <c r="A159" s="696">
        <v>151</v>
      </c>
      <c r="B159" s="696" t="s">
        <v>353</v>
      </c>
      <c r="C159" s="696" t="s">
        <v>412</v>
      </c>
      <c r="D159" s="697" t="s">
        <v>795</v>
      </c>
      <c r="E159" s="697" t="s">
        <v>806</v>
      </c>
      <c r="F159" s="698" t="s">
        <v>797</v>
      </c>
      <c r="G159" s="698" t="s">
        <v>707</v>
      </c>
      <c r="H159" s="697" t="s">
        <v>455</v>
      </c>
      <c r="I159" s="698" t="s">
        <v>473</v>
      </c>
      <c r="J159" s="699" t="s">
        <v>113</v>
      </c>
      <c r="K159" s="697">
        <v>3</v>
      </c>
      <c r="L159" s="697" t="s">
        <v>267</v>
      </c>
      <c r="M159" s="697" t="s">
        <v>267</v>
      </c>
      <c r="N159" s="697" t="s">
        <v>267</v>
      </c>
      <c r="O159" s="697" t="s">
        <v>268</v>
      </c>
      <c r="P159" s="700">
        <v>276843</v>
      </c>
      <c r="Q159" s="701">
        <f t="shared" si="4"/>
        <v>830529</v>
      </c>
    </row>
    <row r="160" spans="1:18" x14ac:dyDescent="0.2">
      <c r="A160" s="696">
        <v>152</v>
      </c>
      <c r="B160" s="696" t="s">
        <v>353</v>
      </c>
      <c r="C160" s="696" t="s">
        <v>412</v>
      </c>
      <c r="D160" s="697" t="s">
        <v>795</v>
      </c>
      <c r="E160" s="697" t="s">
        <v>807</v>
      </c>
      <c r="F160" s="698" t="s">
        <v>797</v>
      </c>
      <c r="G160" s="698" t="s">
        <v>707</v>
      </c>
      <c r="H160" s="697" t="s">
        <v>455</v>
      </c>
      <c r="I160" s="698" t="s">
        <v>399</v>
      </c>
      <c r="J160" s="699" t="s">
        <v>179</v>
      </c>
      <c r="K160" s="697">
        <v>79</v>
      </c>
      <c r="L160" s="697" t="s">
        <v>267</v>
      </c>
      <c r="M160" s="697" t="s">
        <v>267</v>
      </c>
      <c r="N160" s="697" t="s">
        <v>267</v>
      </c>
      <c r="O160" s="697" t="s">
        <v>268</v>
      </c>
      <c r="P160" s="700">
        <v>13369</v>
      </c>
      <c r="Q160" s="701">
        <f t="shared" si="4"/>
        <v>1056151</v>
      </c>
    </row>
    <row r="161" spans="1:18" x14ac:dyDescent="0.2">
      <c r="A161" s="696">
        <v>153</v>
      </c>
      <c r="B161" s="696" t="s">
        <v>353</v>
      </c>
      <c r="C161" s="696" t="s">
        <v>412</v>
      </c>
      <c r="D161" s="697" t="s">
        <v>795</v>
      </c>
      <c r="E161" s="697" t="s">
        <v>808</v>
      </c>
      <c r="F161" s="698" t="s">
        <v>797</v>
      </c>
      <c r="G161" s="698" t="s">
        <v>707</v>
      </c>
      <c r="H161" s="697" t="s">
        <v>455</v>
      </c>
      <c r="I161" s="698" t="s">
        <v>677</v>
      </c>
      <c r="J161" s="699" t="s">
        <v>277</v>
      </c>
      <c r="K161" s="697">
        <v>77</v>
      </c>
      <c r="L161" s="697" t="s">
        <v>267</v>
      </c>
      <c r="M161" s="697" t="s">
        <v>267</v>
      </c>
      <c r="N161" s="697" t="s">
        <v>267</v>
      </c>
      <c r="O161" s="697" t="s">
        <v>268</v>
      </c>
      <c r="P161" s="700">
        <v>28996</v>
      </c>
      <c r="Q161" s="701">
        <f t="shared" si="4"/>
        <v>2232692</v>
      </c>
    </row>
    <row r="162" spans="1:18" x14ac:dyDescent="0.2">
      <c r="A162" s="696">
        <v>154</v>
      </c>
      <c r="B162" s="696" t="s">
        <v>353</v>
      </c>
      <c r="C162" s="696" t="s">
        <v>412</v>
      </c>
      <c r="D162" s="697" t="s">
        <v>795</v>
      </c>
      <c r="E162" s="697" t="s">
        <v>809</v>
      </c>
      <c r="F162" s="698" t="s">
        <v>797</v>
      </c>
      <c r="G162" s="698" t="s">
        <v>707</v>
      </c>
      <c r="H162" s="697" t="s">
        <v>455</v>
      </c>
      <c r="I162" s="698" t="s">
        <v>480</v>
      </c>
      <c r="J162" s="699" t="s">
        <v>372</v>
      </c>
      <c r="K162" s="697">
        <v>1</v>
      </c>
      <c r="L162" s="697" t="s">
        <v>267</v>
      </c>
      <c r="M162" s="697" t="s">
        <v>267</v>
      </c>
      <c r="N162" s="697" t="s">
        <v>267</v>
      </c>
      <c r="O162" s="697" t="s">
        <v>267</v>
      </c>
      <c r="P162" s="700">
        <v>2900000</v>
      </c>
      <c r="Q162" s="701">
        <f t="shared" si="4"/>
        <v>2900000</v>
      </c>
    </row>
    <row r="163" spans="1:18" x14ac:dyDescent="0.2">
      <c r="A163" s="696">
        <v>155</v>
      </c>
      <c r="B163" s="696" t="s">
        <v>353</v>
      </c>
      <c r="C163" s="696" t="s">
        <v>412</v>
      </c>
      <c r="D163" s="697" t="s">
        <v>795</v>
      </c>
      <c r="E163" s="697" t="s">
        <v>810</v>
      </c>
      <c r="F163" s="698" t="s">
        <v>797</v>
      </c>
      <c r="G163" s="698" t="s">
        <v>707</v>
      </c>
      <c r="H163" s="697" t="s">
        <v>455</v>
      </c>
      <c r="I163" s="698" t="s">
        <v>369</v>
      </c>
      <c r="J163" s="699" t="s">
        <v>657</v>
      </c>
      <c r="K163" s="697">
        <v>2</v>
      </c>
      <c r="L163" s="697" t="s">
        <v>267</v>
      </c>
      <c r="M163" s="697" t="s">
        <v>267</v>
      </c>
      <c r="N163" s="697" t="s">
        <v>267</v>
      </c>
      <c r="O163" s="697" t="s">
        <v>268</v>
      </c>
      <c r="P163" s="700">
        <v>557328</v>
      </c>
      <c r="Q163" s="701">
        <f t="shared" si="4"/>
        <v>1114656</v>
      </c>
    </row>
    <row r="164" spans="1:18" x14ac:dyDescent="0.2">
      <c r="A164" s="696">
        <v>156</v>
      </c>
      <c r="B164" s="696" t="s">
        <v>353</v>
      </c>
      <c r="C164" s="696" t="s">
        <v>412</v>
      </c>
      <c r="D164" s="697" t="s">
        <v>795</v>
      </c>
      <c r="E164" s="697" t="s">
        <v>811</v>
      </c>
      <c r="F164" s="698" t="s">
        <v>797</v>
      </c>
      <c r="G164" s="698" t="s">
        <v>707</v>
      </c>
      <c r="H164" s="697" t="s">
        <v>455</v>
      </c>
      <c r="I164" s="703" t="s">
        <v>473</v>
      </c>
      <c r="J164" s="699" t="s">
        <v>722</v>
      </c>
      <c r="K164" s="697">
        <v>2</v>
      </c>
      <c r="L164" s="697" t="s">
        <v>267</v>
      </c>
      <c r="M164" s="697" t="s">
        <v>267</v>
      </c>
      <c r="N164" s="697" t="s">
        <v>267</v>
      </c>
      <c r="O164" s="697" t="s">
        <v>268</v>
      </c>
      <c r="P164" s="700">
        <v>276843</v>
      </c>
      <c r="Q164" s="701">
        <f t="shared" si="4"/>
        <v>553686</v>
      </c>
    </row>
    <row r="165" spans="1:18" x14ac:dyDescent="0.2">
      <c r="A165" s="696">
        <v>157</v>
      </c>
      <c r="B165" s="696" t="s">
        <v>353</v>
      </c>
      <c r="C165" s="696" t="s">
        <v>412</v>
      </c>
      <c r="D165" s="697" t="s">
        <v>795</v>
      </c>
      <c r="E165" s="697" t="s">
        <v>812</v>
      </c>
      <c r="F165" s="698" t="s">
        <v>797</v>
      </c>
      <c r="G165" s="698" t="s">
        <v>707</v>
      </c>
      <c r="H165" s="697" t="s">
        <v>455</v>
      </c>
      <c r="I165" s="698" t="s">
        <v>266</v>
      </c>
      <c r="J165" s="699" t="s">
        <v>123</v>
      </c>
      <c r="K165" s="697">
        <v>1</v>
      </c>
      <c r="L165" s="697" t="s">
        <v>267</v>
      </c>
      <c r="M165" s="697" t="s">
        <v>267</v>
      </c>
      <c r="N165" s="697" t="s">
        <v>267</v>
      </c>
      <c r="O165" s="697" t="s">
        <v>268</v>
      </c>
      <c r="P165" s="700">
        <v>256808</v>
      </c>
      <c r="Q165" s="701">
        <f t="shared" si="4"/>
        <v>256808</v>
      </c>
      <c r="R165" s="675">
        <f>+SUM(Q150:Q165)</f>
        <v>55197592</v>
      </c>
    </row>
    <row r="166" spans="1:18" x14ac:dyDescent="0.2">
      <c r="A166" s="696">
        <v>158</v>
      </c>
      <c r="B166" s="696" t="s">
        <v>353</v>
      </c>
      <c r="C166" s="696" t="s">
        <v>481</v>
      </c>
      <c r="D166" s="697" t="s">
        <v>813</v>
      </c>
      <c r="E166" s="697" t="s">
        <v>814</v>
      </c>
      <c r="F166" s="698" t="s">
        <v>815</v>
      </c>
      <c r="G166" s="698" t="s">
        <v>724</v>
      </c>
      <c r="H166" s="697" t="s">
        <v>606</v>
      </c>
      <c r="I166" s="698" t="s">
        <v>484</v>
      </c>
      <c r="J166" s="699" t="s">
        <v>485</v>
      </c>
      <c r="K166" s="697">
        <v>5</v>
      </c>
      <c r="L166" s="697" t="s">
        <v>267</v>
      </c>
      <c r="M166" s="697" t="s">
        <v>267</v>
      </c>
      <c r="N166" s="697" t="s">
        <v>268</v>
      </c>
      <c r="O166" s="697" t="s">
        <v>267</v>
      </c>
      <c r="P166" s="700">
        <v>1200000</v>
      </c>
      <c r="Q166" s="701">
        <f t="shared" si="4"/>
        <v>6000000</v>
      </c>
    </row>
    <row r="167" spans="1:18" x14ac:dyDescent="0.2">
      <c r="A167" s="696">
        <v>159</v>
      </c>
      <c r="B167" s="696" t="s">
        <v>353</v>
      </c>
      <c r="C167" s="696" t="s">
        <v>481</v>
      </c>
      <c r="D167" s="697" t="s">
        <v>813</v>
      </c>
      <c r="E167" s="697" t="s">
        <v>816</v>
      </c>
      <c r="F167" s="698" t="s">
        <v>815</v>
      </c>
      <c r="G167" s="698" t="s">
        <v>724</v>
      </c>
      <c r="H167" s="697" t="s">
        <v>606</v>
      </c>
      <c r="I167" s="698" t="s">
        <v>489</v>
      </c>
      <c r="J167" s="699" t="s">
        <v>490</v>
      </c>
      <c r="K167" s="697">
        <v>10</v>
      </c>
      <c r="L167" s="697" t="s">
        <v>267</v>
      </c>
      <c r="M167" s="697" t="s">
        <v>267</v>
      </c>
      <c r="N167" s="697" t="s">
        <v>268</v>
      </c>
      <c r="O167" s="697" t="s">
        <v>267</v>
      </c>
      <c r="P167" s="700">
        <v>661947</v>
      </c>
      <c r="Q167" s="701">
        <f t="shared" si="4"/>
        <v>6619470</v>
      </c>
    </row>
    <row r="168" spans="1:18" x14ac:dyDescent="0.2">
      <c r="A168" s="696">
        <v>160</v>
      </c>
      <c r="B168" s="696" t="s">
        <v>353</v>
      </c>
      <c r="C168" s="696" t="s">
        <v>481</v>
      </c>
      <c r="D168" s="697" t="s">
        <v>813</v>
      </c>
      <c r="E168" s="697" t="s">
        <v>817</v>
      </c>
      <c r="F168" s="698" t="s">
        <v>815</v>
      </c>
      <c r="G168" s="698" t="s">
        <v>724</v>
      </c>
      <c r="H168" s="697" t="s">
        <v>606</v>
      </c>
      <c r="I168" s="698" t="s">
        <v>492</v>
      </c>
      <c r="J168" s="699" t="s">
        <v>493</v>
      </c>
      <c r="K168" s="697">
        <v>10</v>
      </c>
      <c r="L168" s="697" t="s">
        <v>267</v>
      </c>
      <c r="M168" s="697" t="s">
        <v>267</v>
      </c>
      <c r="N168" s="697" t="s">
        <v>268</v>
      </c>
      <c r="O168" s="697" t="s">
        <v>267</v>
      </c>
      <c r="P168" s="700">
        <v>250000</v>
      </c>
      <c r="Q168" s="701">
        <f t="shared" si="4"/>
        <v>2500000</v>
      </c>
    </row>
    <row r="169" spans="1:18" x14ac:dyDescent="0.2">
      <c r="A169" s="696">
        <v>161</v>
      </c>
      <c r="B169" s="696" t="s">
        <v>353</v>
      </c>
      <c r="C169" s="696" t="s">
        <v>481</v>
      </c>
      <c r="D169" s="697" t="s">
        <v>813</v>
      </c>
      <c r="E169" s="697" t="s">
        <v>818</v>
      </c>
      <c r="F169" s="698" t="s">
        <v>815</v>
      </c>
      <c r="G169" s="698" t="s">
        <v>724</v>
      </c>
      <c r="H169" s="697" t="s">
        <v>606</v>
      </c>
      <c r="I169" s="698" t="s">
        <v>495</v>
      </c>
      <c r="J169" s="699" t="s">
        <v>119</v>
      </c>
      <c r="K169" s="697">
        <v>2</v>
      </c>
      <c r="L169" s="697" t="s">
        <v>267</v>
      </c>
      <c r="M169" s="697" t="s">
        <v>267</v>
      </c>
      <c r="N169" s="697" t="s">
        <v>267</v>
      </c>
      <c r="O169" s="697" t="s">
        <v>268</v>
      </c>
      <c r="P169" s="700">
        <v>473547</v>
      </c>
      <c r="Q169" s="701">
        <f t="shared" si="4"/>
        <v>947094</v>
      </c>
    </row>
    <row r="170" spans="1:18" x14ac:dyDescent="0.2">
      <c r="A170" s="696">
        <v>162</v>
      </c>
      <c r="B170" s="696" t="s">
        <v>353</v>
      </c>
      <c r="C170" s="696" t="s">
        <v>481</v>
      </c>
      <c r="D170" s="697" t="s">
        <v>813</v>
      </c>
      <c r="E170" s="697" t="s">
        <v>819</v>
      </c>
      <c r="F170" s="698" t="s">
        <v>815</v>
      </c>
      <c r="G170" s="698" t="s">
        <v>724</v>
      </c>
      <c r="H170" s="697" t="s">
        <v>606</v>
      </c>
      <c r="I170" s="698" t="s">
        <v>725</v>
      </c>
      <c r="J170" s="699" t="s">
        <v>726</v>
      </c>
      <c r="K170" s="697">
        <v>1</v>
      </c>
      <c r="L170" s="697" t="s">
        <v>267</v>
      </c>
      <c r="M170" s="697" t="s">
        <v>267</v>
      </c>
      <c r="N170" s="697" t="s">
        <v>267</v>
      </c>
      <c r="O170" s="697" t="s">
        <v>268</v>
      </c>
      <c r="P170" s="700">
        <v>3059840</v>
      </c>
      <c r="Q170" s="701">
        <f t="shared" si="4"/>
        <v>3059840</v>
      </c>
    </row>
    <row r="171" spans="1:18" x14ac:dyDescent="0.2">
      <c r="A171" s="696">
        <v>163</v>
      </c>
      <c r="B171" s="696" t="s">
        <v>353</v>
      </c>
      <c r="C171" s="696" t="s">
        <v>481</v>
      </c>
      <c r="D171" s="697" t="s">
        <v>813</v>
      </c>
      <c r="E171" s="697" t="s">
        <v>820</v>
      </c>
      <c r="F171" s="698" t="s">
        <v>815</v>
      </c>
      <c r="G171" s="698" t="s">
        <v>724</v>
      </c>
      <c r="H171" s="697" t="s">
        <v>606</v>
      </c>
      <c r="I171" s="698" t="s">
        <v>399</v>
      </c>
      <c r="J171" s="699" t="s">
        <v>375</v>
      </c>
      <c r="K171" s="697">
        <v>55</v>
      </c>
      <c r="L171" s="697" t="s">
        <v>267</v>
      </c>
      <c r="M171" s="697" t="s">
        <v>267</v>
      </c>
      <c r="N171" s="697" t="s">
        <v>267</v>
      </c>
      <c r="O171" s="697" t="s">
        <v>268</v>
      </c>
      <c r="P171" s="700">
        <v>13369</v>
      </c>
      <c r="Q171" s="701">
        <f t="shared" si="4"/>
        <v>735295</v>
      </c>
    </row>
    <row r="172" spans="1:18" x14ac:dyDescent="0.2">
      <c r="A172" s="696">
        <v>164</v>
      </c>
      <c r="B172" s="696" t="s">
        <v>353</v>
      </c>
      <c r="C172" s="696" t="s">
        <v>481</v>
      </c>
      <c r="D172" s="697" t="s">
        <v>813</v>
      </c>
      <c r="E172" s="697" t="s">
        <v>821</v>
      </c>
      <c r="F172" s="698" t="s">
        <v>815</v>
      </c>
      <c r="G172" s="698" t="s">
        <v>724</v>
      </c>
      <c r="H172" s="697" t="s">
        <v>606</v>
      </c>
      <c r="I172" s="698" t="s">
        <v>377</v>
      </c>
      <c r="J172" s="699" t="s">
        <v>378</v>
      </c>
      <c r="K172" s="697">
        <v>1</v>
      </c>
      <c r="L172" s="697" t="s">
        <v>267</v>
      </c>
      <c r="M172" s="697" t="s">
        <v>267</v>
      </c>
      <c r="N172" s="697" t="s">
        <v>267</v>
      </c>
      <c r="O172" s="697" t="s">
        <v>268</v>
      </c>
      <c r="P172" s="700">
        <v>2431480</v>
      </c>
      <c r="Q172" s="701">
        <f t="shared" si="4"/>
        <v>2431480</v>
      </c>
    </row>
    <row r="173" spans="1:18" x14ac:dyDescent="0.2">
      <c r="A173" s="696">
        <v>165</v>
      </c>
      <c r="B173" s="696" t="s">
        <v>353</v>
      </c>
      <c r="C173" s="696" t="s">
        <v>481</v>
      </c>
      <c r="D173" s="697" t="s">
        <v>813</v>
      </c>
      <c r="E173" s="697" t="s">
        <v>822</v>
      </c>
      <c r="F173" s="698" t="s">
        <v>815</v>
      </c>
      <c r="G173" s="698" t="s">
        <v>724</v>
      </c>
      <c r="H173" s="697" t="s">
        <v>606</v>
      </c>
      <c r="I173" s="698" t="s">
        <v>502</v>
      </c>
      <c r="J173" s="699" t="s">
        <v>503</v>
      </c>
      <c r="K173" s="697">
        <v>60</v>
      </c>
      <c r="L173" s="697" t="s">
        <v>267</v>
      </c>
      <c r="M173" s="697" t="s">
        <v>267</v>
      </c>
      <c r="N173" s="697" t="s">
        <v>267</v>
      </c>
      <c r="O173" s="697" t="s">
        <v>268</v>
      </c>
      <c r="P173" s="700">
        <v>90000</v>
      </c>
      <c r="Q173" s="701">
        <f t="shared" si="4"/>
        <v>5400000</v>
      </c>
    </row>
    <row r="174" spans="1:18" x14ac:dyDescent="0.2">
      <c r="A174" s="696">
        <v>166</v>
      </c>
      <c r="B174" s="696" t="s">
        <v>353</v>
      </c>
      <c r="C174" s="696" t="s">
        <v>481</v>
      </c>
      <c r="D174" s="697" t="s">
        <v>813</v>
      </c>
      <c r="E174" s="697" t="s">
        <v>823</v>
      </c>
      <c r="F174" s="698" t="s">
        <v>815</v>
      </c>
      <c r="G174" s="698" t="s">
        <v>724</v>
      </c>
      <c r="H174" s="697" t="s">
        <v>606</v>
      </c>
      <c r="I174" s="698" t="s">
        <v>266</v>
      </c>
      <c r="J174" s="699" t="s">
        <v>123</v>
      </c>
      <c r="K174" s="697">
        <v>1</v>
      </c>
      <c r="L174" s="697" t="s">
        <v>267</v>
      </c>
      <c r="M174" s="697" t="s">
        <v>267</v>
      </c>
      <c r="N174" s="697" t="s">
        <v>267</v>
      </c>
      <c r="O174" s="697" t="s">
        <v>268</v>
      </c>
      <c r="P174" s="700">
        <v>256808</v>
      </c>
      <c r="Q174" s="701">
        <f t="shared" si="4"/>
        <v>256808</v>
      </c>
    </row>
    <row r="175" spans="1:18" x14ac:dyDescent="0.2">
      <c r="A175" s="696">
        <v>167</v>
      </c>
      <c r="B175" s="696" t="s">
        <v>353</v>
      </c>
      <c r="C175" s="696" t="s">
        <v>481</v>
      </c>
      <c r="D175" s="697" t="s">
        <v>813</v>
      </c>
      <c r="E175" s="697" t="s">
        <v>824</v>
      </c>
      <c r="F175" s="698" t="s">
        <v>815</v>
      </c>
      <c r="G175" s="698" t="s">
        <v>724</v>
      </c>
      <c r="H175" s="697" t="s">
        <v>606</v>
      </c>
      <c r="I175" s="698" t="s">
        <v>727</v>
      </c>
      <c r="J175" s="699" t="s">
        <v>215</v>
      </c>
      <c r="K175" s="697">
        <v>2</v>
      </c>
      <c r="L175" s="697" t="s">
        <v>267</v>
      </c>
      <c r="M175" s="697" t="s">
        <v>267</v>
      </c>
      <c r="N175" s="697" t="s">
        <v>267</v>
      </c>
      <c r="O175" s="697" t="s">
        <v>268</v>
      </c>
      <c r="P175" s="700">
        <v>812315</v>
      </c>
      <c r="Q175" s="701">
        <f t="shared" si="4"/>
        <v>1624630</v>
      </c>
    </row>
    <row r="176" spans="1:18" x14ac:dyDescent="0.2">
      <c r="A176" s="696">
        <v>168</v>
      </c>
      <c r="B176" s="696" t="s">
        <v>353</v>
      </c>
      <c r="C176" s="696" t="s">
        <v>481</v>
      </c>
      <c r="D176" s="697" t="s">
        <v>813</v>
      </c>
      <c r="E176" s="697" t="s">
        <v>825</v>
      </c>
      <c r="F176" s="698" t="s">
        <v>815</v>
      </c>
      <c r="G176" s="698" t="s">
        <v>724</v>
      </c>
      <c r="H176" s="697" t="s">
        <v>606</v>
      </c>
      <c r="I176" s="698" t="s">
        <v>508</v>
      </c>
      <c r="J176" s="699" t="s">
        <v>509</v>
      </c>
      <c r="K176" s="697">
        <v>1</v>
      </c>
      <c r="L176" s="697" t="s">
        <v>267</v>
      </c>
      <c r="M176" s="697" t="s">
        <v>267</v>
      </c>
      <c r="N176" s="697" t="s">
        <v>267</v>
      </c>
      <c r="O176" s="697" t="s">
        <v>268</v>
      </c>
      <c r="P176" s="700">
        <v>509973</v>
      </c>
      <c r="Q176" s="701">
        <f t="shared" si="4"/>
        <v>509973</v>
      </c>
    </row>
    <row r="177" spans="1:18" x14ac:dyDescent="0.2">
      <c r="A177" s="696">
        <v>169</v>
      </c>
      <c r="B177" s="696" t="s">
        <v>353</v>
      </c>
      <c r="C177" s="696" t="s">
        <v>481</v>
      </c>
      <c r="D177" s="697" t="s">
        <v>813</v>
      </c>
      <c r="E177" s="697" t="s">
        <v>826</v>
      </c>
      <c r="F177" s="698" t="s">
        <v>815</v>
      </c>
      <c r="G177" s="698" t="s">
        <v>724</v>
      </c>
      <c r="H177" s="697" t="s">
        <v>606</v>
      </c>
      <c r="I177" s="698" t="s">
        <v>299</v>
      </c>
      <c r="J177" s="699" t="s">
        <v>60</v>
      </c>
      <c r="K177" s="697">
        <v>55</v>
      </c>
      <c r="L177" s="697" t="s">
        <v>267</v>
      </c>
      <c r="M177" s="697" t="s">
        <v>267</v>
      </c>
      <c r="N177" s="697" t="s">
        <v>267</v>
      </c>
      <c r="O177" s="697" t="s">
        <v>268</v>
      </c>
      <c r="P177" s="700">
        <v>27138</v>
      </c>
      <c r="Q177" s="701">
        <f t="shared" si="4"/>
        <v>1492590</v>
      </c>
      <c r="R177" s="675">
        <f>+SUM(Q166:Q177)</f>
        <v>31577180</v>
      </c>
    </row>
    <row r="178" spans="1:18" x14ac:dyDescent="0.2">
      <c r="A178" s="696">
        <v>170</v>
      </c>
      <c r="B178" s="696" t="s">
        <v>353</v>
      </c>
      <c r="C178" s="696" t="s">
        <v>481</v>
      </c>
      <c r="D178" s="697" t="s">
        <v>827</v>
      </c>
      <c r="E178" s="697" t="s">
        <v>828</v>
      </c>
      <c r="F178" s="698" t="s">
        <v>829</v>
      </c>
      <c r="G178" s="698" t="s">
        <v>724</v>
      </c>
      <c r="H178" s="697" t="s">
        <v>606</v>
      </c>
      <c r="I178" s="698" t="s">
        <v>515</v>
      </c>
      <c r="J178" s="699" t="s">
        <v>516</v>
      </c>
      <c r="K178" s="697">
        <v>2</v>
      </c>
      <c r="L178" s="697" t="s">
        <v>267</v>
      </c>
      <c r="M178" s="697" t="s">
        <v>267</v>
      </c>
      <c r="N178" s="697" t="s">
        <v>267</v>
      </c>
      <c r="O178" s="697" t="s">
        <v>268</v>
      </c>
      <c r="P178" s="700">
        <v>661947</v>
      </c>
      <c r="Q178" s="701">
        <f t="shared" si="4"/>
        <v>1323894</v>
      </c>
    </row>
    <row r="179" spans="1:18" x14ac:dyDescent="0.2">
      <c r="A179" s="696">
        <v>171</v>
      </c>
      <c r="B179" s="696" t="s">
        <v>353</v>
      </c>
      <c r="C179" s="696" t="s">
        <v>481</v>
      </c>
      <c r="D179" s="697" t="s">
        <v>827</v>
      </c>
      <c r="E179" s="697" t="s">
        <v>830</v>
      </c>
      <c r="F179" s="698" t="s">
        <v>829</v>
      </c>
      <c r="G179" s="698" t="s">
        <v>724</v>
      </c>
      <c r="H179" s="697" t="s">
        <v>606</v>
      </c>
      <c r="I179" s="698" t="s">
        <v>365</v>
      </c>
      <c r="J179" s="699" t="s">
        <v>44</v>
      </c>
      <c r="K179" s="697">
        <v>1</v>
      </c>
      <c r="L179" s="697" t="s">
        <v>267</v>
      </c>
      <c r="M179" s="697" t="s">
        <v>267</v>
      </c>
      <c r="N179" s="697" t="s">
        <v>267</v>
      </c>
      <c r="O179" s="697" t="s">
        <v>268</v>
      </c>
      <c r="P179" s="700">
        <v>4480480</v>
      </c>
      <c r="Q179" s="701">
        <f t="shared" si="4"/>
        <v>4480480</v>
      </c>
    </row>
    <row r="180" spans="1:18" x14ac:dyDescent="0.2">
      <c r="A180" s="696">
        <v>172</v>
      </c>
      <c r="B180" s="696" t="s">
        <v>353</v>
      </c>
      <c r="C180" s="696" t="s">
        <v>481</v>
      </c>
      <c r="D180" s="697" t="s">
        <v>827</v>
      </c>
      <c r="E180" s="697" t="s">
        <v>831</v>
      </c>
      <c r="F180" s="698" t="s">
        <v>829</v>
      </c>
      <c r="G180" s="698" t="s">
        <v>724</v>
      </c>
      <c r="H180" s="697" t="s">
        <v>606</v>
      </c>
      <c r="I180" s="698" t="s">
        <v>692</v>
      </c>
      <c r="J180" s="699" t="s">
        <v>25</v>
      </c>
      <c r="K180" s="697">
        <v>1</v>
      </c>
      <c r="L180" s="697" t="s">
        <v>267</v>
      </c>
      <c r="M180" s="697" t="s">
        <v>267</v>
      </c>
      <c r="N180" s="697" t="s">
        <v>267</v>
      </c>
      <c r="O180" s="697" t="s">
        <v>268</v>
      </c>
      <c r="P180" s="700">
        <v>1730267</v>
      </c>
      <c r="Q180" s="701">
        <f t="shared" si="4"/>
        <v>1730267</v>
      </c>
    </row>
    <row r="181" spans="1:18" x14ac:dyDescent="0.2">
      <c r="A181" s="696">
        <v>173</v>
      </c>
      <c r="B181" s="696" t="s">
        <v>353</v>
      </c>
      <c r="C181" s="696" t="s">
        <v>481</v>
      </c>
      <c r="D181" s="697" t="s">
        <v>827</v>
      </c>
      <c r="E181" s="697" t="s">
        <v>832</v>
      </c>
      <c r="F181" s="698" t="s">
        <v>829</v>
      </c>
      <c r="G181" s="698" t="s">
        <v>724</v>
      </c>
      <c r="H181" s="697" t="s">
        <v>606</v>
      </c>
      <c r="I181" s="698" t="s">
        <v>508</v>
      </c>
      <c r="J181" s="699" t="s">
        <v>509</v>
      </c>
      <c r="K181" s="697">
        <v>1</v>
      </c>
      <c r="L181" s="697" t="s">
        <v>267</v>
      </c>
      <c r="M181" s="697" t="s">
        <v>267</v>
      </c>
      <c r="N181" s="697" t="s">
        <v>267</v>
      </c>
      <c r="O181" s="697" t="s">
        <v>268</v>
      </c>
      <c r="P181" s="700">
        <v>509973</v>
      </c>
      <c r="Q181" s="701">
        <f t="shared" si="4"/>
        <v>509973</v>
      </c>
    </row>
    <row r="182" spans="1:18" x14ac:dyDescent="0.2">
      <c r="A182" s="696">
        <v>174</v>
      </c>
      <c r="B182" s="696" t="s">
        <v>353</v>
      </c>
      <c r="C182" s="696" t="s">
        <v>481</v>
      </c>
      <c r="D182" s="697" t="s">
        <v>827</v>
      </c>
      <c r="E182" s="697" t="s">
        <v>833</v>
      </c>
      <c r="F182" s="698" t="s">
        <v>829</v>
      </c>
      <c r="G182" s="698" t="s">
        <v>724</v>
      </c>
      <c r="H182" s="697" t="s">
        <v>606</v>
      </c>
      <c r="I182" s="698" t="s">
        <v>729</v>
      </c>
      <c r="J182" s="699" t="s">
        <v>706</v>
      </c>
      <c r="K182" s="697">
        <v>55</v>
      </c>
      <c r="L182" s="697" t="s">
        <v>267</v>
      </c>
      <c r="M182" s="697" t="s">
        <v>267</v>
      </c>
      <c r="N182" s="697" t="s">
        <v>268</v>
      </c>
      <c r="O182" s="697" t="s">
        <v>267</v>
      </c>
      <c r="P182" s="700">
        <v>132957</v>
      </c>
      <c r="Q182" s="701">
        <f t="shared" si="4"/>
        <v>7312635</v>
      </c>
    </row>
    <row r="183" spans="1:18" x14ac:dyDescent="0.2">
      <c r="A183" s="696">
        <v>175</v>
      </c>
      <c r="B183" s="696" t="s">
        <v>353</v>
      </c>
      <c r="C183" s="696" t="s">
        <v>481</v>
      </c>
      <c r="D183" s="697" t="s">
        <v>827</v>
      </c>
      <c r="E183" s="697" t="s">
        <v>834</v>
      </c>
      <c r="F183" s="698" t="s">
        <v>829</v>
      </c>
      <c r="G183" s="698" t="s">
        <v>724</v>
      </c>
      <c r="H183" s="697" t="s">
        <v>606</v>
      </c>
      <c r="I183" s="698" t="s">
        <v>525</v>
      </c>
      <c r="J183" s="699" t="s">
        <v>526</v>
      </c>
      <c r="K183" s="697">
        <v>1</v>
      </c>
      <c r="L183" s="697" t="s">
        <v>267</v>
      </c>
      <c r="M183" s="697" t="s">
        <v>267</v>
      </c>
      <c r="N183" s="697" t="s">
        <v>267</v>
      </c>
      <c r="O183" s="697" t="s">
        <v>268</v>
      </c>
      <c r="P183" s="700">
        <v>375195</v>
      </c>
      <c r="Q183" s="701">
        <f t="shared" si="4"/>
        <v>375195</v>
      </c>
    </row>
    <row r="184" spans="1:18" x14ac:dyDescent="0.2">
      <c r="A184" s="696">
        <v>176</v>
      </c>
      <c r="B184" s="696" t="s">
        <v>353</v>
      </c>
      <c r="C184" s="696" t="s">
        <v>481</v>
      </c>
      <c r="D184" s="697" t="s">
        <v>827</v>
      </c>
      <c r="E184" s="697" t="s">
        <v>835</v>
      </c>
      <c r="F184" s="698" t="s">
        <v>829</v>
      </c>
      <c r="G184" s="698" t="s">
        <v>724</v>
      </c>
      <c r="H184" s="697" t="s">
        <v>606</v>
      </c>
      <c r="I184" s="698" t="s">
        <v>730</v>
      </c>
      <c r="J184" s="699" t="s">
        <v>529</v>
      </c>
      <c r="K184" s="697">
        <v>10</v>
      </c>
      <c r="L184" s="697" t="s">
        <v>267</v>
      </c>
      <c r="M184" s="697" t="s">
        <v>267</v>
      </c>
      <c r="N184" s="697" t="s">
        <v>268</v>
      </c>
      <c r="O184" s="697" t="s">
        <v>267</v>
      </c>
      <c r="P184" s="700">
        <v>120000</v>
      </c>
      <c r="Q184" s="701">
        <f t="shared" si="4"/>
        <v>1200000</v>
      </c>
    </row>
    <row r="185" spans="1:18" x14ac:dyDescent="0.2">
      <c r="A185" s="696">
        <v>177</v>
      </c>
      <c r="B185" s="696" t="s">
        <v>353</v>
      </c>
      <c r="C185" s="696" t="s">
        <v>481</v>
      </c>
      <c r="D185" s="697" t="s">
        <v>827</v>
      </c>
      <c r="E185" s="697" t="s">
        <v>836</v>
      </c>
      <c r="F185" s="698" t="s">
        <v>829</v>
      </c>
      <c r="G185" s="698" t="s">
        <v>724</v>
      </c>
      <c r="H185" s="697" t="s">
        <v>606</v>
      </c>
      <c r="I185" s="698" t="s">
        <v>531</v>
      </c>
      <c r="J185" s="699" t="s">
        <v>532</v>
      </c>
      <c r="K185" s="697">
        <v>1</v>
      </c>
      <c r="L185" s="697" t="s">
        <v>267</v>
      </c>
      <c r="M185" s="697" t="s">
        <v>267</v>
      </c>
      <c r="N185" s="697" t="s">
        <v>267</v>
      </c>
      <c r="O185" s="697" t="s">
        <v>268</v>
      </c>
      <c r="P185" s="700">
        <v>375195</v>
      </c>
      <c r="Q185" s="701">
        <f t="shared" si="4"/>
        <v>375195</v>
      </c>
    </row>
    <row r="186" spans="1:18" x14ac:dyDescent="0.2">
      <c r="A186" s="696">
        <v>178</v>
      </c>
      <c r="B186" s="696" t="s">
        <v>353</v>
      </c>
      <c r="C186" s="696" t="s">
        <v>481</v>
      </c>
      <c r="D186" s="697" t="s">
        <v>827</v>
      </c>
      <c r="E186" s="697" t="s">
        <v>837</v>
      </c>
      <c r="F186" s="698" t="s">
        <v>829</v>
      </c>
      <c r="G186" s="698" t="s">
        <v>724</v>
      </c>
      <c r="H186" s="697" t="s">
        <v>606</v>
      </c>
      <c r="I186" s="698" t="s">
        <v>534</v>
      </c>
      <c r="J186" s="699" t="s">
        <v>199</v>
      </c>
      <c r="K186" s="697">
        <v>1000</v>
      </c>
      <c r="L186" s="697" t="s">
        <v>267</v>
      </c>
      <c r="M186" s="697" t="s">
        <v>267</v>
      </c>
      <c r="N186" s="697" t="s">
        <v>267</v>
      </c>
      <c r="O186" s="697" t="s">
        <v>268</v>
      </c>
      <c r="P186" s="700">
        <v>1275</v>
      </c>
      <c r="Q186" s="701">
        <f t="shared" si="4"/>
        <v>1275000</v>
      </c>
    </row>
    <row r="187" spans="1:18" x14ac:dyDescent="0.2">
      <c r="A187" s="696">
        <v>179</v>
      </c>
      <c r="B187" s="696" t="s">
        <v>353</v>
      </c>
      <c r="C187" s="696" t="s">
        <v>481</v>
      </c>
      <c r="D187" s="697" t="s">
        <v>827</v>
      </c>
      <c r="E187" s="697" t="s">
        <v>838</v>
      </c>
      <c r="F187" s="698" t="s">
        <v>829</v>
      </c>
      <c r="G187" s="698" t="s">
        <v>724</v>
      </c>
      <c r="H187" s="697" t="s">
        <v>606</v>
      </c>
      <c r="I187" s="698" t="s">
        <v>731</v>
      </c>
      <c r="J187" s="699" t="s">
        <v>537</v>
      </c>
      <c r="K187" s="697">
        <v>1</v>
      </c>
      <c r="L187" s="697" t="s">
        <v>267</v>
      </c>
      <c r="M187" s="697" t="s">
        <v>267</v>
      </c>
      <c r="N187" s="697" t="s">
        <v>267</v>
      </c>
      <c r="O187" s="697" t="s">
        <v>268</v>
      </c>
      <c r="P187" s="700">
        <v>450000</v>
      </c>
      <c r="Q187" s="701">
        <f t="shared" si="4"/>
        <v>450000</v>
      </c>
    </row>
    <row r="188" spans="1:18" x14ac:dyDescent="0.2">
      <c r="A188" s="696">
        <v>180</v>
      </c>
      <c r="B188" s="696" t="s">
        <v>353</v>
      </c>
      <c r="C188" s="696" t="s">
        <v>481</v>
      </c>
      <c r="D188" s="697" t="s">
        <v>827</v>
      </c>
      <c r="E188" s="697" t="s">
        <v>839</v>
      </c>
      <c r="F188" s="698" t="s">
        <v>829</v>
      </c>
      <c r="G188" s="698" t="s">
        <v>724</v>
      </c>
      <c r="H188" s="697" t="s">
        <v>606</v>
      </c>
      <c r="I188" s="698" t="s">
        <v>699</v>
      </c>
      <c r="J188" s="699" t="s">
        <v>541</v>
      </c>
      <c r="K188" s="697">
        <v>1</v>
      </c>
      <c r="L188" s="697" t="s">
        <v>267</v>
      </c>
      <c r="M188" s="697" t="s">
        <v>267</v>
      </c>
      <c r="N188" s="697" t="s">
        <v>267</v>
      </c>
      <c r="O188" s="697" t="s">
        <v>268</v>
      </c>
      <c r="P188" s="700">
        <v>1000000</v>
      </c>
      <c r="Q188" s="701">
        <f t="shared" si="4"/>
        <v>1000000</v>
      </c>
    </row>
    <row r="189" spans="1:18" x14ac:dyDescent="0.2">
      <c r="A189" s="696">
        <v>181</v>
      </c>
      <c r="B189" s="696" t="s">
        <v>353</v>
      </c>
      <c r="C189" s="696" t="s">
        <v>481</v>
      </c>
      <c r="D189" s="697" t="s">
        <v>827</v>
      </c>
      <c r="E189" s="697" t="s">
        <v>840</v>
      </c>
      <c r="F189" s="698" t="s">
        <v>829</v>
      </c>
      <c r="G189" s="698" t="s">
        <v>724</v>
      </c>
      <c r="H189" s="697" t="s">
        <v>606</v>
      </c>
      <c r="I189" s="698" t="s">
        <v>732</v>
      </c>
      <c r="J189" s="699" t="s">
        <v>544</v>
      </c>
      <c r="K189" s="697">
        <v>1</v>
      </c>
      <c r="L189" s="697" t="s">
        <v>267</v>
      </c>
      <c r="M189" s="697" t="s">
        <v>267</v>
      </c>
      <c r="N189" s="697" t="s">
        <v>267</v>
      </c>
      <c r="O189" s="697" t="s">
        <v>268</v>
      </c>
      <c r="P189" s="700">
        <v>2500000</v>
      </c>
      <c r="Q189" s="701">
        <f t="shared" si="4"/>
        <v>2500000</v>
      </c>
    </row>
    <row r="190" spans="1:18" x14ac:dyDescent="0.2">
      <c r="A190" s="696">
        <v>182</v>
      </c>
      <c r="B190" s="696" t="s">
        <v>353</v>
      </c>
      <c r="C190" s="696" t="s">
        <v>481</v>
      </c>
      <c r="D190" s="697" t="s">
        <v>827</v>
      </c>
      <c r="E190" s="697" t="s">
        <v>841</v>
      </c>
      <c r="F190" s="698" t="s">
        <v>829</v>
      </c>
      <c r="G190" s="698" t="s">
        <v>724</v>
      </c>
      <c r="H190" s="697" t="s">
        <v>606</v>
      </c>
      <c r="I190" s="698" t="s">
        <v>546</v>
      </c>
      <c r="J190" s="699" t="s">
        <v>547</v>
      </c>
      <c r="K190" s="697">
        <v>2</v>
      </c>
      <c r="L190" s="697" t="s">
        <v>267</v>
      </c>
      <c r="M190" s="697" t="s">
        <v>267</v>
      </c>
      <c r="N190" s="697" t="s">
        <v>267</v>
      </c>
      <c r="O190" s="697" t="s">
        <v>268</v>
      </c>
      <c r="P190" s="700">
        <v>375195</v>
      </c>
      <c r="Q190" s="701">
        <f t="shared" si="4"/>
        <v>750390</v>
      </c>
    </row>
    <row r="191" spans="1:18" x14ac:dyDescent="0.2">
      <c r="A191" s="696">
        <v>183</v>
      </c>
      <c r="B191" s="696" t="s">
        <v>353</v>
      </c>
      <c r="C191" s="696" t="s">
        <v>481</v>
      </c>
      <c r="D191" s="697" t="s">
        <v>827</v>
      </c>
      <c r="E191" s="697" t="s">
        <v>842</v>
      </c>
      <c r="F191" s="698" t="s">
        <v>829</v>
      </c>
      <c r="G191" s="698" t="s">
        <v>724</v>
      </c>
      <c r="H191" s="697" t="s">
        <v>606</v>
      </c>
      <c r="I191" s="698" t="s">
        <v>61</v>
      </c>
      <c r="J191" s="699" t="s">
        <v>549</v>
      </c>
      <c r="K191" s="697">
        <v>250</v>
      </c>
      <c r="L191" s="697" t="s">
        <v>267</v>
      </c>
      <c r="M191" s="697" t="s">
        <v>267</v>
      </c>
      <c r="N191" s="697" t="s">
        <v>267</v>
      </c>
      <c r="O191" s="697" t="s">
        <v>268</v>
      </c>
      <c r="P191" s="700">
        <v>2459</v>
      </c>
      <c r="Q191" s="701">
        <f t="shared" si="4"/>
        <v>614750</v>
      </c>
    </row>
    <row r="192" spans="1:18" x14ac:dyDescent="0.2">
      <c r="A192" s="696">
        <v>184</v>
      </c>
      <c r="B192" s="696" t="s">
        <v>353</v>
      </c>
      <c r="C192" s="696" t="s">
        <v>481</v>
      </c>
      <c r="D192" s="697" t="s">
        <v>827</v>
      </c>
      <c r="E192" s="697" t="s">
        <v>843</v>
      </c>
      <c r="F192" s="698" t="s">
        <v>829</v>
      </c>
      <c r="G192" s="698" t="s">
        <v>724</v>
      </c>
      <c r="H192" s="697" t="s">
        <v>606</v>
      </c>
      <c r="I192" s="698" t="s">
        <v>551</v>
      </c>
      <c r="J192" s="699" t="s">
        <v>183</v>
      </c>
      <c r="K192" s="697">
        <v>55</v>
      </c>
      <c r="L192" s="697" t="s">
        <v>267</v>
      </c>
      <c r="M192" s="697" t="s">
        <v>267</v>
      </c>
      <c r="N192" s="697" t="s">
        <v>267</v>
      </c>
      <c r="O192" s="697" t="s">
        <v>268</v>
      </c>
      <c r="P192" s="700">
        <v>73218</v>
      </c>
      <c r="Q192" s="701">
        <f t="shared" si="4"/>
        <v>4026990</v>
      </c>
    </row>
    <row r="193" spans="1:21" x14ac:dyDescent="0.2">
      <c r="A193" s="696">
        <v>185</v>
      </c>
      <c r="B193" s="696" t="s">
        <v>353</v>
      </c>
      <c r="C193" s="696" t="s">
        <v>481</v>
      </c>
      <c r="D193" s="697" t="s">
        <v>827</v>
      </c>
      <c r="E193" s="697" t="s">
        <v>844</v>
      </c>
      <c r="F193" s="698" t="s">
        <v>829</v>
      </c>
      <c r="G193" s="698" t="s">
        <v>724</v>
      </c>
      <c r="H193" s="697" t="s">
        <v>606</v>
      </c>
      <c r="I193" s="698" t="s">
        <v>553</v>
      </c>
      <c r="J193" s="699" t="s">
        <v>554</v>
      </c>
      <c r="K193" s="697">
        <v>300</v>
      </c>
      <c r="L193" s="697" t="s">
        <v>267</v>
      </c>
      <c r="M193" s="697" t="s">
        <v>267</v>
      </c>
      <c r="N193" s="697" t="s">
        <v>267</v>
      </c>
      <c r="O193" s="697" t="s">
        <v>268</v>
      </c>
      <c r="P193" s="700">
        <v>30000</v>
      </c>
      <c r="Q193" s="701">
        <f t="shared" si="4"/>
        <v>9000000</v>
      </c>
    </row>
    <row r="194" spans="1:21" x14ac:dyDescent="0.2">
      <c r="A194" s="696">
        <v>186</v>
      </c>
      <c r="B194" s="696" t="s">
        <v>353</v>
      </c>
      <c r="C194" s="696" t="s">
        <v>481</v>
      </c>
      <c r="D194" s="697" t="s">
        <v>827</v>
      </c>
      <c r="E194" s="697" t="s">
        <v>845</v>
      </c>
      <c r="F194" s="698" t="s">
        <v>829</v>
      </c>
      <c r="G194" s="698" t="s">
        <v>724</v>
      </c>
      <c r="H194" s="697" t="s">
        <v>606</v>
      </c>
      <c r="I194" s="698" t="s">
        <v>266</v>
      </c>
      <c r="J194" s="699" t="s">
        <v>123</v>
      </c>
      <c r="K194" s="697">
        <v>1</v>
      </c>
      <c r="L194" s="697" t="s">
        <v>267</v>
      </c>
      <c r="M194" s="697" t="s">
        <v>267</v>
      </c>
      <c r="N194" s="697" t="s">
        <v>267</v>
      </c>
      <c r="O194" s="697" t="s">
        <v>268</v>
      </c>
      <c r="P194" s="700">
        <v>256808</v>
      </c>
      <c r="Q194" s="701">
        <f t="shared" si="4"/>
        <v>256808</v>
      </c>
    </row>
    <row r="195" spans="1:21" x14ac:dyDescent="0.2">
      <c r="A195" s="696">
        <v>187</v>
      </c>
      <c r="B195" s="696" t="s">
        <v>353</v>
      </c>
      <c r="C195" s="696" t="s">
        <v>481</v>
      </c>
      <c r="D195" s="697" t="s">
        <v>827</v>
      </c>
      <c r="E195" s="697" t="s">
        <v>846</v>
      </c>
      <c r="F195" s="698" t="s">
        <v>829</v>
      </c>
      <c r="G195" s="698" t="s">
        <v>724</v>
      </c>
      <c r="H195" s="697" t="s">
        <v>606</v>
      </c>
      <c r="I195" s="698" t="s">
        <v>399</v>
      </c>
      <c r="J195" s="699" t="s">
        <v>375</v>
      </c>
      <c r="K195" s="697">
        <v>55</v>
      </c>
      <c r="L195" s="697" t="s">
        <v>267</v>
      </c>
      <c r="M195" s="697" t="s">
        <v>267</v>
      </c>
      <c r="N195" s="697" t="s">
        <v>267</v>
      </c>
      <c r="O195" s="697" t="s">
        <v>268</v>
      </c>
      <c r="P195" s="700">
        <v>13369</v>
      </c>
      <c r="Q195" s="701">
        <f t="shared" si="4"/>
        <v>735295</v>
      </c>
    </row>
    <row r="196" spans="1:21" x14ac:dyDescent="0.2">
      <c r="A196" s="696">
        <v>188</v>
      </c>
      <c r="B196" s="696" t="s">
        <v>353</v>
      </c>
      <c r="C196" s="696" t="s">
        <v>481</v>
      </c>
      <c r="D196" s="697" t="s">
        <v>827</v>
      </c>
      <c r="E196" s="697" t="s">
        <v>847</v>
      </c>
      <c r="F196" s="698" t="s">
        <v>829</v>
      </c>
      <c r="G196" s="698" t="s">
        <v>724</v>
      </c>
      <c r="H196" s="697" t="s">
        <v>606</v>
      </c>
      <c r="I196" s="698" t="s">
        <v>363</v>
      </c>
      <c r="J196" s="699" t="s">
        <v>46</v>
      </c>
      <c r="K196" s="697">
        <v>1</v>
      </c>
      <c r="L196" s="697" t="s">
        <v>267</v>
      </c>
      <c r="M196" s="697" t="s">
        <v>267</v>
      </c>
      <c r="N196" s="697" t="s">
        <v>267</v>
      </c>
      <c r="O196" s="697" t="s">
        <v>268</v>
      </c>
      <c r="P196" s="700">
        <v>4699040</v>
      </c>
      <c r="Q196" s="701">
        <f t="shared" si="4"/>
        <v>4699040</v>
      </c>
    </row>
    <row r="197" spans="1:21" x14ac:dyDescent="0.2">
      <c r="A197" s="696">
        <v>189</v>
      </c>
      <c r="B197" s="696" t="s">
        <v>353</v>
      </c>
      <c r="C197" s="696" t="s">
        <v>481</v>
      </c>
      <c r="D197" s="697" t="s">
        <v>827</v>
      </c>
      <c r="E197" s="697" t="s">
        <v>848</v>
      </c>
      <c r="F197" s="698" t="s">
        <v>829</v>
      </c>
      <c r="G197" s="698" t="s">
        <v>724</v>
      </c>
      <c r="H197" s="697" t="s">
        <v>606</v>
      </c>
      <c r="I197" s="698" t="s">
        <v>480</v>
      </c>
      <c r="J197" s="699" t="s">
        <v>372</v>
      </c>
      <c r="K197" s="697">
        <v>1</v>
      </c>
      <c r="L197" s="697" t="s">
        <v>267</v>
      </c>
      <c r="M197" s="697" t="s">
        <v>267</v>
      </c>
      <c r="N197" s="697" t="s">
        <v>267</v>
      </c>
      <c r="O197" s="697" t="s">
        <v>267</v>
      </c>
      <c r="P197" s="700">
        <v>2900000</v>
      </c>
      <c r="Q197" s="701">
        <f t="shared" si="4"/>
        <v>2900000</v>
      </c>
    </row>
    <row r="198" spans="1:21" x14ac:dyDescent="0.2">
      <c r="A198" s="696">
        <v>190</v>
      </c>
      <c r="B198" s="696" t="s">
        <v>353</v>
      </c>
      <c r="C198" s="696" t="s">
        <v>481</v>
      </c>
      <c r="D198" s="697" t="s">
        <v>827</v>
      </c>
      <c r="E198" s="697" t="s">
        <v>849</v>
      </c>
      <c r="F198" s="698" t="s">
        <v>829</v>
      </c>
      <c r="G198" s="698" t="s">
        <v>724</v>
      </c>
      <c r="H198" s="697" t="s">
        <v>606</v>
      </c>
      <c r="I198" s="698" t="s">
        <v>369</v>
      </c>
      <c r="J198" s="699" t="s">
        <v>657</v>
      </c>
      <c r="K198" s="697">
        <v>2</v>
      </c>
      <c r="L198" s="697" t="s">
        <v>267</v>
      </c>
      <c r="M198" s="697" t="s">
        <v>267</v>
      </c>
      <c r="N198" s="697" t="s">
        <v>267</v>
      </c>
      <c r="O198" s="697" t="s">
        <v>268</v>
      </c>
      <c r="P198" s="700">
        <v>557328</v>
      </c>
      <c r="Q198" s="701">
        <f t="shared" si="4"/>
        <v>1114656</v>
      </c>
    </row>
    <row r="199" spans="1:21" x14ac:dyDescent="0.2">
      <c r="A199" s="696">
        <v>191</v>
      </c>
      <c r="B199" s="696" t="s">
        <v>353</v>
      </c>
      <c r="C199" s="696" t="s">
        <v>481</v>
      </c>
      <c r="D199" s="697" t="s">
        <v>827</v>
      </c>
      <c r="E199" s="697" t="s">
        <v>850</v>
      </c>
      <c r="F199" s="698" t="s">
        <v>829</v>
      </c>
      <c r="G199" s="698" t="s">
        <v>724</v>
      </c>
      <c r="H199" s="697" t="s">
        <v>606</v>
      </c>
      <c r="I199" s="698" t="s">
        <v>739</v>
      </c>
      <c r="J199" s="704" t="s">
        <v>740</v>
      </c>
      <c r="K199" s="697">
        <v>8</v>
      </c>
      <c r="L199" s="697" t="s">
        <v>267</v>
      </c>
      <c r="M199" s="697" t="s">
        <v>267</v>
      </c>
      <c r="N199" s="697" t="s">
        <v>267</v>
      </c>
      <c r="O199" s="697" t="s">
        <v>268</v>
      </c>
      <c r="P199" s="700">
        <v>3173040.5</v>
      </c>
      <c r="Q199" s="701">
        <f t="shared" si="4"/>
        <v>25384324</v>
      </c>
      <c r="R199" s="675">
        <f>+SUM(Q178:Q199)</f>
        <v>72014892</v>
      </c>
    </row>
    <row r="200" spans="1:21" ht="22" customHeight="1" x14ac:dyDescent="0.2">
      <c r="A200" s="682" t="s">
        <v>685</v>
      </c>
      <c r="B200" s="682"/>
      <c r="C200" s="682"/>
      <c r="D200" s="682"/>
      <c r="E200" s="682"/>
      <c r="F200" s="682"/>
      <c r="G200" s="682"/>
      <c r="H200" s="682"/>
      <c r="I200" s="682"/>
      <c r="J200" s="682"/>
      <c r="K200" s="682"/>
      <c r="L200" s="682"/>
      <c r="M200" s="682"/>
      <c r="N200" s="682"/>
      <c r="O200" s="682"/>
      <c r="P200" s="682"/>
      <c r="Q200" s="683">
        <f>SUM(Q93:Q199)</f>
        <v>339246698</v>
      </c>
      <c r="R200" s="692">
        <f>+R199+R177+R149+R165+R135+R122+R111</f>
        <v>339246698</v>
      </c>
    </row>
    <row r="201" spans="1:21" ht="36.65" customHeight="1" x14ac:dyDescent="0.4">
      <c r="A201" s="705" t="s">
        <v>741</v>
      </c>
      <c r="B201" s="705"/>
      <c r="C201" s="705"/>
      <c r="D201" s="705"/>
      <c r="E201" s="705"/>
      <c r="F201" s="705"/>
      <c r="G201" s="705"/>
      <c r="H201" s="705"/>
      <c r="I201" s="705"/>
      <c r="J201" s="705"/>
      <c r="K201" s="705"/>
      <c r="L201" s="705"/>
      <c r="M201" s="705"/>
      <c r="N201" s="705"/>
      <c r="O201" s="705"/>
      <c r="P201" s="705"/>
      <c r="Q201" s="706">
        <f>+Q33+Q90+Q200</f>
        <v>618416516</v>
      </c>
      <c r="R201" s="707">
        <f>+R200+R90+R33</f>
        <v>618416516</v>
      </c>
      <c r="U201" s="685" t="e" cm="1">
        <f t="array" ref="U201">Q200Q90</f>
        <v>#NAME?</v>
      </c>
    </row>
  </sheetData>
  <mergeCells count="7">
    <mergeCell ref="A201:P201"/>
    <mergeCell ref="A1:Q1"/>
    <mergeCell ref="A33:P33"/>
    <mergeCell ref="A34:Q34"/>
    <mergeCell ref="A90:P90"/>
    <mergeCell ref="A91:Q91"/>
    <mergeCell ref="A200:P20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BB7EC-DAB7-4247-92D1-904DECF70FF4}">
  <dimension ref="A1:H6"/>
  <sheetViews>
    <sheetView workbookViewId="0">
      <selection activeCell="F4" sqref="F4:F5"/>
    </sheetView>
  </sheetViews>
  <sheetFormatPr baseColWidth="10" defaultColWidth="10.81640625" defaultRowHeight="11.5" x14ac:dyDescent="0.25"/>
  <cols>
    <col min="1" max="2" width="10.81640625" style="156"/>
    <col min="3" max="3" width="11.1796875" style="156" bestFit="1" customWidth="1"/>
    <col min="4" max="4" width="42.1796875" style="156" customWidth="1"/>
    <col min="5" max="5" width="23.1796875" style="156" hidden="1" customWidth="1"/>
    <col min="6" max="6" width="33.453125" style="156" customWidth="1"/>
    <col min="7" max="7" width="20.54296875" style="156" customWidth="1"/>
    <col min="8" max="8" width="21.1796875" style="156" customWidth="1"/>
    <col min="9" max="16384" width="10.81640625" style="156"/>
  </cols>
  <sheetData>
    <row r="1" spans="1:8" ht="14.5" customHeight="1" x14ac:dyDescent="0.25">
      <c r="A1" s="664" t="s">
        <v>742</v>
      </c>
      <c r="B1" s="664"/>
      <c r="C1" s="664"/>
      <c r="D1" s="664"/>
      <c r="E1" s="664"/>
      <c r="F1" s="665"/>
    </row>
    <row r="2" spans="1:8" ht="23" x14ac:dyDescent="0.25">
      <c r="A2" s="157" t="s">
        <v>743</v>
      </c>
      <c r="B2" s="158" t="s">
        <v>744</v>
      </c>
      <c r="C2" s="159" t="s">
        <v>745</v>
      </c>
      <c r="D2" s="160" t="s">
        <v>746</v>
      </c>
      <c r="E2" s="160" t="s">
        <v>747</v>
      </c>
      <c r="F2" s="160" t="s">
        <v>748</v>
      </c>
    </row>
    <row r="3" spans="1:8" ht="23" x14ac:dyDescent="0.25">
      <c r="A3" s="161">
        <v>1855</v>
      </c>
      <c r="B3" s="162" t="s">
        <v>749</v>
      </c>
      <c r="C3" s="163">
        <v>1</v>
      </c>
      <c r="D3" s="164" t="s">
        <v>750</v>
      </c>
      <c r="E3" s="170">
        <v>134866667</v>
      </c>
      <c r="F3" s="171">
        <f>'Estudio de Mercado'!Q33</f>
        <v>132881375</v>
      </c>
    </row>
    <row r="4" spans="1:8" ht="34.5" x14ac:dyDescent="0.25">
      <c r="A4" s="161">
        <v>2035</v>
      </c>
      <c r="B4" s="162" t="s">
        <v>751</v>
      </c>
      <c r="C4" s="163">
        <v>2</v>
      </c>
      <c r="D4" s="164" t="s">
        <v>752</v>
      </c>
      <c r="E4" s="172">
        <v>156625000</v>
      </c>
      <c r="F4" s="173">
        <f>'Estudio de Mercado'!Q90</f>
        <v>146288443</v>
      </c>
    </row>
    <row r="5" spans="1:8" ht="37" customHeight="1" x14ac:dyDescent="0.25">
      <c r="A5" s="161">
        <v>2035</v>
      </c>
      <c r="B5" s="162" t="s">
        <v>753</v>
      </c>
      <c r="C5" s="163">
        <v>3</v>
      </c>
      <c r="D5" s="164" t="s">
        <v>331</v>
      </c>
      <c r="E5" s="172">
        <v>331625000</v>
      </c>
      <c r="F5" s="173">
        <f>'Estudio de Mercado'!Q200</f>
        <v>339246698</v>
      </c>
      <c r="H5" s="174">
        <f>+F4+F5</f>
        <v>485535141</v>
      </c>
    </row>
    <row r="6" spans="1:8" x14ac:dyDescent="0.25">
      <c r="C6" s="165"/>
      <c r="D6" s="166"/>
      <c r="E6" s="167">
        <f>+E3+E4+E5</f>
        <v>623116667</v>
      </c>
      <c r="F6" s="168">
        <f>+F3+F4+F5</f>
        <v>618416516</v>
      </c>
      <c r="G6" s="169"/>
    </row>
  </sheetData>
  <mergeCells count="1">
    <mergeCell ref="A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FECHA xmlns="99d7d202-9883-4f15-a647-ced7ad76d18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0" ma:contentTypeDescription="Crear nuevo documento." ma:contentTypeScope="" ma:versionID="39481bb7b039371b3c99ac55dc3b20c9">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52a01d8d44a651e830947c54951c0566"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0C2A15-182B-4012-B266-B78A9E6E5E17}">
  <ds:schemaRefs>
    <ds:schemaRef ds:uri="http://schemas.microsoft.com/office/2006/metadata/properties"/>
    <ds:schemaRef ds:uri="http://schemas.microsoft.com/office/infopath/2007/PartnerControls"/>
    <ds:schemaRef ds:uri="99d7d202-9883-4f15-a647-ced7ad76d18f"/>
    <ds:schemaRef ds:uri="a0cab8ad-e47a-434b-af5e-0db8d9a5de1d"/>
  </ds:schemaRefs>
</ds:datastoreItem>
</file>

<file path=customXml/itemProps2.xml><?xml version="1.0" encoding="utf-8"?>
<ds:datastoreItem xmlns:ds="http://schemas.openxmlformats.org/officeDocument/2006/customXml" ds:itemID="{8AC61CA2-51F7-46E4-B5E9-AFF9B8261EB6}">
  <ds:schemaRefs>
    <ds:schemaRef ds:uri="http://schemas.microsoft.com/sharepoint/v3/contenttype/forms"/>
  </ds:schemaRefs>
</ds:datastoreItem>
</file>

<file path=customXml/itemProps3.xml><?xml version="1.0" encoding="utf-8"?>
<ds:datastoreItem xmlns:ds="http://schemas.openxmlformats.org/officeDocument/2006/customXml" ds:itemID="{A9FB79D1-8173-4A6A-90C7-AEC8F58E80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 Costos</vt:lpstr>
      <vt:lpstr>Meta 1. Cuidadoras</vt:lpstr>
      <vt:lpstr>Meta 3. Feminicidio</vt:lpstr>
      <vt:lpstr>Meta 2. Ciudadanía</vt:lpstr>
      <vt:lpstr>Estudio de Mercado</vt:lpstr>
      <vt:lpstr>Estudio del mercado_2024</vt:lpstr>
      <vt:lpstr>Consolidado-Metas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Viviana Ortiz</dc:creator>
  <cp:keywords/>
  <dc:description/>
  <cp:lastModifiedBy>Riky Andres Carrillo Cadena</cp:lastModifiedBy>
  <cp:revision/>
  <dcterms:created xsi:type="dcterms:W3CDTF">2023-03-18T18:09:55Z</dcterms:created>
  <dcterms:modified xsi:type="dcterms:W3CDTF">2024-11-12T20:44:54Z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y fmtid="{D5CDD505-2E9C-101B-9397-08002B2CF9AE}" pid="4" name="Order">
    <vt:r8>77700</vt:r8>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TriggerFlowInfo">
    <vt:lpwstr/>
  </property>
</Properties>
</file>