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uario\Desktop\ALCALDIA\PROCESOS\CONCURSO DE MERITOS\S. INFRAESTRUCTURA\CONTRATO\"/>
    </mc:Choice>
  </mc:AlternateContent>
  <xr:revisionPtr revIDLastSave="0" documentId="13_ncr:1_{A5530F52-C83B-4AA7-9633-EC3D6AC3811C}" xr6:coauthVersionLast="47" xr6:coauthVersionMax="47" xr10:uidLastSave="{00000000-0000-0000-0000-000000000000}"/>
  <bookViews>
    <workbookView xWindow="-120" yWindow="-120" windowWidth="20730" windowHeight="11040" xr2:uid="{C036A251-CB35-475F-848F-2918FCF46DD6}"/>
  </bookViews>
  <sheets>
    <sheet name="PRESUPUESTO" sheetId="4" r:id="rId1"/>
  </sheets>
  <definedNames>
    <definedName name="solver_adj" localSheetId="0" hidden="1">PRESUPUESTO!$F$31</definedName>
    <definedName name="solver_cvg" localSheetId="0" hidden="1">0.0001</definedName>
    <definedName name="solver_drv" localSheetId="0" hidden="1">2</definedName>
    <definedName name="solver_eng" localSheetId="0" hidden="1">1</definedName>
    <definedName name="solver_est" localSheetId="0" hidden="1">1</definedName>
    <definedName name="solver_itr" localSheetId="0" hidden="1">2147483647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0</definedName>
    <definedName name="solver_nwt" localSheetId="0" hidden="1">1</definedName>
    <definedName name="solver_opt" localSheetId="0" hidden="1">PRESUPUESTO!$I$18</definedName>
    <definedName name="solver_pre" localSheetId="0" hidden="1">0.000001</definedName>
    <definedName name="solver_rbv" localSheetId="0" hidden="1">2</definedName>
    <definedName name="solver_rlx" localSheetId="0" hidden="1">2</definedName>
    <definedName name="solver_rsd" localSheetId="0" hidden="1">0</definedName>
    <definedName name="solver_scl" localSheetId="0" hidden="1">2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3</definedName>
    <definedName name="solver_val" localSheetId="0" hidden="1">10000000</definedName>
    <definedName name="solver_ver" localSheetId="0" hidden="1">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40" i="4" l="1"/>
  <c r="M32" i="4"/>
  <c r="M38" i="4"/>
  <c r="M39" i="4"/>
  <c r="L39" i="4"/>
  <c r="L38" i="4"/>
  <c r="M35" i="4"/>
  <c r="L35" i="4"/>
  <c r="M8" i="4"/>
  <c r="M9" i="4"/>
  <c r="M10" i="4"/>
  <c r="M11" i="4"/>
  <c r="M12" i="4"/>
  <c r="M13" i="4"/>
  <c r="M14" i="4"/>
  <c r="M15" i="4"/>
  <c r="M16" i="4"/>
  <c r="M17" i="4"/>
  <c r="M18" i="4"/>
  <c r="M19" i="4"/>
  <c r="M20" i="4"/>
  <c r="M21" i="4"/>
  <c r="M22" i="4"/>
  <c r="M23" i="4"/>
  <c r="M24" i="4"/>
  <c r="M25" i="4"/>
  <c r="M26" i="4"/>
  <c r="M27" i="4"/>
  <c r="M28" i="4"/>
  <c r="M29" i="4"/>
  <c r="M30" i="4"/>
  <c r="M31" i="4"/>
  <c r="M7" i="4"/>
  <c r="L7" i="4"/>
  <c r="L40" i="4" l="1"/>
  <c r="I7" i="4"/>
  <c r="J7" i="4"/>
  <c r="J10" i="4"/>
  <c r="J8" i="4"/>
  <c r="A31" i="4"/>
  <c r="A32" i="4" s="1"/>
  <c r="A28" i="4"/>
  <c r="A29" i="4" s="1"/>
  <c r="A12" i="4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I18" i="4" l="1"/>
  <c r="I15" i="4" l="1"/>
  <c r="I14" i="4"/>
  <c r="I13" i="4"/>
  <c r="L36" i="4" l="1"/>
  <c r="J31" i="4"/>
  <c r="I31" i="4"/>
  <c r="J29" i="4"/>
  <c r="I29" i="4"/>
  <c r="J28" i="4"/>
  <c r="I28" i="4"/>
  <c r="J26" i="4"/>
  <c r="I26" i="4"/>
  <c r="L26" i="4" s="1"/>
  <c r="J25" i="4"/>
  <c r="I25" i="4"/>
  <c r="J24" i="4"/>
  <c r="I24" i="4"/>
  <c r="J23" i="4"/>
  <c r="I23" i="4"/>
  <c r="J22" i="4"/>
  <c r="I22" i="4"/>
  <c r="J21" i="4"/>
  <c r="I21" i="4"/>
  <c r="J20" i="4"/>
  <c r="I20" i="4"/>
  <c r="J19" i="4"/>
  <c r="I19" i="4"/>
  <c r="J18" i="4"/>
  <c r="J17" i="4"/>
  <c r="I17" i="4"/>
  <c r="J16" i="4"/>
  <c r="I16" i="4"/>
  <c r="J15" i="4"/>
  <c r="L15" i="4" s="1"/>
  <c r="J14" i="4"/>
  <c r="L14" i="4" s="1"/>
  <c r="J13" i="4"/>
  <c r="L13" i="4" s="1"/>
  <c r="J12" i="4"/>
  <c r="I12" i="4"/>
  <c r="I8" i="4"/>
  <c r="L16" i="4" l="1"/>
  <c r="L19" i="4"/>
  <c r="L22" i="4"/>
  <c r="L29" i="4"/>
  <c r="L23" i="4"/>
  <c r="L18" i="4"/>
  <c r="L21" i="4"/>
  <c r="L17" i="4"/>
  <c r="L12" i="4"/>
  <c r="L24" i="4"/>
  <c r="L28" i="4"/>
  <c r="L20" i="4"/>
  <c r="L25" i="4"/>
  <c r="L31" i="4"/>
  <c r="L8" i="4"/>
  <c r="I10" i="4" l="1"/>
  <c r="L10" i="4" l="1"/>
  <c r="L32" i="4" s="1"/>
</calcChain>
</file>

<file path=xl/sharedStrings.xml><?xml version="1.0" encoding="utf-8"?>
<sst xmlns="http://schemas.openxmlformats.org/spreadsheetml/2006/main" count="89" uniqueCount="77">
  <si>
    <t>Resumen Anexo II</t>
  </si>
  <si>
    <t>Plano de Localización</t>
  </si>
  <si>
    <t>INSTITUCIONALES</t>
  </si>
  <si>
    <t>ACTIVIDADES</t>
  </si>
  <si>
    <t>PERSONAL</t>
  </si>
  <si>
    <t>DEDICACIÓN</t>
  </si>
  <si>
    <t>SUELDO</t>
  </si>
  <si>
    <t>Financiero</t>
  </si>
  <si>
    <t>Caracterización socio-cultural y participación ciudadana</t>
  </si>
  <si>
    <t>Estructuración de Problemática, necesidad, Antecedentes, justificación</t>
  </si>
  <si>
    <t>Definición de productos esperados y estimación de impactos sobre los indicadores del sector</t>
  </si>
  <si>
    <t>FINANCIEROS</t>
  </si>
  <si>
    <t>Plan Financiero</t>
  </si>
  <si>
    <t>LEGAL</t>
  </si>
  <si>
    <t>Ingeniero Sanitario</t>
  </si>
  <si>
    <t>Ingeniero Ambiental</t>
  </si>
  <si>
    <t xml:space="preserve">Ingeniero Sanitario </t>
  </si>
  <si>
    <t>Ingeniero civil, con especialidad  geotecnia</t>
  </si>
  <si>
    <t>Ingeniero civil, con especialidad en estructuras</t>
  </si>
  <si>
    <t>Ingeniero civil</t>
  </si>
  <si>
    <t>Catastro de Colectores Principales Actuales</t>
  </si>
  <si>
    <t>Abogado</t>
  </si>
  <si>
    <t>IBC</t>
  </si>
  <si>
    <t>OTROS COSTOS</t>
  </si>
  <si>
    <t>UNIDAD</t>
  </si>
  <si>
    <t>CANTIDAD</t>
  </si>
  <si>
    <t>V. UNITARIO</t>
  </si>
  <si>
    <t>Und</t>
  </si>
  <si>
    <t>F. PRESTACIONAL</t>
  </si>
  <si>
    <t>TOTAL</t>
  </si>
  <si>
    <t>Ingeniero Civil</t>
  </si>
  <si>
    <t>Arquitecto</t>
  </si>
  <si>
    <t>PRODUCTO</t>
  </si>
  <si>
    <t>SUBTOTAL</t>
  </si>
  <si>
    <t xml:space="preserve">SUBTOTAL </t>
  </si>
  <si>
    <t>TOTAL PARCIAL</t>
  </si>
  <si>
    <t>Resumen diligenciado, de acuerdo con el formato establecido en la Res. 672 de 2015, en digital e impreso firmado</t>
  </si>
  <si>
    <t xml:space="preserve">Documento y/o capitulo </t>
  </si>
  <si>
    <t>Diagnostico general de la prestación de los servicios públicos cobertura, continuidad, eficiencia y calidad, con profundización en el servicio de alcantarillado, incluye proyecciones de población y demanda de acuerdo con el periodo de diseño, identificación de fuentes receptoras, calidad de fuentes con base a información secundaria disponible, identificación de puntos de vertimientos, identificación de barrios subnormales, zonas de expansión, urbanizaciones legalizadas sin servicio de alcantarillado, identificación del área de servicio actual con cobertura y sin cobertura, infraestructura disponible del sistema actual, predios disponibles para el desarrollo del proyecto, identificación de puntos críticos del sistema, chequeo hidráulico de colectores principales, entre otros.</t>
  </si>
  <si>
    <t>Diagnostico de EAAAP ESP, Acuerdo con los formatos establecidos por el Ministerio de Vivienda</t>
  </si>
  <si>
    <t>Plano de localización en medio digital en formato PDF y DWG e impreso firmado por el responsable.</t>
  </si>
  <si>
    <t>Documento y/o capitulo</t>
  </si>
  <si>
    <t>Formatos de Acuerdo con lo establecido en la Resolución 672 de 2015</t>
  </si>
  <si>
    <t>Catastro de Redes de colectores principales</t>
  </si>
  <si>
    <t xml:space="preserve">Cuadrilla Catastro, incluye: 2 ayudantes, 1 topógrafo, 1 técnico, 1 ingeniero, 1 cadenero, alquiler de una estación, materiales y transporte de personal y equipos  </t>
  </si>
  <si>
    <t>PLAZO DE EJECUCIÓN</t>
  </si>
  <si>
    <t>Ingeniero Sanitario o Ing. Civil Especializado Hidráulica y/o Agua y Saneamiento Ambiental o Ing. Ambiental Especializado Hidráulica y/o Agua y Saneamiento Ambiental</t>
  </si>
  <si>
    <t>Formatos diligenciados en medio digital y físicos firmados por el responsable.</t>
  </si>
  <si>
    <t>TÉCNICOS</t>
  </si>
  <si>
    <t xml:space="preserve">Estructuración de Objetivos, Alcances y Actividades a desarrollar en el proyecto de consultoría </t>
  </si>
  <si>
    <t>Términos de referencia para diseño de edificio operaciones y urbanismo de PTAR</t>
  </si>
  <si>
    <t>Términos de referencia para geotecnia, para líneas de tuberías, pasos elevados, pasos subfluviales, edificio de operaciones, estaciones de bombeo, pozos de succión y PTAR</t>
  </si>
  <si>
    <t>Términos de referencia Estructurales, para líneas de tuberías, pasos elevados, pasos subfluviales, edificio de operaciones, estaciones de bombeo, pozos de succión y PTAR</t>
  </si>
  <si>
    <t>Ingeniero civil, Ambiental, Sanitario, especializado hidráulica e hidrología o especialidades a fines</t>
  </si>
  <si>
    <t xml:space="preserve">Términos de Referencia para Estudio Predial, incluye avalúos, Servidumbres, permisos de pasos de tubería, adquisición de predios </t>
  </si>
  <si>
    <t xml:space="preserve">Términos de referencia para Diagnostico, Alternativas, Diseño Hidráulico </t>
  </si>
  <si>
    <t>Ingeniero Eléctrico</t>
  </si>
  <si>
    <t>Términos de referencia de Diseño eléctrico para estaciones de bombeo, edifico de Operaciones y PTAR.</t>
  </si>
  <si>
    <t>Términos de referencia para estudios hidrológicos, incluye precipitaciones, balance hídrico, curvas IDF, caudales mínimos, caudales máximos, Q95, entre otros.</t>
  </si>
  <si>
    <t xml:space="preserve">Términos de referencia para plan de manejo Ambiental, Permisos de vertimientos, ocupación de cause, concesiones de agua y aprovechamiento forestal. </t>
  </si>
  <si>
    <t>Términos de referencia para plan de manejo de transito y presupuesto de obra e interventoría, flujo de caja y programación.</t>
  </si>
  <si>
    <t>Ingeniero Mecánico</t>
  </si>
  <si>
    <t>Términos de referencia para diseños electromecánicos, estaciones de bombeo, PTAR.</t>
  </si>
  <si>
    <t>Presupuesto de consultoría discriminado en estudios, diseños y actividades, definiendo costos de consultores por especialidad, dedicación, insumos externos, costos directos, costos de indirectos, interventoría, cronograma y flujo de fondos para las diferentes fases (Precontractual, contractual y liquidación), incluye estudio de mercado fundamentado en cotizaciones.</t>
  </si>
  <si>
    <t xml:space="preserve">Elaboración de presupuesto, por personal y productos incluye cantidades, cronograma, flojo de fondos, interventoría, factor multiplicador y cotizaciones </t>
  </si>
  <si>
    <t>INFORMACIÓN DE CAMPO</t>
  </si>
  <si>
    <t>Imagen Satelital Actualizada del casco urbano y zonas de expansión, con cobertura de nubes aproximada de 1%, resolución espacial 3 m, resolución espectral 8 bandas, año de toma 2024</t>
  </si>
  <si>
    <t>TOTAL COSTO INDIRECTO</t>
  </si>
  <si>
    <t>TOTAL COSTO CONSULTORIA + A</t>
  </si>
  <si>
    <t xml:space="preserve">“REALIZACIÓN DEL ESTUDIO DE FACTIBILIDAD EN LA PREINVERSIÓN DEL PLAN MAESTRO DE ALCANTARILLADO DEL MUNICIPIO DE PUERTO ASIS, PUTUMAYO” </t>
  </si>
  <si>
    <t>IMAGEN SATELITAL</t>
  </si>
  <si>
    <t>Nombre del proponente: MIGUEL ROBLES SAS</t>
  </si>
  <si>
    <t>Nombre del representante legal: MIGUEL HORACIO ROBLES GUERRERO</t>
  </si>
  <si>
    <t>C. C. No.	18.127.821 de Mocoa</t>
  </si>
  <si>
    <t>Matrícula profesional No.	63202-81740</t>
  </si>
  <si>
    <t>___________________________________________________</t>
  </si>
  <si>
    <t>VERIFICACIÓN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</si>
</sst>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0.000%"/>
    <numFmt numFmtId="165" formatCode="0.0000000"/>
    <numFmt numFmtId="166" formatCode="_(&quot;$&quot;\ * #,##0.00_);_(&quot;$&quot;\ * \(#,##0.00\);_(&quot;$&quot;\ * &quot;-&quot;??_);_(@_)"/>
    <numFmt numFmtId="167" formatCode="_-&quot;$&quot;\ * #,##0_-;\-&quot;$&quot;\ * #,##0_-;_-&quot;$&quot;\ * &quot;-&quot;??_-;_-@_-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/>
    <xf numFmtId="0" fontId="2" fillId="0" borderId="0"/>
    <xf numFmtId="165" fontId="3" fillId="0" borderId="0" applyFont="0" applyFill="0" applyBorder="0" applyAlignment="0" applyProtection="0"/>
    <xf numFmtId="166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3" fontId="2" fillId="0" borderId="0" applyFont="0" applyFill="0" applyBorder="0" applyAlignment="0" applyProtection="0"/>
  </cellStyleXfs>
  <cellXfs count="7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9" fontId="0" fillId="0" borderId="0" xfId="2" applyFont="1"/>
    <xf numFmtId="44" fontId="0" fillId="0" borderId="0" xfId="1" applyFont="1"/>
    <xf numFmtId="44" fontId="0" fillId="0" borderId="0" xfId="1" applyFont="1" applyAlignment="1">
      <alignment vertical="center"/>
    </xf>
    <xf numFmtId="44" fontId="0" fillId="0" borderId="0" xfId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164" fontId="0" fillId="0" borderId="0" xfId="2" applyNumberFormat="1" applyFont="1" applyAlignment="1">
      <alignment vertical="center"/>
    </xf>
    <xf numFmtId="0" fontId="0" fillId="0" borderId="0" xfId="0" applyAlignment="1">
      <alignment horizontal="left" wrapText="1"/>
    </xf>
    <xf numFmtId="44" fontId="0" fillId="0" borderId="0" xfId="1" applyFont="1" applyFill="1" applyAlignment="1">
      <alignment horizontal="center" vertical="center"/>
    </xf>
    <xf numFmtId="0" fontId="1" fillId="0" borderId="0" xfId="0" applyFont="1" applyAlignment="1">
      <alignment wrapText="1"/>
    </xf>
    <xf numFmtId="2" fontId="1" fillId="0" borderId="0" xfId="0" applyNumberFormat="1" applyFont="1" applyAlignment="1">
      <alignment wrapText="1"/>
    </xf>
    <xf numFmtId="2" fontId="0" fillId="0" borderId="0" xfId="2" applyNumberFormat="1" applyFont="1"/>
    <xf numFmtId="2" fontId="0" fillId="0" borderId="0" xfId="2" applyNumberFormat="1" applyFont="1" applyAlignment="1">
      <alignment horizontal="center" vertical="center"/>
    </xf>
    <xf numFmtId="164" fontId="0" fillId="0" borderId="0" xfId="2" applyNumberFormat="1" applyFont="1" applyAlignment="1">
      <alignment horizontal="center" vertical="center"/>
    </xf>
    <xf numFmtId="44" fontId="1" fillId="0" borderId="0" xfId="1" applyFont="1" applyAlignment="1">
      <alignment horizontal="center" vertical="center"/>
    </xf>
    <xf numFmtId="44" fontId="1" fillId="0" borderId="0" xfId="1" applyFont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9" fontId="1" fillId="2" borderId="1" xfId="2" applyFont="1" applyFill="1" applyBorder="1" applyAlignment="1">
      <alignment horizontal="center" vertical="center"/>
    </xf>
    <xf numFmtId="2" fontId="1" fillId="2" borderId="1" xfId="2" applyNumberFormat="1" applyFont="1" applyFill="1" applyBorder="1" applyAlignment="1">
      <alignment horizontal="center" vertical="center"/>
    </xf>
    <xf numFmtId="44" fontId="1" fillId="2" borderId="1" xfId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9" fontId="0" fillId="0" borderId="1" xfId="2" applyFont="1" applyBorder="1" applyAlignment="1">
      <alignment horizontal="center" vertical="center"/>
    </xf>
    <xf numFmtId="2" fontId="0" fillId="0" borderId="1" xfId="2" applyNumberFormat="1" applyFont="1" applyBorder="1" applyAlignment="1">
      <alignment horizontal="center" vertical="center"/>
    </xf>
    <xf numFmtId="44" fontId="0" fillId="0" borderId="1" xfId="1" applyFont="1" applyFill="1" applyBorder="1" applyAlignment="1">
      <alignment horizontal="center" vertical="center"/>
    </xf>
    <xf numFmtId="44" fontId="0" fillId="2" borderId="1" xfId="1" applyFont="1" applyFill="1" applyBorder="1" applyAlignment="1">
      <alignment horizontal="center" vertical="center"/>
    </xf>
    <xf numFmtId="44" fontId="0" fillId="0" borderId="1" xfId="1" applyFont="1" applyBorder="1" applyAlignment="1">
      <alignment horizontal="center" vertical="center"/>
    </xf>
    <xf numFmtId="164" fontId="0" fillId="0" borderId="1" xfId="2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44" fontId="1" fillId="0" borderId="1" xfId="1" applyFont="1" applyBorder="1" applyAlignment="1">
      <alignment horizontal="left" vertical="center"/>
    </xf>
    <xf numFmtId="44" fontId="1" fillId="0" borderId="1" xfId="1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9" fontId="0" fillId="2" borderId="1" xfId="2" applyFont="1" applyFill="1" applyBorder="1" applyAlignment="1">
      <alignment horizontal="center" vertical="center"/>
    </xf>
    <xf numFmtId="2" fontId="0" fillId="2" borderId="1" xfId="2" applyNumberFormat="1" applyFont="1" applyFill="1" applyBorder="1" applyAlignment="1">
      <alignment horizontal="center" vertical="center"/>
    </xf>
    <xf numFmtId="164" fontId="0" fillId="2" borderId="1" xfId="2" applyNumberFormat="1" applyFont="1" applyFill="1" applyBorder="1" applyAlignment="1">
      <alignment horizontal="center" vertical="center"/>
    </xf>
    <xf numFmtId="164" fontId="1" fillId="2" borderId="1" xfId="2" applyNumberFormat="1" applyFont="1" applyFill="1" applyBorder="1" applyAlignment="1">
      <alignment horizontal="center" vertical="center"/>
    </xf>
    <xf numFmtId="44" fontId="1" fillId="2" borderId="1" xfId="1" applyFont="1" applyFill="1" applyBorder="1" applyAlignment="1">
      <alignment horizontal="center"/>
    </xf>
    <xf numFmtId="164" fontId="0" fillId="0" borderId="1" xfId="2" applyNumberFormat="1" applyFont="1" applyFill="1" applyBorder="1" applyAlignment="1">
      <alignment horizontal="center" vertical="center"/>
    </xf>
    <xf numFmtId="44" fontId="2" fillId="0" borderId="1" xfId="1" applyFont="1" applyFill="1" applyBorder="1"/>
    <xf numFmtId="44" fontId="0" fillId="0" borderId="1" xfId="1" applyFont="1" applyBorder="1" applyAlignment="1">
      <alignment horizontal="center" vertical="center" wrapText="1"/>
    </xf>
    <xf numFmtId="10" fontId="0" fillId="0" borderId="1" xfId="2" applyNumberFormat="1" applyFont="1" applyBorder="1" applyAlignment="1">
      <alignment horizontal="center" vertical="center"/>
    </xf>
    <xf numFmtId="44" fontId="2" fillId="0" borderId="1" xfId="1" applyFont="1" applyBorder="1" applyAlignment="1">
      <alignment horizontal="left" vertical="center"/>
    </xf>
    <xf numFmtId="0" fontId="0" fillId="0" borderId="1" xfId="2" applyNumberFormat="1" applyFont="1" applyBorder="1" applyAlignment="1">
      <alignment horizontal="center" vertical="center"/>
    </xf>
    <xf numFmtId="0" fontId="0" fillId="3" borderId="0" xfId="0" applyFill="1"/>
    <xf numFmtId="167" fontId="1" fillId="0" borderId="1" xfId="1" applyNumberFormat="1" applyFont="1" applyBorder="1" applyAlignment="1">
      <alignment horizontal="center" vertical="center"/>
    </xf>
    <xf numFmtId="167" fontId="0" fillId="0" borderId="1" xfId="1" applyNumberFormat="1" applyFont="1" applyBorder="1" applyAlignment="1">
      <alignment horizontal="center" vertical="center"/>
    </xf>
    <xf numFmtId="9" fontId="0" fillId="0" borderId="1" xfId="2" applyFont="1" applyFill="1" applyBorder="1" applyAlignment="1">
      <alignment horizontal="center" vertical="center"/>
    </xf>
    <xf numFmtId="2" fontId="0" fillId="0" borderId="1" xfId="2" applyNumberFormat="1" applyFont="1" applyFill="1" applyBorder="1" applyAlignment="1">
      <alignment horizontal="center" vertical="center"/>
    </xf>
    <xf numFmtId="43" fontId="0" fillId="0" borderId="1" xfId="2" applyNumberFormat="1" applyFont="1" applyFill="1" applyBorder="1" applyAlignment="1">
      <alignment horizontal="center" vertical="center"/>
    </xf>
    <xf numFmtId="0" fontId="0" fillId="0" borderId="1" xfId="2" applyNumberFormat="1" applyFont="1" applyFill="1" applyBorder="1" applyAlignment="1">
      <alignment horizontal="center" vertical="center"/>
    </xf>
    <xf numFmtId="44" fontId="1" fillId="0" borderId="1" xfId="1" applyFont="1" applyFill="1" applyBorder="1" applyAlignment="1">
      <alignment horizontal="left" vertical="center"/>
    </xf>
    <xf numFmtId="164" fontId="1" fillId="0" borderId="1" xfId="2" applyNumberFormat="1" applyFont="1" applyFill="1" applyBorder="1" applyAlignment="1">
      <alignment horizontal="center" vertical="center"/>
    </xf>
    <xf numFmtId="44" fontId="1" fillId="0" borderId="1" xfId="1" applyFont="1" applyFill="1" applyBorder="1" applyAlignment="1">
      <alignment horizontal="center" vertical="center"/>
    </xf>
    <xf numFmtId="0" fontId="4" fillId="0" borderId="0" xfId="0" applyFont="1" applyAlignment="1">
      <alignment horizontal="left" wrapText="1"/>
    </xf>
    <xf numFmtId="43" fontId="0" fillId="3" borderId="0" xfId="11" applyFont="1" applyFill="1"/>
    <xf numFmtId="44" fontId="0" fillId="3" borderId="0" xfId="0" applyNumberFormat="1" applyFill="1"/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44" fontId="1" fillId="0" borderId="2" xfId="1" applyFont="1" applyBorder="1" applyAlignment="1">
      <alignment horizontal="center" vertical="center"/>
    </xf>
    <xf numFmtId="44" fontId="1" fillId="0" borderId="3" xfId="1" applyFont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44" fontId="0" fillId="0" borderId="1" xfId="0" applyNumberFormat="1" applyBorder="1"/>
    <xf numFmtId="44" fontId="0" fillId="3" borderId="1" xfId="0" applyNumberFormat="1" applyFill="1" applyBorder="1"/>
    <xf numFmtId="43" fontId="0" fillId="3" borderId="1" xfId="11" applyFont="1" applyFill="1" applyBorder="1"/>
  </cellXfs>
  <cellStyles count="12">
    <cellStyle name="Millares" xfId="11" builtinId="3"/>
    <cellStyle name="Millares 3" xfId="5" xr:uid="{E43EA936-DE05-4D6D-842C-DB29A87C629E}"/>
    <cellStyle name="Moneda" xfId="1" builtinId="4"/>
    <cellStyle name="Moneda [0] 2" xfId="7" xr:uid="{BC54F651-2A2F-4504-86C0-1C7ECAAE7832}"/>
    <cellStyle name="Moneda 2" xfId="6" xr:uid="{57FAB2E8-5E78-45CE-BB15-6799F5FC85E9}"/>
    <cellStyle name="Normal" xfId="0" builtinId="0"/>
    <cellStyle name="Normal 11" xfId="3" xr:uid="{327449C9-CBF9-4A60-AB49-E686BCD43C4B}"/>
    <cellStyle name="Normal 2 2" xfId="10" xr:uid="{D92238EB-A82B-4BC3-831A-0D9A7885C920}"/>
    <cellStyle name="Normal 2 3 2" xfId="8" xr:uid="{1D496BF0-308C-4A15-990D-100C0E6FBC35}"/>
    <cellStyle name="Normal 3" xfId="9" xr:uid="{E22F7CF3-6B87-4ED7-875D-EA3ABD83CB2A}"/>
    <cellStyle name="Normal 8 2 2" xfId="4" xr:uid="{8C6306D2-B875-45E9-93A8-79AF1D98AD41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103909</xdr:colOff>
      <xdr:row>35</xdr:row>
      <xdr:rowOff>160988</xdr:rowOff>
    </xdr:from>
    <xdr:to>
      <xdr:col>1</xdr:col>
      <xdr:colOff>4312227</xdr:colOff>
      <xdr:row>47</xdr:row>
      <xdr:rowOff>20782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CCC22FE-2308-4FE3-C5EF-B759EA2751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6136" y="15158533"/>
          <a:ext cx="4208318" cy="301170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B60279-0481-4798-A4A0-B01B6D09795A}">
  <dimension ref="A2:P47"/>
  <sheetViews>
    <sheetView showGridLines="0" tabSelected="1" topLeftCell="H31" zoomScale="80" zoomScaleNormal="80" workbookViewId="0">
      <selection activeCell="O36" sqref="O36"/>
    </sheetView>
  </sheetViews>
  <sheetFormatPr baseColWidth="10" defaultRowHeight="15" x14ac:dyDescent="0.25"/>
  <cols>
    <col min="1" max="1" width="7.42578125" style="1" customWidth="1"/>
    <col min="2" max="2" width="95.7109375" style="11" customWidth="1"/>
    <col min="3" max="3" width="57.7109375" style="2" customWidth="1"/>
    <col min="4" max="4" width="59.7109375" style="2" customWidth="1"/>
    <col min="5" max="5" width="18.140625" style="2" customWidth="1"/>
    <col min="6" max="6" width="18.85546875" style="3" customWidth="1"/>
    <col min="7" max="7" width="25.28515625" style="15" customWidth="1"/>
    <col min="8" max="8" width="28" style="5" customWidth="1"/>
    <col min="9" max="9" width="18.85546875" style="4" customWidth="1"/>
    <col min="10" max="10" width="38.28515625" style="5" customWidth="1"/>
    <col min="11" max="11" width="34.28515625" style="5" customWidth="1"/>
    <col min="12" max="12" width="27.7109375" style="4" customWidth="1"/>
    <col min="13" max="13" width="17.85546875" style="51" customWidth="1"/>
    <col min="14" max="14" width="18.140625" style="51" customWidth="1"/>
    <col min="15" max="15" width="18.7109375" style="51" customWidth="1"/>
    <col min="16" max="16" width="17.85546875" style="51" bestFit="1" customWidth="1"/>
    <col min="17" max="16384" width="11.42578125" style="51"/>
  </cols>
  <sheetData>
    <row r="2" spans="1:13" ht="15.75" thickBot="1" x14ac:dyDescent="0.3"/>
    <row r="3" spans="1:13" ht="28.9" customHeight="1" thickBot="1" x14ac:dyDescent="0.3">
      <c r="B3" s="64" t="s">
        <v>69</v>
      </c>
      <c r="C3" s="65"/>
      <c r="D3" s="66"/>
      <c r="E3" s="13"/>
      <c r="F3" s="13"/>
      <c r="G3" s="14"/>
      <c r="H3" s="13"/>
      <c r="I3" s="13"/>
      <c r="J3" s="13"/>
      <c r="K3" s="13"/>
      <c r="L3" s="13"/>
    </row>
    <row r="4" spans="1:13" ht="23.45" customHeight="1" x14ac:dyDescent="0.25">
      <c r="B4" s="13"/>
      <c r="C4" s="13"/>
      <c r="D4" s="13"/>
      <c r="E4" s="13"/>
      <c r="F4" s="13"/>
      <c r="G4" s="14"/>
      <c r="H4" s="13"/>
      <c r="I4" s="13"/>
      <c r="J4" s="13"/>
      <c r="K4" s="13"/>
      <c r="L4" s="13"/>
    </row>
    <row r="5" spans="1:13" x14ac:dyDescent="0.25">
      <c r="A5" s="20"/>
      <c r="B5" s="21" t="s">
        <v>3</v>
      </c>
      <c r="C5" s="22" t="s">
        <v>4</v>
      </c>
      <c r="D5" s="22" t="s">
        <v>32</v>
      </c>
      <c r="E5" s="22" t="s">
        <v>4</v>
      </c>
      <c r="F5" s="23" t="s">
        <v>5</v>
      </c>
      <c r="G5" s="24" t="s">
        <v>45</v>
      </c>
      <c r="H5" s="25" t="s">
        <v>6</v>
      </c>
      <c r="I5" s="25" t="s">
        <v>34</v>
      </c>
      <c r="J5" s="25" t="s">
        <v>22</v>
      </c>
      <c r="K5" s="25" t="s">
        <v>28</v>
      </c>
      <c r="L5" s="25" t="s">
        <v>29</v>
      </c>
      <c r="M5" s="72" t="s">
        <v>76</v>
      </c>
    </row>
    <row r="6" spans="1:13" customFormat="1" x14ac:dyDescent="0.25">
      <c r="A6" s="35">
        <v>1</v>
      </c>
      <c r="B6" s="36" t="s">
        <v>13</v>
      </c>
      <c r="C6" s="28"/>
      <c r="D6" s="28"/>
      <c r="E6" s="28"/>
      <c r="F6" s="54"/>
      <c r="G6" s="55"/>
      <c r="H6" s="31"/>
      <c r="I6" s="31"/>
      <c r="J6" s="31"/>
      <c r="K6" s="45"/>
      <c r="L6" s="31"/>
      <c r="M6" s="72"/>
    </row>
    <row r="7" spans="1:13" customFormat="1" ht="52.9" customHeight="1" x14ac:dyDescent="0.25">
      <c r="A7" s="26">
        <v>1.1000000000000001</v>
      </c>
      <c r="B7" s="27" t="s">
        <v>0</v>
      </c>
      <c r="C7" s="28" t="s">
        <v>46</v>
      </c>
      <c r="D7" s="28" t="s">
        <v>36</v>
      </c>
      <c r="E7" s="28">
        <v>1</v>
      </c>
      <c r="F7" s="54">
        <v>0.15</v>
      </c>
      <c r="G7" s="55">
        <v>1</v>
      </c>
      <c r="H7" s="31">
        <v>3500000</v>
      </c>
      <c r="I7" s="31">
        <f>E7*F7*G7*H7</f>
        <v>525000</v>
      </c>
      <c r="J7" s="31">
        <f>H7*0.4</f>
        <v>1400000</v>
      </c>
      <c r="K7" s="56">
        <v>1.85</v>
      </c>
      <c r="L7" s="31">
        <f>I7+(G7*J7*K7)</f>
        <v>3115000</v>
      </c>
      <c r="M7" s="73">
        <f>ROUND(L7,2)</f>
        <v>3115000</v>
      </c>
    </row>
    <row r="8" spans="1:13" customFormat="1" ht="36" customHeight="1" x14ac:dyDescent="0.25">
      <c r="A8" s="26">
        <v>1.2</v>
      </c>
      <c r="B8" s="27" t="s">
        <v>1</v>
      </c>
      <c r="C8" s="28" t="s">
        <v>14</v>
      </c>
      <c r="D8" s="28" t="s">
        <v>40</v>
      </c>
      <c r="E8" s="28">
        <v>1</v>
      </c>
      <c r="F8" s="54">
        <v>0.3</v>
      </c>
      <c r="G8" s="55">
        <v>1</v>
      </c>
      <c r="H8" s="31">
        <v>3500000</v>
      </c>
      <c r="I8" s="31">
        <f t="shared" ref="I8:I29" si="0">E8*F8*G8*H8</f>
        <v>1050000</v>
      </c>
      <c r="J8" s="31">
        <f>H8*0.4</f>
        <v>1400000</v>
      </c>
      <c r="K8" s="56">
        <v>1.85</v>
      </c>
      <c r="L8" s="31">
        <f>I8+(G8*J8*K8)*F8</f>
        <v>1827000</v>
      </c>
      <c r="M8" s="73">
        <f t="shared" ref="M8:M31" si="1">ROUND(L8,2)</f>
        <v>1827000</v>
      </c>
    </row>
    <row r="9" spans="1:13" x14ac:dyDescent="0.25">
      <c r="A9" s="35">
        <v>2</v>
      </c>
      <c r="B9" s="36" t="s">
        <v>2</v>
      </c>
      <c r="C9" s="28"/>
      <c r="D9" s="28"/>
      <c r="E9" s="28"/>
      <c r="F9" s="29"/>
      <c r="G9" s="30"/>
      <c r="H9" s="31"/>
      <c r="I9" s="31"/>
      <c r="J9" s="33"/>
      <c r="K9" s="50"/>
      <c r="L9" s="33"/>
      <c r="M9" s="73">
        <f t="shared" si="1"/>
        <v>0</v>
      </c>
    </row>
    <row r="10" spans="1:13" ht="44.45" customHeight="1" x14ac:dyDescent="0.25">
      <c r="A10" s="26">
        <v>2.1</v>
      </c>
      <c r="B10" s="27" t="s">
        <v>39</v>
      </c>
      <c r="C10" s="28" t="s">
        <v>7</v>
      </c>
      <c r="D10" s="28" t="s">
        <v>47</v>
      </c>
      <c r="E10" s="28">
        <v>1</v>
      </c>
      <c r="F10" s="29">
        <v>0.3</v>
      </c>
      <c r="G10" s="30">
        <v>1</v>
      </c>
      <c r="H10" s="31">
        <v>2500000</v>
      </c>
      <c r="I10" s="31">
        <f t="shared" si="0"/>
        <v>750000</v>
      </c>
      <c r="J10" s="33">
        <f>H10*0.4</f>
        <v>1000000</v>
      </c>
      <c r="K10" s="56">
        <v>1.85</v>
      </c>
      <c r="L10" s="33">
        <f>I10+(G10*J10*K10)*F10</f>
        <v>1305000</v>
      </c>
      <c r="M10" s="73">
        <f t="shared" si="1"/>
        <v>1305000</v>
      </c>
    </row>
    <row r="11" spans="1:13" customFormat="1" ht="26.45" customHeight="1" x14ac:dyDescent="0.25">
      <c r="A11" s="35">
        <v>3</v>
      </c>
      <c r="B11" s="36" t="s">
        <v>48</v>
      </c>
      <c r="C11" s="28"/>
      <c r="D11" s="28"/>
      <c r="E11" s="28"/>
      <c r="F11" s="54"/>
      <c r="G11" s="55"/>
      <c r="H11" s="31"/>
      <c r="I11" s="31"/>
      <c r="J11" s="31"/>
      <c r="K11" s="57"/>
      <c r="L11" s="31"/>
      <c r="M11" s="73">
        <f t="shared" si="1"/>
        <v>0</v>
      </c>
    </row>
    <row r="12" spans="1:13" customFormat="1" ht="26.45" customHeight="1" x14ac:dyDescent="0.25">
      <c r="A12" s="26">
        <f>A11+0.01</f>
        <v>3.01</v>
      </c>
      <c r="B12" s="27" t="s">
        <v>8</v>
      </c>
      <c r="C12" s="28" t="s">
        <v>15</v>
      </c>
      <c r="D12" s="28" t="s">
        <v>37</v>
      </c>
      <c r="E12" s="28">
        <v>1</v>
      </c>
      <c r="F12" s="54">
        <v>0.3</v>
      </c>
      <c r="G12" s="55">
        <v>2</v>
      </c>
      <c r="H12" s="31">
        <v>3500000</v>
      </c>
      <c r="I12" s="31">
        <f t="shared" si="0"/>
        <v>2100000</v>
      </c>
      <c r="J12" s="31">
        <f t="shared" ref="J12:J25" si="2">H12*0.4</f>
        <v>1400000</v>
      </c>
      <c r="K12" s="56">
        <v>1.85</v>
      </c>
      <c r="L12" s="31">
        <f>I12+(G12*J12*K12)*F12</f>
        <v>3654000</v>
      </c>
      <c r="M12" s="73">
        <f t="shared" si="1"/>
        <v>3654000</v>
      </c>
    </row>
    <row r="13" spans="1:13" customFormat="1" ht="121.9" customHeight="1" x14ac:dyDescent="0.25">
      <c r="A13" s="26">
        <f t="shared" ref="A13:A32" si="3">A12+0.01</f>
        <v>3.0199999999999996</v>
      </c>
      <c r="B13" s="27" t="s">
        <v>38</v>
      </c>
      <c r="C13" s="28" t="s">
        <v>46</v>
      </c>
      <c r="D13" s="28" t="s">
        <v>37</v>
      </c>
      <c r="E13" s="28">
        <v>1</v>
      </c>
      <c r="F13" s="54">
        <v>1</v>
      </c>
      <c r="G13" s="55">
        <v>3</v>
      </c>
      <c r="H13" s="31">
        <v>3500000</v>
      </c>
      <c r="I13" s="31">
        <f>E13*F13*G13*H13</f>
        <v>10500000</v>
      </c>
      <c r="J13" s="31">
        <f t="shared" si="2"/>
        <v>1400000</v>
      </c>
      <c r="K13" s="56">
        <v>1.85</v>
      </c>
      <c r="L13" s="31">
        <f t="shared" ref="L13:L31" si="4">I13+(G13*J13*K13)</f>
        <v>18270000</v>
      </c>
      <c r="M13" s="73">
        <f t="shared" si="1"/>
        <v>18270000</v>
      </c>
    </row>
    <row r="14" spans="1:13" customFormat="1" ht="33" customHeight="1" x14ac:dyDescent="0.25">
      <c r="A14" s="26">
        <f t="shared" si="3"/>
        <v>3.0299999999999994</v>
      </c>
      <c r="B14" s="27" t="s">
        <v>9</v>
      </c>
      <c r="C14" s="28" t="s">
        <v>16</v>
      </c>
      <c r="D14" s="28" t="s">
        <v>37</v>
      </c>
      <c r="E14" s="28">
        <v>1</v>
      </c>
      <c r="F14" s="54">
        <v>0.3</v>
      </c>
      <c r="G14" s="55">
        <v>1</v>
      </c>
      <c r="H14" s="31">
        <v>3500000</v>
      </c>
      <c r="I14" s="31">
        <f>E14*F14*G14*H14</f>
        <v>1050000</v>
      </c>
      <c r="J14" s="31">
        <f t="shared" si="2"/>
        <v>1400000</v>
      </c>
      <c r="K14" s="56">
        <v>1.85</v>
      </c>
      <c r="L14" s="31">
        <f t="shared" si="4"/>
        <v>3640000</v>
      </c>
      <c r="M14" s="73">
        <f t="shared" si="1"/>
        <v>3640000</v>
      </c>
    </row>
    <row r="15" spans="1:13" customFormat="1" ht="30.6" customHeight="1" x14ac:dyDescent="0.25">
      <c r="A15" s="26">
        <f t="shared" si="3"/>
        <v>3.0399999999999991</v>
      </c>
      <c r="B15" s="67" t="s">
        <v>49</v>
      </c>
      <c r="C15" s="28" t="s">
        <v>16</v>
      </c>
      <c r="D15" s="28" t="s">
        <v>37</v>
      </c>
      <c r="E15" s="28">
        <v>1</v>
      </c>
      <c r="F15" s="54">
        <v>0.3</v>
      </c>
      <c r="G15" s="55">
        <v>1</v>
      </c>
      <c r="H15" s="31">
        <v>3500000</v>
      </c>
      <c r="I15" s="31">
        <f>E15*F15*G15*H15</f>
        <v>1050000</v>
      </c>
      <c r="J15" s="31">
        <f t="shared" si="2"/>
        <v>1400000</v>
      </c>
      <c r="K15" s="56">
        <v>1.85</v>
      </c>
      <c r="L15" s="31">
        <f>I15+(G15*J15*K15)</f>
        <v>3640000</v>
      </c>
      <c r="M15" s="73">
        <f t="shared" si="1"/>
        <v>3640000</v>
      </c>
    </row>
    <row r="16" spans="1:13" customFormat="1" ht="51.6" customHeight="1" x14ac:dyDescent="0.25">
      <c r="A16" s="26">
        <f t="shared" si="3"/>
        <v>3.0499999999999989</v>
      </c>
      <c r="B16" s="68"/>
      <c r="C16" s="28" t="s">
        <v>17</v>
      </c>
      <c r="D16" s="28" t="s">
        <v>51</v>
      </c>
      <c r="E16" s="28">
        <v>1</v>
      </c>
      <c r="F16" s="54">
        <v>0.3</v>
      </c>
      <c r="G16" s="55">
        <v>1</v>
      </c>
      <c r="H16" s="31">
        <v>4500000</v>
      </c>
      <c r="I16" s="31">
        <f t="shared" si="0"/>
        <v>1350000</v>
      </c>
      <c r="J16" s="31">
        <f t="shared" si="2"/>
        <v>1800000</v>
      </c>
      <c r="K16" s="56">
        <v>1.85</v>
      </c>
      <c r="L16" s="31">
        <f t="shared" si="4"/>
        <v>4680000</v>
      </c>
      <c r="M16" s="73">
        <f t="shared" si="1"/>
        <v>4680000</v>
      </c>
    </row>
    <row r="17" spans="1:13" customFormat="1" ht="44.45" customHeight="1" x14ac:dyDescent="0.25">
      <c r="A17" s="26">
        <f t="shared" si="3"/>
        <v>3.0599999999999987</v>
      </c>
      <c r="B17" s="68"/>
      <c r="C17" s="28" t="s">
        <v>18</v>
      </c>
      <c r="D17" s="28" t="s">
        <v>52</v>
      </c>
      <c r="E17" s="28">
        <v>1</v>
      </c>
      <c r="F17" s="54">
        <v>0.3</v>
      </c>
      <c r="G17" s="55">
        <v>1</v>
      </c>
      <c r="H17" s="31">
        <v>4500000</v>
      </c>
      <c r="I17" s="31">
        <f t="shared" si="0"/>
        <v>1350000</v>
      </c>
      <c r="J17" s="31">
        <f t="shared" si="2"/>
        <v>1800000</v>
      </c>
      <c r="K17" s="56">
        <v>1.85</v>
      </c>
      <c r="L17" s="31">
        <f t="shared" si="4"/>
        <v>4680000</v>
      </c>
      <c r="M17" s="73">
        <f t="shared" si="1"/>
        <v>4680000</v>
      </c>
    </row>
    <row r="18" spans="1:13" customFormat="1" ht="65.45" customHeight="1" x14ac:dyDescent="0.25">
      <c r="A18" s="26">
        <f t="shared" si="3"/>
        <v>3.0699999999999985</v>
      </c>
      <c r="B18" s="68"/>
      <c r="C18" s="28" t="s">
        <v>53</v>
      </c>
      <c r="D18" s="28" t="s">
        <v>58</v>
      </c>
      <c r="E18" s="28">
        <v>1</v>
      </c>
      <c r="F18" s="54">
        <v>0.12727272727272729</v>
      </c>
      <c r="G18" s="55">
        <v>1</v>
      </c>
      <c r="H18" s="31">
        <v>4500000</v>
      </c>
      <c r="I18" s="31">
        <f>E18*F18*G18*H18</f>
        <v>572727.27272727282</v>
      </c>
      <c r="J18" s="31">
        <f t="shared" si="2"/>
        <v>1800000</v>
      </c>
      <c r="K18" s="56">
        <v>1.85</v>
      </c>
      <c r="L18" s="31">
        <f t="shared" si="4"/>
        <v>3902727.2727272729</v>
      </c>
      <c r="M18" s="73">
        <f t="shared" si="1"/>
        <v>3902727.27</v>
      </c>
    </row>
    <row r="19" spans="1:13" customFormat="1" ht="52.9" customHeight="1" x14ac:dyDescent="0.25">
      <c r="A19" s="26">
        <f t="shared" si="3"/>
        <v>3.0799999999999983</v>
      </c>
      <c r="B19" s="68"/>
      <c r="C19" s="28" t="s">
        <v>21</v>
      </c>
      <c r="D19" s="28" t="s">
        <v>54</v>
      </c>
      <c r="E19" s="28">
        <v>1</v>
      </c>
      <c r="F19" s="54">
        <v>0.25</v>
      </c>
      <c r="G19" s="55">
        <v>1</v>
      </c>
      <c r="H19" s="31">
        <v>3500000</v>
      </c>
      <c r="I19" s="31">
        <f t="shared" si="0"/>
        <v>875000</v>
      </c>
      <c r="J19" s="31">
        <f t="shared" si="2"/>
        <v>1400000</v>
      </c>
      <c r="K19" s="56">
        <v>1.85</v>
      </c>
      <c r="L19" s="31">
        <f>I19+(G19*J19*K19)</f>
        <v>3465000</v>
      </c>
      <c r="M19" s="73">
        <f t="shared" si="1"/>
        <v>3465000</v>
      </c>
    </row>
    <row r="20" spans="1:13" customFormat="1" ht="26.45" customHeight="1" x14ac:dyDescent="0.25">
      <c r="A20" s="26">
        <f t="shared" si="3"/>
        <v>3.0899999999999981</v>
      </c>
      <c r="B20" s="68"/>
      <c r="C20" s="28" t="s">
        <v>16</v>
      </c>
      <c r="D20" s="28" t="s">
        <v>55</v>
      </c>
      <c r="E20" s="28">
        <v>1</v>
      </c>
      <c r="F20" s="54">
        <v>0.31111111111111106</v>
      </c>
      <c r="G20" s="55">
        <v>1</v>
      </c>
      <c r="H20" s="31">
        <v>3500000</v>
      </c>
      <c r="I20" s="31">
        <f t="shared" si="0"/>
        <v>1088888.8888888888</v>
      </c>
      <c r="J20" s="31">
        <f t="shared" si="2"/>
        <v>1400000</v>
      </c>
      <c r="K20" s="56">
        <v>1.85</v>
      </c>
      <c r="L20" s="31">
        <f t="shared" si="4"/>
        <v>3678888.888888889</v>
      </c>
      <c r="M20" s="73">
        <f t="shared" si="1"/>
        <v>3678888.89</v>
      </c>
    </row>
    <row r="21" spans="1:13" customFormat="1" ht="26.45" customHeight="1" x14ac:dyDescent="0.25">
      <c r="A21" s="26">
        <f t="shared" si="3"/>
        <v>3.0999999999999979</v>
      </c>
      <c r="B21" s="68"/>
      <c r="C21" s="28" t="s">
        <v>56</v>
      </c>
      <c r="D21" s="28" t="s">
        <v>57</v>
      </c>
      <c r="E21" s="28">
        <v>1</v>
      </c>
      <c r="F21" s="54">
        <v>0.22222222222222221</v>
      </c>
      <c r="G21" s="55">
        <v>1</v>
      </c>
      <c r="H21" s="31">
        <v>3500000</v>
      </c>
      <c r="I21" s="31">
        <f t="shared" si="0"/>
        <v>777777.77777777775</v>
      </c>
      <c r="J21" s="31">
        <f t="shared" si="2"/>
        <v>1400000</v>
      </c>
      <c r="K21" s="56">
        <v>1.85</v>
      </c>
      <c r="L21" s="31">
        <f t="shared" si="4"/>
        <v>3367777.777777778</v>
      </c>
      <c r="M21" s="73">
        <f t="shared" si="1"/>
        <v>3367777.78</v>
      </c>
    </row>
    <row r="22" spans="1:13" customFormat="1" ht="26.45" customHeight="1" x14ac:dyDescent="0.25">
      <c r="A22" s="26">
        <f t="shared" si="3"/>
        <v>3.1099999999999977</v>
      </c>
      <c r="B22" s="68"/>
      <c r="C22" s="28" t="s">
        <v>15</v>
      </c>
      <c r="D22" s="28" t="s">
        <v>59</v>
      </c>
      <c r="E22" s="28">
        <v>1</v>
      </c>
      <c r="F22" s="54">
        <v>0.26666666666666666</v>
      </c>
      <c r="G22" s="55">
        <v>1</v>
      </c>
      <c r="H22" s="31">
        <v>3500000</v>
      </c>
      <c r="I22" s="31">
        <f t="shared" si="0"/>
        <v>933333.33333333337</v>
      </c>
      <c r="J22" s="31">
        <f t="shared" si="2"/>
        <v>1400000</v>
      </c>
      <c r="K22" s="56">
        <v>1.85</v>
      </c>
      <c r="L22" s="31">
        <f t="shared" si="4"/>
        <v>3523333.3333333335</v>
      </c>
      <c r="M22" s="73">
        <f t="shared" si="1"/>
        <v>3523333.33</v>
      </c>
    </row>
    <row r="23" spans="1:13" customFormat="1" ht="26.45" customHeight="1" x14ac:dyDescent="0.25">
      <c r="A23" s="26">
        <f t="shared" si="3"/>
        <v>3.1199999999999974</v>
      </c>
      <c r="B23" s="68"/>
      <c r="C23" s="28" t="s">
        <v>30</v>
      </c>
      <c r="D23" s="28" t="s">
        <v>60</v>
      </c>
      <c r="E23" s="28">
        <v>1</v>
      </c>
      <c r="F23" s="54">
        <v>0.26666666666666666</v>
      </c>
      <c r="G23" s="55">
        <v>1</v>
      </c>
      <c r="H23" s="31">
        <v>3500000</v>
      </c>
      <c r="I23" s="31">
        <f t="shared" si="0"/>
        <v>933333.33333333337</v>
      </c>
      <c r="J23" s="31">
        <f t="shared" si="2"/>
        <v>1400000</v>
      </c>
      <c r="K23" s="56">
        <v>1.85</v>
      </c>
      <c r="L23" s="31">
        <f t="shared" si="4"/>
        <v>3523333.3333333335</v>
      </c>
      <c r="M23" s="73">
        <f t="shared" si="1"/>
        <v>3523333.33</v>
      </c>
    </row>
    <row r="24" spans="1:13" customFormat="1" ht="26.45" customHeight="1" x14ac:dyDescent="0.25">
      <c r="A24" s="26">
        <f t="shared" si="3"/>
        <v>3.1299999999999972</v>
      </c>
      <c r="B24" s="68"/>
      <c r="C24" s="28" t="s">
        <v>61</v>
      </c>
      <c r="D24" s="28" t="s">
        <v>62</v>
      </c>
      <c r="E24" s="28">
        <v>1</v>
      </c>
      <c r="F24" s="54">
        <v>0.22222222222222218</v>
      </c>
      <c r="G24" s="55">
        <v>1</v>
      </c>
      <c r="H24" s="31">
        <v>3500000</v>
      </c>
      <c r="I24" s="31">
        <f t="shared" si="0"/>
        <v>777777.77777777764</v>
      </c>
      <c r="J24" s="31">
        <f t="shared" si="2"/>
        <v>1400000</v>
      </c>
      <c r="K24" s="56">
        <v>1.85</v>
      </c>
      <c r="L24" s="31">
        <f t="shared" si="4"/>
        <v>3367777.7777777775</v>
      </c>
      <c r="M24" s="73">
        <f t="shared" si="1"/>
        <v>3367777.78</v>
      </c>
    </row>
    <row r="25" spans="1:13" customFormat="1" ht="26.45" customHeight="1" x14ac:dyDescent="0.25">
      <c r="A25" s="26">
        <f t="shared" si="3"/>
        <v>3.139999999999997</v>
      </c>
      <c r="B25" s="69"/>
      <c r="C25" s="28" t="s">
        <v>31</v>
      </c>
      <c r="D25" s="28" t="s">
        <v>50</v>
      </c>
      <c r="E25" s="28">
        <v>1</v>
      </c>
      <c r="F25" s="54">
        <v>0.31111111111111128</v>
      </c>
      <c r="G25" s="55">
        <v>1</v>
      </c>
      <c r="H25" s="31">
        <v>3500000</v>
      </c>
      <c r="I25" s="31">
        <f t="shared" si="0"/>
        <v>1088888.8888888895</v>
      </c>
      <c r="J25" s="31">
        <f t="shared" si="2"/>
        <v>1400000</v>
      </c>
      <c r="K25" s="56">
        <v>1.85</v>
      </c>
      <c r="L25" s="31">
        <f t="shared" si="4"/>
        <v>3678888.8888888895</v>
      </c>
      <c r="M25" s="73">
        <f t="shared" si="1"/>
        <v>3678888.89</v>
      </c>
    </row>
    <row r="26" spans="1:13" customFormat="1" ht="26.45" customHeight="1" x14ac:dyDescent="0.25">
      <c r="A26" s="26">
        <f t="shared" si="3"/>
        <v>3.1499999999999968</v>
      </c>
      <c r="B26" s="27" t="s">
        <v>10</v>
      </c>
      <c r="C26" s="28" t="s">
        <v>7</v>
      </c>
      <c r="D26" s="28" t="s">
        <v>41</v>
      </c>
      <c r="E26" s="28">
        <v>1</v>
      </c>
      <c r="F26" s="54">
        <v>0.33333333333333331</v>
      </c>
      <c r="G26" s="55">
        <v>1</v>
      </c>
      <c r="H26" s="31">
        <v>3500000</v>
      </c>
      <c r="I26" s="31">
        <f t="shared" si="0"/>
        <v>1166666.6666666665</v>
      </c>
      <c r="J26" s="31">
        <f>H26*0.4</f>
        <v>1400000</v>
      </c>
      <c r="K26" s="56">
        <v>1.85</v>
      </c>
      <c r="L26" s="31">
        <f t="shared" si="4"/>
        <v>3756666.6666666665</v>
      </c>
      <c r="M26" s="73">
        <f t="shared" si="1"/>
        <v>3756666.67</v>
      </c>
    </row>
    <row r="27" spans="1:13" ht="26.45" customHeight="1" x14ac:dyDescent="0.25">
      <c r="A27" s="35">
        <v>4</v>
      </c>
      <c r="B27" s="36" t="s">
        <v>11</v>
      </c>
      <c r="C27" s="28"/>
      <c r="D27" s="28"/>
      <c r="E27" s="28"/>
      <c r="F27" s="29"/>
      <c r="G27" s="30"/>
      <c r="H27" s="31"/>
      <c r="I27" s="31"/>
      <c r="J27" s="33"/>
      <c r="K27" s="50"/>
      <c r="L27" s="33"/>
      <c r="M27" s="73">
        <f t="shared" si="1"/>
        <v>0</v>
      </c>
    </row>
    <row r="28" spans="1:13" ht="60" customHeight="1" x14ac:dyDescent="0.25">
      <c r="A28" s="26">
        <f t="shared" si="3"/>
        <v>4.01</v>
      </c>
      <c r="B28" s="27" t="s">
        <v>63</v>
      </c>
      <c r="C28" s="28" t="s">
        <v>19</v>
      </c>
      <c r="D28" s="28" t="s">
        <v>64</v>
      </c>
      <c r="E28" s="28">
        <v>1</v>
      </c>
      <c r="F28" s="29">
        <v>0.7</v>
      </c>
      <c r="G28" s="30">
        <v>1.5</v>
      </c>
      <c r="H28" s="31">
        <v>3000000</v>
      </c>
      <c r="I28" s="31">
        <f t="shared" si="0"/>
        <v>3149999.9999999995</v>
      </c>
      <c r="J28" s="33">
        <f>H28*0.4</f>
        <v>1200000</v>
      </c>
      <c r="K28" s="56">
        <v>1.85</v>
      </c>
      <c r="L28" s="33">
        <f t="shared" si="4"/>
        <v>6480000</v>
      </c>
      <c r="M28" s="73">
        <f t="shared" si="1"/>
        <v>6480000</v>
      </c>
    </row>
    <row r="29" spans="1:13" ht="26.45" customHeight="1" x14ac:dyDescent="0.25">
      <c r="A29" s="26">
        <f t="shared" si="3"/>
        <v>4.0199999999999996</v>
      </c>
      <c r="B29" s="27" t="s">
        <v>12</v>
      </c>
      <c r="C29" s="28" t="s">
        <v>7</v>
      </c>
      <c r="D29" s="28" t="s">
        <v>42</v>
      </c>
      <c r="E29" s="28">
        <v>1</v>
      </c>
      <c r="F29" s="29">
        <v>0.1111111111111111</v>
      </c>
      <c r="G29" s="30">
        <v>1</v>
      </c>
      <c r="H29" s="31">
        <v>4000000</v>
      </c>
      <c r="I29" s="31">
        <f t="shared" si="0"/>
        <v>444444.44444444444</v>
      </c>
      <c r="J29" s="33">
        <f>H29*0.4</f>
        <v>1600000</v>
      </c>
      <c r="K29" s="56">
        <v>1.85</v>
      </c>
      <c r="L29" s="33">
        <f>I29+(G29*J29*K29)</f>
        <v>3404444.4444444445</v>
      </c>
      <c r="M29" s="73">
        <f t="shared" si="1"/>
        <v>3404444.44</v>
      </c>
    </row>
    <row r="30" spans="1:13" customFormat="1" ht="26.45" customHeight="1" x14ac:dyDescent="0.25">
      <c r="A30" s="35">
        <v>5</v>
      </c>
      <c r="B30" s="36" t="s">
        <v>65</v>
      </c>
      <c r="C30" s="28"/>
      <c r="D30" s="28"/>
      <c r="E30" s="28"/>
      <c r="F30" s="54"/>
      <c r="G30" s="55"/>
      <c r="H30" s="31"/>
      <c r="I30" s="31"/>
      <c r="J30" s="31"/>
      <c r="K30" s="57"/>
      <c r="L30" s="31"/>
      <c r="M30" s="73">
        <f t="shared" si="1"/>
        <v>0</v>
      </c>
    </row>
    <row r="31" spans="1:13" customFormat="1" ht="45.6" customHeight="1" x14ac:dyDescent="0.25">
      <c r="A31" s="26">
        <f t="shared" si="3"/>
        <v>5.01</v>
      </c>
      <c r="B31" s="27" t="s">
        <v>20</v>
      </c>
      <c r="C31" s="28" t="s">
        <v>44</v>
      </c>
      <c r="D31" s="28" t="s">
        <v>43</v>
      </c>
      <c r="E31" s="28">
        <v>1</v>
      </c>
      <c r="F31" s="54">
        <v>1</v>
      </c>
      <c r="G31" s="55">
        <v>1</v>
      </c>
      <c r="H31" s="31">
        <v>10000000</v>
      </c>
      <c r="I31" s="31">
        <f>E31*F31*G31*H31</f>
        <v>10000000</v>
      </c>
      <c r="J31" s="31">
        <f>H31*0.4</f>
        <v>4000000</v>
      </c>
      <c r="K31" s="56">
        <v>1.85</v>
      </c>
      <c r="L31" s="31">
        <f t="shared" si="4"/>
        <v>17400000</v>
      </c>
      <c r="M31" s="73">
        <f t="shared" si="1"/>
        <v>17400000</v>
      </c>
    </row>
    <row r="32" spans="1:13" customFormat="1" ht="26.45" customHeight="1" x14ac:dyDescent="0.25">
      <c r="A32" s="26">
        <f t="shared" si="3"/>
        <v>5.0199999999999996</v>
      </c>
      <c r="B32" s="27"/>
      <c r="C32" s="28"/>
      <c r="D32" s="28"/>
      <c r="E32" s="28"/>
      <c r="F32" s="54"/>
      <c r="G32" s="55"/>
      <c r="H32" s="31"/>
      <c r="I32" s="31"/>
      <c r="J32" s="58" t="s">
        <v>33</v>
      </c>
      <c r="K32" s="59"/>
      <c r="L32" s="60">
        <f>SUM(L6:L31)</f>
        <v>104359838.3838384</v>
      </c>
      <c r="M32" s="73">
        <f>SUM(M7:M31)</f>
        <v>104359838.38</v>
      </c>
    </row>
    <row r="33" spans="1:16" ht="26.45" customHeight="1" x14ac:dyDescent="0.25">
      <c r="A33" s="20"/>
      <c r="B33" s="21" t="s">
        <v>23</v>
      </c>
      <c r="C33" s="39"/>
      <c r="D33" s="39"/>
      <c r="E33" s="39"/>
      <c r="F33" s="40"/>
      <c r="G33" s="41"/>
      <c r="H33" s="32"/>
      <c r="I33" s="32"/>
      <c r="J33" s="32"/>
      <c r="K33" s="42"/>
      <c r="L33" s="32"/>
    </row>
    <row r="34" spans="1:16" ht="26.45" customHeight="1" x14ac:dyDescent="0.25">
      <c r="A34" s="20">
        <v>6</v>
      </c>
      <c r="B34" s="21" t="s">
        <v>70</v>
      </c>
      <c r="C34" s="22" t="s">
        <v>24</v>
      </c>
      <c r="D34" s="22" t="s">
        <v>25</v>
      </c>
      <c r="E34" s="23" t="s">
        <v>26</v>
      </c>
      <c r="F34" s="24"/>
      <c r="G34" s="25"/>
      <c r="H34" s="25"/>
      <c r="I34" s="25"/>
      <c r="J34" s="25"/>
      <c r="K34" s="43"/>
      <c r="L34" s="44" t="s">
        <v>29</v>
      </c>
    </row>
    <row r="35" spans="1:16" ht="30.6" customHeight="1" x14ac:dyDescent="0.25">
      <c r="A35" s="35">
        <v>6.1</v>
      </c>
      <c r="B35" s="27" t="s">
        <v>66</v>
      </c>
      <c r="C35" s="28" t="s">
        <v>27</v>
      </c>
      <c r="D35" s="28">
        <v>1</v>
      </c>
      <c r="E35" s="47">
        <v>3500000</v>
      </c>
      <c r="F35" s="33"/>
      <c r="G35" s="30"/>
      <c r="H35" s="31"/>
      <c r="I35" s="33"/>
      <c r="J35" s="31"/>
      <c r="K35" s="45"/>
      <c r="L35" s="46">
        <f>D35*E35</f>
        <v>3500000</v>
      </c>
      <c r="M35" s="74">
        <f>ROUND(L35,2)</f>
        <v>3500000</v>
      </c>
    </row>
    <row r="36" spans="1:16" ht="23.45" customHeight="1" x14ac:dyDescent="0.25">
      <c r="A36" s="26"/>
      <c r="B36" s="27"/>
      <c r="C36" s="28"/>
      <c r="D36" s="28"/>
      <c r="E36" s="28"/>
      <c r="F36" s="33"/>
      <c r="G36" s="30"/>
      <c r="H36" s="31"/>
      <c r="I36" s="33"/>
      <c r="J36" s="37" t="s">
        <v>33</v>
      </c>
      <c r="K36" s="34"/>
      <c r="L36" s="38">
        <f>SUM(L35:L35)</f>
        <v>3500000</v>
      </c>
    </row>
    <row r="37" spans="1:16" ht="23.45" customHeight="1" x14ac:dyDescent="0.25">
      <c r="A37" s="7"/>
      <c r="B37" s="9"/>
      <c r="C37" s="8"/>
      <c r="D37" s="8"/>
      <c r="E37" s="8"/>
      <c r="F37" s="6"/>
      <c r="G37" s="16"/>
      <c r="H37" s="12"/>
      <c r="I37" s="6"/>
      <c r="J37" s="19"/>
      <c r="K37" s="17"/>
      <c r="L37" s="18"/>
    </row>
    <row r="38" spans="1:16" ht="23.45" customHeight="1" x14ac:dyDescent="0.25">
      <c r="A38" s="7"/>
      <c r="B38" s="9"/>
      <c r="C38" s="8"/>
      <c r="D38" s="8"/>
      <c r="E38" s="8"/>
      <c r="F38" s="6"/>
      <c r="G38" s="16"/>
      <c r="H38" s="12"/>
      <c r="I38" s="6"/>
      <c r="J38" s="70" t="s">
        <v>35</v>
      </c>
      <c r="K38" s="71"/>
      <c r="L38" s="52">
        <f>L36+L32</f>
        <v>107859838.3838384</v>
      </c>
      <c r="M38" s="74">
        <f>M32+M35</f>
        <v>107859838.38</v>
      </c>
      <c r="O38" s="63"/>
    </row>
    <row r="39" spans="1:16" ht="23.45" customHeight="1" x14ac:dyDescent="0.25">
      <c r="A39" s="7"/>
      <c r="B39" s="9"/>
      <c r="C39" s="8"/>
      <c r="D39" s="8"/>
      <c r="E39" s="8"/>
      <c r="F39" s="6"/>
      <c r="G39" s="16"/>
      <c r="H39" s="12"/>
      <c r="I39" s="6"/>
      <c r="J39" s="49" t="s">
        <v>67</v>
      </c>
      <c r="K39" s="48">
        <v>0.53514715124163792</v>
      </c>
      <c r="L39" s="53">
        <f>$L$38*K39</f>
        <v>57720885.244494595</v>
      </c>
      <c r="M39" s="75">
        <f>ROUND(M38*K39,2)</f>
        <v>57720885.240000002</v>
      </c>
      <c r="N39" s="63"/>
      <c r="O39" s="63"/>
    </row>
    <row r="40" spans="1:16" ht="28.9" customHeight="1" x14ac:dyDescent="0.25">
      <c r="J40" s="70" t="s">
        <v>68</v>
      </c>
      <c r="K40" s="71"/>
      <c r="L40" s="52">
        <f>SUM(L38:L39)</f>
        <v>165580723.628333</v>
      </c>
      <c r="M40" s="74">
        <f>ROUND(M38+M39,2)</f>
        <v>165580723.62</v>
      </c>
      <c r="N40" s="62">
        <v>165580723.62</v>
      </c>
      <c r="O40" s="63"/>
      <c r="P40" s="63"/>
    </row>
    <row r="41" spans="1:16" x14ac:dyDescent="0.25">
      <c r="K41" s="10"/>
    </row>
    <row r="42" spans="1:16" x14ac:dyDescent="0.25">
      <c r="K42" s="10"/>
    </row>
    <row r="43" spans="1:16" x14ac:dyDescent="0.25">
      <c r="B43" s="11" t="s">
        <v>75</v>
      </c>
      <c r="K43" s="10"/>
    </row>
    <row r="44" spans="1:16" ht="21" x14ac:dyDescent="0.35">
      <c r="B44" s="61" t="s">
        <v>71</v>
      </c>
      <c r="K44" s="10"/>
    </row>
    <row r="45" spans="1:16" ht="21" x14ac:dyDescent="0.35">
      <c r="B45" s="61" t="s">
        <v>72</v>
      </c>
      <c r="K45" s="10"/>
    </row>
    <row r="46" spans="1:16" ht="21" x14ac:dyDescent="0.35">
      <c r="B46" s="61" t="s">
        <v>73</v>
      </c>
    </row>
    <row r="47" spans="1:16" ht="21" x14ac:dyDescent="0.35">
      <c r="B47" s="61" t="s">
        <v>74</v>
      </c>
    </row>
  </sheetData>
  <mergeCells count="5">
    <mergeCell ref="B3:D3"/>
    <mergeCell ref="B15:B25"/>
    <mergeCell ref="J38:K38"/>
    <mergeCell ref="J40:K40"/>
    <mergeCell ref="M5:M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EDGAR MUÑOZ</dc:creator>
  <cp:lastModifiedBy>Usuario</cp:lastModifiedBy>
  <cp:lastPrinted>2024-08-30T14:23:03Z</cp:lastPrinted>
  <dcterms:created xsi:type="dcterms:W3CDTF">2024-05-14T12:49:16Z</dcterms:created>
  <dcterms:modified xsi:type="dcterms:W3CDTF">2024-12-17T00:14:08Z</dcterms:modified>
</cp:coreProperties>
</file>