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0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51f987057e16864/Desktop/FAYDY/BARRIOS UNIDOS/PROCESOS/FDLBU-LP-005-2024 (120805) PREVENCION EN SALUD/"/>
    </mc:Choice>
  </mc:AlternateContent>
  <xr:revisionPtr revIDLastSave="10" documentId="8_{E7B23464-DA08-4D6B-96DB-05C5A0982DE0}" xr6:coauthVersionLast="47" xr6:coauthVersionMax="47" xr10:uidLastSave="{1A869334-EFAF-483A-99F6-A8DB9D6F25B7}"/>
  <bookViews>
    <workbookView xWindow="-120" yWindow="-120" windowWidth="20730" windowHeight="11040" xr2:uid="{00000000-000D-0000-FFFF-FFFF00000000}"/>
  </bookViews>
  <sheets>
    <sheet name="PROPONENTES  " sheetId="6" r:id="rId1"/>
    <sheet name="CONSOLIDADO" sheetId="7" r:id="rId2"/>
  </sheets>
  <definedNames>
    <definedName name="_xlnm._FilterDatabase" localSheetId="1" hidden="1">CONSOLIDADO!$A$11:$WVQ$18</definedName>
    <definedName name="_xlnm.Print_Area" localSheetId="1">CONSOLIDADO!$A$1:$K$28</definedName>
    <definedName name="_xlnm.Print_Area" localSheetId="0">'PROPONENTES  '!$B$2:$K$54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68" i="6" l="1"/>
  <c r="F69" i="6" s="1"/>
  <c r="F10" i="6" s="1"/>
  <c r="F40" i="6"/>
  <c r="F39" i="6" s="1"/>
  <c r="F38" i="6"/>
  <c r="F37" i="6" s="1"/>
  <c r="F34" i="6"/>
  <c r="F32" i="6"/>
  <c r="F31" i="6" s="1"/>
  <c r="F30" i="6"/>
  <c r="F29" i="6" s="1"/>
  <c r="F28" i="6"/>
  <c r="F27" i="6" s="1"/>
  <c r="F22" i="6"/>
  <c r="F33" i="6" s="1"/>
  <c r="F21" i="6"/>
  <c r="F20" i="6"/>
  <c r="F17" i="6"/>
  <c r="E68" i="6"/>
  <c r="E69" i="6" s="1"/>
  <c r="E10" i="6" s="1"/>
  <c r="E40" i="6"/>
  <c r="E39" i="6" s="1"/>
  <c r="E38" i="6"/>
  <c r="E37" i="6" s="1"/>
  <c r="E34" i="6"/>
  <c r="E32" i="6"/>
  <c r="E31" i="6" s="1"/>
  <c r="E30" i="6"/>
  <c r="E29" i="6"/>
  <c r="E28" i="6"/>
  <c r="E27" i="6" s="1"/>
  <c r="E22" i="6"/>
  <c r="E21" i="6"/>
  <c r="E20" i="6"/>
  <c r="E17" i="6"/>
  <c r="E8" i="6"/>
  <c r="F8" i="6" s="1"/>
  <c r="F64" i="6" s="1"/>
  <c r="D69" i="6"/>
  <c r="D10" i="6" s="1"/>
  <c r="D64" i="6"/>
  <c r="D40" i="6"/>
  <c r="D39" i="6" s="1"/>
  <c r="D38" i="6"/>
  <c r="D37" i="6" s="1"/>
  <c r="D34" i="6"/>
  <c r="D32" i="6"/>
  <c r="D31" i="6" s="1"/>
  <c r="D30" i="6"/>
  <c r="D29" i="6" s="1"/>
  <c r="D28" i="6"/>
  <c r="D27" i="6" s="1"/>
  <c r="D22" i="6"/>
  <c r="D21" i="6"/>
  <c r="D20" i="6"/>
  <c r="D17" i="6"/>
  <c r="C34" i="6"/>
  <c r="E33" i="6" l="1"/>
  <c r="E64" i="6"/>
  <c r="F41" i="6"/>
  <c r="D33" i="6"/>
  <c r="D41" i="6" s="1"/>
  <c r="E41" i="6"/>
  <c r="I12" i="6"/>
  <c r="C64" i="6"/>
  <c r="B5" i="7" l="1"/>
  <c r="K34" i="6"/>
  <c r="J34" i="6"/>
  <c r="I11" i="6"/>
  <c r="N39" i="6"/>
  <c r="N37" i="6"/>
  <c r="N33" i="6"/>
  <c r="N31" i="6"/>
  <c r="N29" i="6"/>
  <c r="N27" i="6"/>
  <c r="K40" i="6"/>
  <c r="K39" i="6" s="1"/>
  <c r="J40" i="6"/>
  <c r="J39" i="6" s="1"/>
  <c r="K38" i="6"/>
  <c r="K37" i="6" s="1"/>
  <c r="J38" i="6"/>
  <c r="J37" i="6" s="1"/>
  <c r="K32" i="6"/>
  <c r="K31" i="6" s="1"/>
  <c r="J32" i="6"/>
  <c r="J31" i="6" s="1"/>
  <c r="K30" i="6"/>
  <c r="K29" i="6" s="1"/>
  <c r="J30" i="6"/>
  <c r="J29" i="6" s="1"/>
  <c r="J28" i="6"/>
  <c r="J27" i="6" s="1"/>
  <c r="K21" i="6"/>
  <c r="J21" i="6"/>
  <c r="K20" i="6"/>
  <c r="J20" i="6"/>
  <c r="K17" i="6"/>
  <c r="J17" i="6"/>
  <c r="J22" i="6"/>
  <c r="H64" i="6"/>
  <c r="H22" i="6"/>
  <c r="G22" i="6"/>
  <c r="H21" i="6"/>
  <c r="G21" i="6"/>
  <c r="H20" i="6"/>
  <c r="G20" i="6"/>
  <c r="I19" i="6"/>
  <c r="I18" i="6"/>
  <c r="H17" i="6"/>
  <c r="G17" i="6"/>
  <c r="I16" i="6"/>
  <c r="I15" i="6"/>
  <c r="I14" i="6"/>
  <c r="I13" i="6"/>
  <c r="I10" i="6"/>
  <c r="J8" i="6"/>
  <c r="J64" i="6" s="1"/>
  <c r="C40" i="6"/>
  <c r="C39" i="6" s="1"/>
  <c r="C30" i="6"/>
  <c r="C29" i="6" s="1"/>
  <c r="C17" i="6"/>
  <c r="B29" i="6"/>
  <c r="B37" i="6"/>
  <c r="B39" i="6"/>
  <c r="B50" i="6"/>
  <c r="B47" i="6"/>
  <c r="B31" i="6"/>
  <c r="B27" i="6"/>
  <c r="I34" i="6" l="1"/>
  <c r="I17" i="6"/>
  <c r="K8" i="6"/>
  <c r="I64" i="6"/>
  <c r="J33" i="6"/>
  <c r="J41" i="6" s="1"/>
  <c r="K22" i="6"/>
  <c r="K33" i="6" s="1"/>
  <c r="K41" i="6" s="1"/>
  <c r="I40" i="6"/>
  <c r="I39" i="6" s="1"/>
  <c r="I30" i="6"/>
  <c r="I29" i="6" s="1"/>
  <c r="I21" i="6"/>
  <c r="I32" i="6"/>
  <c r="I31" i="6" s="1"/>
  <c r="I22" i="6"/>
  <c r="I20" i="6"/>
  <c r="I28" i="6"/>
  <c r="I27" i="6" s="1"/>
  <c r="I38" i="6"/>
  <c r="I37" i="6" s="1"/>
  <c r="C20" i="6"/>
  <c r="C32" i="6"/>
  <c r="C31" i="6" s="1"/>
  <c r="C21" i="6"/>
  <c r="C22" i="6"/>
  <c r="C33" i="6" s="1"/>
  <c r="C28" i="6"/>
  <c r="C27" i="6" s="1"/>
  <c r="C38" i="6"/>
  <c r="C37" i="6" s="1"/>
  <c r="I33" i="6" l="1"/>
  <c r="I41" i="6" s="1"/>
  <c r="K64" i="6"/>
  <c r="C41" i="6"/>
  <c r="A13" i="7" l="1"/>
  <c r="A14" i="7" s="1"/>
  <c r="A15" i="7" s="1"/>
  <c r="A16" i="7" s="1"/>
  <c r="A17" i="7" s="1"/>
  <c r="N22" i="6"/>
  <c r="B34" i="6"/>
  <c r="G68" i="6" l="1"/>
  <c r="H68" i="6" s="1"/>
  <c r="H69" i="6" l="1"/>
  <c r="H10" i="6" s="1"/>
  <c r="J68" i="6"/>
  <c r="K68" i="6" l="1"/>
  <c r="J69" i="6"/>
  <c r="J10" i="6" s="1"/>
  <c r="B22" i="7"/>
  <c r="K69" i="6" l="1"/>
  <c r="K10" i="6" s="1"/>
  <c r="G69" i="6"/>
  <c r="G10" i="6" s="1"/>
  <c r="C9" i="7"/>
  <c r="C7" i="7"/>
  <c r="B6" i="7"/>
  <c r="G64" i="6" l="1"/>
  <c r="C69" i="6" l="1"/>
  <c r="C10" i="6" s="1"/>
  <c r="B46" i="6" l="1"/>
  <c r="B33" i="6" l="1"/>
</calcChain>
</file>

<file path=xl/sharedStrings.xml><?xml version="1.0" encoding="utf-8"?>
<sst xmlns="http://schemas.openxmlformats.org/spreadsheetml/2006/main" count="186" uniqueCount="89">
  <si>
    <t>CONCEPTO</t>
  </si>
  <si>
    <t xml:space="preserve">PRESENTACIÓN DE RUP VIGENTE </t>
  </si>
  <si>
    <t>INFORMACION TOMADA DEL RUP VIGENTE</t>
  </si>
  <si>
    <t>ACTIVO CORRIENTE</t>
  </si>
  <si>
    <t>PASIVO CORRIENTE</t>
  </si>
  <si>
    <t>ACTIVO TOTAL</t>
  </si>
  <si>
    <t>PASIVO TOTAL</t>
  </si>
  <si>
    <t xml:space="preserve">PATRIMONIO </t>
  </si>
  <si>
    <t>Activo total-Pasivo total-Patrimonio</t>
  </si>
  <si>
    <t>UTILIDAD OPERACIONAL</t>
  </si>
  <si>
    <t>GASTOS DE INTERESES</t>
  </si>
  <si>
    <r>
      <t xml:space="preserve">Rentabilidad del Patrimonio = </t>
    </r>
    <r>
      <rPr>
        <sz val="12"/>
        <rFont val="Garamond"/>
        <family val="1"/>
      </rPr>
      <t>Utilidad Operacional / Patrimonio</t>
    </r>
  </si>
  <si>
    <r>
      <t xml:space="preserve">Rentabilidad del Activo = </t>
    </r>
    <r>
      <rPr>
        <sz val="12"/>
        <rFont val="Garamond"/>
        <family val="1"/>
      </rPr>
      <t xml:space="preserve">Utilidad Operacional / Activo Total </t>
    </r>
  </si>
  <si>
    <t>VALOR DEL PRESUPUESTO OFICIAL</t>
  </si>
  <si>
    <t>CRITERIO DE VERIFICACIÓN FINANCIERA</t>
  </si>
  <si>
    <t>HÁBIL</t>
  </si>
  <si>
    <t>Activo corriente / Pasivo corriente</t>
  </si>
  <si>
    <t>(Pasivo total / Activo total)*100</t>
  </si>
  <si>
    <t>RC= (Utilidad Operacional) / (Gastos de Intereses)</t>
  </si>
  <si>
    <t>CRITERIO DE VERIFICACIÓN CAPACIDAD ORGANIZACIONAL</t>
  </si>
  <si>
    <r>
      <t>RP</t>
    </r>
    <r>
      <rPr>
        <b/>
        <sz val="12"/>
        <rFont val="Garamond"/>
        <family val="1"/>
      </rPr>
      <t xml:space="preserve">  </t>
    </r>
    <r>
      <rPr>
        <sz val="12"/>
        <rFont val="Garamond"/>
        <family val="1"/>
      </rPr>
      <t xml:space="preserve">= (Utilidad Operacional / Patrimonio)    </t>
    </r>
  </si>
  <si>
    <t xml:space="preserve">RA   = (Utilidad Operacional / Activo Total) </t>
  </si>
  <si>
    <t>CUMPLIMIENTO REQUISITOS HABLITANTES</t>
  </si>
  <si>
    <t>NO HÁBIL</t>
  </si>
  <si>
    <t>Datos para validación financiera</t>
  </si>
  <si>
    <t>Verificaciones efectuadas por el(los) miembro(s) del Comité Evaluador:</t>
  </si>
  <si>
    <t>Fecha de expedición RUP:</t>
  </si>
  <si>
    <t>Fecha de última renovación en el registro de los proponentes:</t>
  </si>
  <si>
    <t>Fecha de cierre del proceso:</t>
  </si>
  <si>
    <t>Fecha de elaboración:</t>
  </si>
  <si>
    <t>Días (calend.) transcurridos entre exped. RUP y cierre del proceso:</t>
  </si>
  <si>
    <t>Comité Evaluador Financiero</t>
  </si>
  <si>
    <t>VERIFICACIÓN FINANCIERA Y CAPACIDAD ORGANIZACIONAL</t>
  </si>
  <si>
    <t>Fecha de elaboración (preliminar):</t>
  </si>
  <si>
    <t>Alcaldía de Bogotá D.C.</t>
  </si>
  <si>
    <t>Secretaría Distrital de Gobierno</t>
  </si>
  <si>
    <t>Presupuesto Oficial del Proceso</t>
  </si>
  <si>
    <t>Fecha corte Información Financiera</t>
  </si>
  <si>
    <t>Fecha cierre del proceso de selección</t>
  </si>
  <si>
    <t>RESULTADO FINANCIERO</t>
  </si>
  <si>
    <t>OBERVACIONES</t>
  </si>
  <si>
    <t>NOMBRE DEL PROPONENTE</t>
  </si>
  <si>
    <t xml:space="preserve">Índice de liquidez </t>
  </si>
  <si>
    <t xml:space="preserve">Índice de endeudamiento </t>
  </si>
  <si>
    <t>Razón de Cobertura de intereses</t>
  </si>
  <si>
    <t>Capital de trabajo</t>
  </si>
  <si>
    <t xml:space="preserve">Rentabilidad del patrimonio </t>
  </si>
  <si>
    <t>Rentabilidad del activo</t>
  </si>
  <si>
    <t xml:space="preserve">* Se realiza la Evaluación Financiera y Organizacional de acuerdo a lo establecido con el pliego de condiciones definitivo del proceso; la evaluación es puesta a disposición de la Oficina de Contratación y Despacho para que se continúe con el proceso de evaluación. </t>
  </si>
  <si>
    <t>VIGENTE; EN FIRME Y 30 DÍAS ANTERIORES</t>
  </si>
  <si>
    <t>VERIFICACIóN DE LOS INDICADORES</t>
  </si>
  <si>
    <t>RUP</t>
  </si>
  <si>
    <t>MiPyME</t>
  </si>
  <si>
    <t>No MiPyME
(Gran Empresa)</t>
  </si>
  <si>
    <t>CLASIFICACIÓN POR TAMAÑO DE LA EMPRESA:</t>
  </si>
  <si>
    <t>HABILITADO</t>
  </si>
  <si>
    <t>CUMPLE</t>
  </si>
  <si>
    <t>VIGENTE</t>
  </si>
  <si>
    <t xml:space="preserve">NOTA: Una vez verificada la Información Financiera presentada por cada uno de los proponentes, se informa que las sociedades arriba descritas, que cumplen con lo solicitado en los pliegos de condiciones </t>
  </si>
  <si>
    <t>-</t>
  </si>
  <si>
    <t>A</t>
  </si>
  <si>
    <t>B</t>
  </si>
  <si>
    <t>Fecha de verificación definitiva:</t>
  </si>
  <si>
    <t>Profesional Área de Contratación - FDL Barrios Unidos</t>
  </si>
  <si>
    <t>Código: GCO-GCI-F107
Versión: 03
Vigencia: 21 de diciembre de 2022
Caso HOLA: 282943</t>
  </si>
  <si>
    <t>BALANCE GENERAL CON CORTE A 31 DE DICIEMBRE DEL AÑO: 2023</t>
  </si>
  <si>
    <t>Alcaldía Local de Barrios Unidos</t>
  </si>
  <si>
    <t>31-DIC.-2023 RUP</t>
  </si>
  <si>
    <t>Faydy Magally Patiño Gomez</t>
  </si>
  <si>
    <t>OBJETO: “CONTRATAR LA PRESTACIÓN DE SERVICIOS PARA LA IMPLEMENTACIÓN DE ACCIONES DE PROMOCIÓN Y PREVENCIÓN EN SALUD A TRAVÉS DE ACTIVIDADES COMPLEMENTARIAS Y ALTERNATIVAS EN LA LOCALIDAD DE BARRIOS UNIDOS PARA LA VIGENCIA 2024”</t>
  </si>
  <si>
    <t>FDLBU-LP-005-2024 (120805)</t>
  </si>
  <si>
    <t>FUNDACION SOCIAL VIVE COLOMBIA 
NIT: 830095614-0</t>
  </si>
  <si>
    <t>PROYECTOS &amp; CONSULTORIAS R C S A S 
NIT: 900279352-0</t>
  </si>
  <si>
    <t>FUNDACION  FORO CIVICO ESCUELA DE DEMOCRACIA, DERECHOS HUMANOS Y
PARTICIPACION CIUDADANA NIT: 830044030-1</t>
  </si>
  <si>
    <t>FUNDACION   PARA   EL   DESARROLLO   SOCIOCULTURAL,  DEPORTIVO,
COMUNITARIO, AGROPECUARIO Y/O AMBIENTAL - FUNDESCO NIT: 830133329-1</t>
  </si>
  <si>
    <t>CORPORACION
PARA EL 
DESARROLLO
SOCIAL Y EL
BIENESTAR
FAMILIAR NIT: 900151981-2</t>
  </si>
  <si>
    <t>SEN SOCIAL SAS NIT: 901708191-7</t>
  </si>
  <si>
    <t>UT CODEPORTES</t>
  </si>
  <si>
    <t>FUNDACION STAR COP HUMANITY CUYA SIGLA ES S C H NIT: 900270491-5</t>
  </si>
  <si>
    <t>I.P.S. ETNICA PUBLIK SALUD S.A.S. NIT: 900.592.310</t>
  </si>
  <si>
    <t>FUNDACION SOCIAL VIVE COLOMBIA</t>
  </si>
  <si>
    <t>PROYECTOS &amp; CONSULTORIAS R C S A S</t>
  </si>
  <si>
    <t>FUNDACION  FORO CIVICO ESCUELA DE DEMOCRACIA, DERECHOS HUMANOS Y
PARTICIPACION CIUDADANA</t>
  </si>
  <si>
    <t>FUNDACION   PARA   EL   DESARROLLO   SOCIOCULTURAL,  DEPORTIVO,
COMUNITARIO, AGROPECUARIO Y/O AMBIENTAL - FUNDESCO</t>
  </si>
  <si>
    <t>FUNDACION STAR COP HUMANITY CUYA SIGLA ES S C H</t>
  </si>
  <si>
    <t>I.P.S. ETNICA PUBLIK SALUD S.A.S.</t>
  </si>
  <si>
    <t xml:space="preserve">            definitivos en cuanto a los Indicadores Financieros requeridos, se encuentran HABILITADAS.</t>
  </si>
  <si>
    <t>HABIL</t>
  </si>
  <si>
    <t>Indeterminado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</si>
</sst>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$&quot;\ #,##0;[Red]\-&quot;$&quot;\ #,##0"/>
    <numFmt numFmtId="41" formatCode="_-* #,##0_-;\-* #,##0_-;_-* &quot;-&quot;_-;_-@_-"/>
    <numFmt numFmtId="43" formatCode="_-* #,##0.00_-;\-* #,##0.00_-;_-* &quot;-&quot;??_-;_-@_-"/>
    <numFmt numFmtId="164" formatCode="0.0"/>
    <numFmt numFmtId="165" formatCode="[$-C0A]dd\-mmm\-yy;@"/>
    <numFmt numFmtId="166" formatCode="##\ &quot;días&quot;"/>
    <numFmt numFmtId="167" formatCode="[$-F800]dddd\,\ mmmm\ dd\,\ yyyy"/>
    <numFmt numFmtId="168" formatCode="0\ &quot;días&quot;"/>
    <numFmt numFmtId="169" formatCode="&quot;$&quot;\ #,##0"/>
    <numFmt numFmtId="170" formatCode="0\ &quot;meses&quot;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Garamond"/>
      <family val="1"/>
    </font>
    <font>
      <sz val="11"/>
      <name val="Garamond"/>
      <family val="1"/>
    </font>
    <font>
      <b/>
      <sz val="11"/>
      <color rgb="FFFF0000"/>
      <name val="Garamond"/>
      <family val="1"/>
    </font>
    <font>
      <b/>
      <sz val="20"/>
      <name val="Garamond"/>
      <family val="1"/>
    </font>
    <font>
      <sz val="12"/>
      <name val="Garamond"/>
      <family val="1"/>
    </font>
    <font>
      <b/>
      <sz val="12"/>
      <name val="Garamond"/>
      <family val="1"/>
    </font>
    <font>
      <b/>
      <sz val="12"/>
      <color theme="1"/>
      <name val="Garamond"/>
      <family val="1"/>
    </font>
    <font>
      <sz val="12"/>
      <color theme="1"/>
      <name val="Garamond"/>
      <family val="1"/>
    </font>
    <font>
      <b/>
      <sz val="12"/>
      <color theme="0"/>
      <name val="Garamond"/>
      <family val="1"/>
    </font>
    <font>
      <i/>
      <sz val="11"/>
      <name val="Garamond"/>
      <family val="1"/>
    </font>
    <font>
      <b/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0"/>
      <color indexed="8"/>
      <name val="Tahoma"/>
      <family val="2"/>
    </font>
    <font>
      <sz val="9"/>
      <name val="Tahoma"/>
      <family val="2"/>
    </font>
    <font>
      <b/>
      <sz val="11"/>
      <color theme="1"/>
      <name val="Tahoma"/>
      <family val="2"/>
    </font>
    <font>
      <b/>
      <sz val="12"/>
      <color theme="1"/>
      <name val="Tahoma"/>
      <family val="2"/>
    </font>
    <font>
      <sz val="11"/>
      <color theme="0"/>
      <name val="Garamond"/>
      <family val="1"/>
    </font>
    <font>
      <b/>
      <sz val="11"/>
      <color theme="0"/>
      <name val="Garamond"/>
      <family val="1"/>
    </font>
  </fonts>
  <fills count="8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0" fontId="1" fillId="0" borderId="0"/>
  </cellStyleXfs>
  <cellXfs count="149">
    <xf numFmtId="0" fontId="0" fillId="0" borderId="0" xfId="0"/>
    <xf numFmtId="0" fontId="9" fillId="0" borderId="0" xfId="0" applyFont="1"/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41" fontId="9" fillId="0" borderId="0" xfId="0" applyNumberFormat="1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top" wrapText="1"/>
    </xf>
    <xf numFmtId="0" fontId="10" fillId="0" borderId="0" xfId="0" applyFont="1"/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9" fontId="13" fillId="0" borderId="1" xfId="0" applyNumberFormat="1" applyFont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3" fillId="5" borderId="4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/>
    </xf>
    <xf numFmtId="4" fontId="15" fillId="0" borderId="1" xfId="0" applyNumberFormat="1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10" fontId="12" fillId="0" borderId="1" xfId="1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9" fontId="12" fillId="0" borderId="1" xfId="1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Continuous" vertical="center" wrapText="1"/>
    </xf>
    <xf numFmtId="0" fontId="13" fillId="0" borderId="15" xfId="0" applyFont="1" applyBorder="1" applyAlignment="1">
      <alignment horizontal="centerContinuous" vertical="center" wrapText="1"/>
    </xf>
    <xf numFmtId="6" fontId="12" fillId="0" borderId="1" xfId="0" applyNumberFormat="1" applyFont="1" applyBorder="1" applyAlignment="1">
      <alignment horizontal="right" vertical="center"/>
    </xf>
    <xf numFmtId="2" fontId="12" fillId="0" borderId="1" xfId="1" applyNumberFormat="1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centerContinuous" vertical="center"/>
    </xf>
    <xf numFmtId="0" fontId="13" fillId="4" borderId="15" xfId="0" applyFont="1" applyFill="1" applyBorder="1" applyAlignment="1">
      <alignment horizontal="centerContinuous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3" fillId="0" borderId="4" xfId="0" quotePrefix="1" applyFont="1" applyBorder="1" applyAlignment="1">
      <alignment horizontal="left" vertical="center" wrapText="1"/>
    </xf>
    <xf numFmtId="0" fontId="13" fillId="4" borderId="4" xfId="0" applyFont="1" applyFill="1" applyBorder="1" applyAlignment="1">
      <alignment horizontal="centerContinuous" vertical="center"/>
    </xf>
    <xf numFmtId="4" fontId="12" fillId="0" borderId="1" xfId="0" applyNumberFormat="1" applyFont="1" applyBorder="1" applyAlignment="1">
      <alignment horizontal="center" vertical="center"/>
    </xf>
    <xf numFmtId="6" fontId="12" fillId="0" borderId="1" xfId="0" applyNumberFormat="1" applyFont="1" applyBorder="1" applyAlignment="1">
      <alignment vertical="center"/>
    </xf>
    <xf numFmtId="0" fontId="13" fillId="4" borderId="1" xfId="0" applyFont="1" applyFill="1" applyBorder="1" applyAlignment="1">
      <alignment horizontal="centerContinuous" vertical="center"/>
    </xf>
    <xf numFmtId="6" fontId="13" fillId="3" borderId="1" xfId="0" applyNumberFormat="1" applyFont="1" applyFill="1" applyBorder="1" applyAlignment="1">
      <alignment vertical="center"/>
    </xf>
    <xf numFmtId="14" fontId="13" fillId="0" borderId="1" xfId="0" quotePrefix="1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6" fontId="9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10" fontId="9" fillId="0" borderId="1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indent="2"/>
    </xf>
    <xf numFmtId="0" fontId="8" fillId="0" borderId="16" xfId="0" quotePrefix="1" applyFont="1" applyBorder="1" applyAlignment="1">
      <alignment horizontal="left"/>
    </xf>
    <xf numFmtId="0" fontId="9" fillId="0" borderId="17" xfId="0" applyFont="1" applyBorder="1"/>
    <xf numFmtId="0" fontId="9" fillId="0" borderId="10" xfId="0" applyFont="1" applyBorder="1"/>
    <xf numFmtId="0" fontId="9" fillId="0" borderId="1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0" xfId="0" quotePrefix="1" applyFont="1" applyBorder="1" applyAlignment="1">
      <alignment horizontal="left"/>
    </xf>
    <xf numFmtId="165" fontId="9" fillId="0" borderId="0" xfId="0" applyNumberFormat="1" applyFont="1" applyAlignment="1">
      <alignment horizontal="center"/>
    </xf>
    <xf numFmtId="166" fontId="9" fillId="0" borderId="0" xfId="0" applyNumberFormat="1" applyFont="1" applyAlignment="1">
      <alignment horizontal="center"/>
    </xf>
    <xf numFmtId="0" fontId="9" fillId="0" borderId="12" xfId="0" applyFont="1" applyBorder="1"/>
    <xf numFmtId="167" fontId="13" fillId="0" borderId="0" xfId="0" applyNumberFormat="1" applyFont="1" applyAlignment="1">
      <alignment vertical="top"/>
    </xf>
    <xf numFmtId="167" fontId="13" fillId="0" borderId="3" xfId="0" quotePrefix="1" applyNumberFormat="1" applyFont="1" applyBorder="1" applyAlignment="1">
      <alignment horizontal="right" vertical="center"/>
    </xf>
    <xf numFmtId="167" fontId="13" fillId="0" borderId="3" xfId="0" applyNumberFormat="1" applyFont="1" applyBorder="1" applyAlignment="1">
      <alignment horizontal="right" vertical="center" wrapText="1"/>
    </xf>
    <xf numFmtId="0" fontId="13" fillId="0" borderId="15" xfId="0" applyFont="1" applyBorder="1" applyAlignment="1">
      <alignment horizontal="left" vertical="center"/>
    </xf>
    <xf numFmtId="0" fontId="13" fillId="4" borderId="1" xfId="0" quotePrefix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2" fillId="0" borderId="0" xfId="0" quotePrefix="1" applyFont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165" fontId="8" fillId="0" borderId="0" xfId="0" applyNumberFormat="1" applyFont="1" applyAlignment="1">
      <alignment horizontal="center"/>
    </xf>
    <xf numFmtId="168" fontId="9" fillId="0" borderId="0" xfId="0" applyNumberFormat="1" applyFont="1" applyAlignment="1">
      <alignment horizontal="center"/>
    </xf>
    <xf numFmtId="0" fontId="13" fillId="0" borderId="17" xfId="0" quotePrefix="1" applyFont="1" applyBorder="1" applyAlignment="1">
      <alignment vertical="center"/>
    </xf>
    <xf numFmtId="0" fontId="13" fillId="0" borderId="6" xfId="0" quotePrefix="1" applyFont="1" applyBorder="1" applyAlignment="1">
      <alignment vertical="center"/>
    </xf>
    <xf numFmtId="168" fontId="17" fillId="0" borderId="10" xfId="0" applyNumberFormat="1" applyFont="1" applyBorder="1" applyAlignment="1">
      <alignment horizontal="center"/>
    </xf>
    <xf numFmtId="0" fontId="13" fillId="0" borderId="3" xfId="0" quotePrefix="1" applyFont="1" applyBorder="1" applyAlignment="1">
      <alignment horizontal="center" vertical="center"/>
    </xf>
    <xf numFmtId="6" fontId="9" fillId="0" borderId="0" xfId="0" applyNumberFormat="1" applyFont="1"/>
    <xf numFmtId="0" fontId="13" fillId="0" borderId="18" xfId="0" quotePrefix="1" applyFont="1" applyBorder="1" applyAlignment="1">
      <alignment horizontal="left" vertical="center"/>
    </xf>
    <xf numFmtId="0" fontId="13" fillId="0" borderId="19" xfId="0" quotePrefix="1" applyFont="1" applyBorder="1" applyAlignment="1">
      <alignment horizontal="left" vertical="center"/>
    </xf>
    <xf numFmtId="0" fontId="6" fillId="0" borderId="0" xfId="4"/>
    <xf numFmtId="0" fontId="6" fillId="7" borderId="0" xfId="4" applyFill="1"/>
    <xf numFmtId="0" fontId="20" fillId="7" borderId="1" xfId="4" applyFont="1" applyFill="1" applyBorder="1" applyAlignment="1">
      <alignment horizontal="left" wrapText="1"/>
    </xf>
    <xf numFmtId="0" fontId="18" fillId="0" borderId="21" xfId="4" applyFont="1" applyBorder="1" applyAlignment="1">
      <alignment horizontal="center"/>
    </xf>
    <xf numFmtId="0" fontId="20" fillId="0" borderId="1" xfId="4" applyFont="1" applyBorder="1" applyAlignment="1">
      <alignment horizontal="center" vertical="center" wrapText="1"/>
    </xf>
    <xf numFmtId="0" fontId="6" fillId="0" borderId="1" xfId="4" applyBorder="1" applyAlignment="1">
      <alignment horizontal="center" vertical="center"/>
    </xf>
    <xf numFmtId="0" fontId="19" fillId="0" borderId="1" xfId="4" applyFont="1" applyBorder="1" applyAlignment="1">
      <alignment horizontal="center" vertical="center" wrapText="1"/>
    </xf>
    <xf numFmtId="0" fontId="6" fillId="0" borderId="0" xfId="4" applyAlignment="1">
      <alignment horizontal="center"/>
    </xf>
    <xf numFmtId="165" fontId="22" fillId="0" borderId="1" xfId="4" applyNumberFormat="1" applyFont="1" applyBorder="1" applyAlignment="1">
      <alignment horizontal="center" vertical="center"/>
    </xf>
    <xf numFmtId="0" fontId="20" fillId="0" borderId="1" xfId="4" quotePrefix="1" applyFont="1" applyBorder="1" applyAlignment="1">
      <alignment horizontal="center" vertical="center" wrapText="1"/>
    </xf>
    <xf numFmtId="0" fontId="20" fillId="0" borderId="1" xfId="4" applyFont="1" applyBorder="1"/>
    <xf numFmtId="0" fontId="9" fillId="0" borderId="0" xfId="0" applyFont="1" applyAlignment="1">
      <alignment horizontal="center" vertical="center"/>
    </xf>
    <xf numFmtId="0" fontId="8" fillId="0" borderId="0" xfId="0" quotePrefix="1" applyFont="1" applyAlignment="1">
      <alignment horizontal="center" vertical="center"/>
    </xf>
    <xf numFmtId="170" fontId="9" fillId="0" borderId="0" xfId="0" applyNumberFormat="1" applyFont="1" applyAlignment="1">
      <alignment horizontal="center" vertical="center"/>
    </xf>
    <xf numFmtId="6" fontId="9" fillId="0" borderId="0" xfId="0" applyNumberFormat="1" applyFont="1" applyAlignment="1">
      <alignment vertical="center"/>
    </xf>
    <xf numFmtId="0" fontId="9" fillId="0" borderId="0" xfId="0" quotePrefix="1" applyFont="1" applyAlignment="1">
      <alignment horizontal="left" vertical="center"/>
    </xf>
    <xf numFmtId="0" fontId="8" fillId="0" borderId="0" xfId="0" quotePrefix="1" applyFont="1" applyAlignment="1">
      <alignment horizontal="center" vertical="center" wrapText="1"/>
    </xf>
    <xf numFmtId="41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0" borderId="6" xfId="0" applyFont="1" applyBorder="1" applyAlignment="1">
      <alignment vertical="top" wrapText="1"/>
    </xf>
    <xf numFmtId="0" fontId="23" fillId="0" borderId="1" xfId="4" applyFont="1" applyBorder="1" applyAlignment="1">
      <alignment horizontal="center" vertical="center" wrapText="1"/>
    </xf>
    <xf numFmtId="167" fontId="5" fillId="0" borderId="0" xfId="4" quotePrefix="1" applyNumberFormat="1" applyFont="1" applyAlignment="1">
      <alignment horizontal="center"/>
    </xf>
    <xf numFmtId="0" fontId="4" fillId="0" borderId="1" xfId="4" quotePrefix="1" applyFont="1" applyBorder="1" applyAlignment="1">
      <alignment horizontal="left" vertical="center" wrapText="1"/>
    </xf>
    <xf numFmtId="0" fontId="9" fillId="0" borderId="6" xfId="0" quotePrefix="1" applyFont="1" applyBorder="1" applyAlignment="1">
      <alignment horizontal="left" vertical="top" wrapText="1"/>
    </xf>
    <xf numFmtId="0" fontId="3" fillId="0" borderId="1" xfId="4" quotePrefix="1" applyFont="1" applyBorder="1" applyAlignment="1">
      <alignment horizontal="left" vertical="center" wrapText="1"/>
    </xf>
    <xf numFmtId="0" fontId="20" fillId="7" borderId="0" xfId="4" applyFont="1" applyFill="1" applyAlignment="1">
      <alignment vertical="center"/>
    </xf>
    <xf numFmtId="0" fontId="19" fillId="7" borderId="0" xfId="4" applyFont="1" applyFill="1" applyAlignment="1">
      <alignment vertical="center"/>
    </xf>
    <xf numFmtId="0" fontId="25" fillId="0" borderId="10" xfId="0" quotePrefix="1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14" fontId="13" fillId="4" borderId="1" xfId="0" quotePrefix="1" applyNumberFormat="1" applyFont="1" applyFill="1" applyBorder="1" applyAlignment="1">
      <alignment horizontal="center" vertical="center" wrapText="1"/>
    </xf>
    <xf numFmtId="9" fontId="13" fillId="4" borderId="1" xfId="0" applyNumberFormat="1" applyFont="1" applyFill="1" applyBorder="1" applyAlignment="1">
      <alignment horizontal="center" vertical="center" wrapText="1"/>
    </xf>
    <xf numFmtId="6" fontId="12" fillId="4" borderId="1" xfId="0" applyNumberFormat="1" applyFont="1" applyFill="1" applyBorder="1" applyAlignment="1">
      <alignment horizontal="right" vertical="center"/>
    </xf>
    <xf numFmtId="2" fontId="12" fillId="4" borderId="1" xfId="1" applyNumberFormat="1" applyFont="1" applyFill="1" applyBorder="1" applyAlignment="1">
      <alignment horizontal="center" vertical="center"/>
    </xf>
    <xf numFmtId="4" fontId="14" fillId="4" borderId="1" xfId="0" applyNumberFormat="1" applyFont="1" applyFill="1" applyBorder="1" applyAlignment="1">
      <alignment horizontal="center" vertical="center"/>
    </xf>
    <xf numFmtId="10" fontId="14" fillId="4" borderId="1" xfId="1" applyNumberFormat="1" applyFont="1" applyFill="1" applyBorder="1" applyAlignment="1">
      <alignment horizontal="center" vertical="center"/>
    </xf>
    <xf numFmtId="6" fontId="12" fillId="4" borderId="1" xfId="0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/>
    </xf>
    <xf numFmtId="9" fontId="13" fillId="4" borderId="1" xfId="1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13" fillId="4" borderId="21" xfId="0" applyFont="1" applyFill="1" applyBorder="1" applyAlignment="1">
      <alignment horizontal="center" vertical="center"/>
    </xf>
    <xf numFmtId="6" fontId="0" fillId="0" borderId="0" xfId="0" applyNumberFormat="1"/>
    <xf numFmtId="0" fontId="26" fillId="7" borderId="0" xfId="0" quotePrefix="1" applyFont="1" applyFill="1" applyAlignment="1">
      <alignment horizontal="center" vertical="center"/>
    </xf>
    <xf numFmtId="0" fontId="25" fillId="0" borderId="0" xfId="0" quotePrefix="1" applyFont="1" applyAlignment="1">
      <alignment horizontal="center" vertical="center" wrapText="1"/>
    </xf>
    <xf numFmtId="0" fontId="2" fillId="0" borderId="1" xfId="4" quotePrefix="1" applyFont="1" applyBorder="1" applyAlignment="1">
      <alignment horizontal="justify" vertical="center" wrapText="1"/>
    </xf>
    <xf numFmtId="0" fontId="8" fillId="4" borderId="1" xfId="0" quotePrefix="1" applyFont="1" applyFill="1" applyBorder="1" applyAlignment="1">
      <alignment horizontal="center" vertical="center" wrapText="1"/>
    </xf>
    <xf numFmtId="0" fontId="1" fillId="0" borderId="1" xfId="4" quotePrefix="1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2" fillId="0" borderId="8" xfId="0" quotePrefix="1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/>
    </xf>
    <xf numFmtId="0" fontId="11" fillId="0" borderId="9" xfId="0" applyFont="1" applyBorder="1" applyAlignment="1">
      <alignment horizontal="center" vertical="center" wrapText="1" readingOrder="1"/>
    </xf>
    <xf numFmtId="0" fontId="11" fillId="0" borderId="2" xfId="0" applyFont="1" applyBorder="1" applyAlignment="1">
      <alignment horizontal="center" vertical="center" wrapText="1" readingOrder="1"/>
    </xf>
    <xf numFmtId="0" fontId="11" fillId="0" borderId="22" xfId="0" applyFont="1" applyBorder="1" applyAlignment="1">
      <alignment horizontal="center" vertical="center" wrapText="1" readingOrder="1"/>
    </xf>
    <xf numFmtId="0" fontId="11" fillId="0" borderId="10" xfId="0" applyFont="1" applyBorder="1" applyAlignment="1">
      <alignment horizontal="center"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1" fillId="0" borderId="11" xfId="0" applyFont="1" applyBorder="1" applyAlignment="1">
      <alignment horizontal="center" vertical="center" wrapText="1" readingOrder="1"/>
    </xf>
    <xf numFmtId="0" fontId="11" fillId="0" borderId="12" xfId="0" applyFont="1" applyBorder="1" applyAlignment="1">
      <alignment horizontal="center" vertical="center" wrapText="1" readingOrder="1"/>
    </xf>
    <xf numFmtId="0" fontId="11" fillId="0" borderId="6" xfId="0" applyFont="1" applyBorder="1" applyAlignment="1">
      <alignment horizontal="center" vertical="center" wrapText="1" readingOrder="1"/>
    </xf>
    <xf numFmtId="0" fontId="11" fillId="0" borderId="13" xfId="0" applyFont="1" applyBorder="1" applyAlignment="1">
      <alignment horizontal="center" vertical="center" wrapText="1" readingOrder="1"/>
    </xf>
    <xf numFmtId="169" fontId="22" fillId="0" borderId="20" xfId="4" applyNumberFormat="1" applyFont="1" applyBorder="1" applyAlignment="1">
      <alignment horizontal="center" vertical="center" wrapText="1"/>
    </xf>
    <xf numFmtId="169" fontId="22" fillId="0" borderId="21" xfId="4" applyNumberFormat="1" applyFont="1" applyBorder="1" applyAlignment="1">
      <alignment horizontal="center" vertical="center" wrapText="1"/>
    </xf>
    <xf numFmtId="0" fontId="18" fillId="0" borderId="20" xfId="4" quotePrefix="1" applyFont="1" applyBorder="1" applyAlignment="1">
      <alignment horizontal="center"/>
    </xf>
    <xf numFmtId="0" fontId="18" fillId="0" borderId="15" xfId="4" applyFont="1" applyBorder="1" applyAlignment="1">
      <alignment horizontal="center"/>
    </xf>
    <xf numFmtId="0" fontId="18" fillId="0" borderId="21" xfId="4" applyFont="1" applyBorder="1" applyAlignment="1">
      <alignment horizontal="center"/>
    </xf>
    <xf numFmtId="0" fontId="23" fillId="0" borderId="1" xfId="4" applyFont="1" applyBorder="1" applyAlignment="1">
      <alignment horizontal="center" vertical="center" wrapText="1"/>
    </xf>
    <xf numFmtId="0" fontId="18" fillId="0" borderId="1" xfId="4" applyFont="1" applyBorder="1" applyAlignment="1">
      <alignment horizontal="center" vertical="center"/>
    </xf>
    <xf numFmtId="0" fontId="24" fillId="7" borderId="0" xfId="4" applyFont="1" applyFill="1" applyAlignment="1">
      <alignment horizontal="center"/>
    </xf>
    <xf numFmtId="0" fontId="23" fillId="7" borderId="0" xfId="4" applyFont="1" applyFill="1" applyAlignment="1">
      <alignment horizontal="center"/>
    </xf>
    <xf numFmtId="0" fontId="20" fillId="7" borderId="0" xfId="4" quotePrefix="1" applyFont="1" applyFill="1" applyAlignment="1">
      <alignment horizontal="center"/>
    </xf>
    <xf numFmtId="0" fontId="20" fillId="7" borderId="0" xfId="4" applyFont="1" applyFill="1" applyAlignment="1">
      <alignment horizontal="center"/>
    </xf>
    <xf numFmtId="0" fontId="19" fillId="7" borderId="0" xfId="4" applyFont="1" applyFill="1" applyAlignment="1">
      <alignment horizontal="center"/>
    </xf>
    <xf numFmtId="0" fontId="21" fillId="7" borderId="0" xfId="4" applyFont="1" applyFill="1" applyAlignment="1">
      <alignment horizontal="center" vertical="center" wrapText="1"/>
    </xf>
  </cellXfs>
  <cellStyles count="6">
    <cellStyle name="Millares 2" xfId="2" xr:uid="{00000000-0005-0000-0000-000000000000}"/>
    <cellStyle name="Normal" xfId="0" builtinId="0"/>
    <cellStyle name="Normal 2" xfId="3" xr:uid="{00000000-0005-0000-0000-000002000000}"/>
    <cellStyle name="Normal 3" xfId="4" xr:uid="{00000000-0005-0000-0000-000003000000}"/>
    <cellStyle name="Normal 6" xfId="5" xr:uid="{DC537241-9189-4145-A779-8372F2C5EF66}"/>
    <cellStyle name="Porcentaje" xfId="1" builtinId="5"/>
  </cellStyles>
  <dxfs count="5"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242156</xdr:colOff>
      <xdr:row>0</xdr:row>
      <xdr:rowOff>116417</xdr:rowOff>
    </xdr:from>
    <xdr:to>
      <xdr:col>1</xdr:col>
      <xdr:colOff>2672666</xdr:colOff>
      <xdr:row>3</xdr:row>
      <xdr:rowOff>158146</xdr:rowOff>
    </xdr:to>
    <xdr:pic>
      <xdr:nvPicPr>
        <xdr:cNvPr id="4" name="3 Imagen" descr="Logo de SDG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7989" y="116417"/>
          <a:ext cx="2430510" cy="7514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105833</xdr:colOff>
      <xdr:row>46</xdr:row>
      <xdr:rowOff>169333</xdr:rowOff>
    </xdr:from>
    <xdr:to>
      <xdr:col>6</xdr:col>
      <xdr:colOff>1686983</xdr:colOff>
      <xdr:row>49</xdr:row>
      <xdr:rowOff>185208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581C1A4-5D9D-4BFB-B889-D54970B833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700" r="19756" b="14737"/>
        <a:stretch>
          <a:fillRect/>
        </a:stretch>
      </xdr:blipFill>
      <xdr:spPr bwMode="auto">
        <a:xfrm>
          <a:off x="7979833" y="13155083"/>
          <a:ext cx="15811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1047750</xdr:colOff>
      <xdr:row>20</xdr:row>
      <xdr:rowOff>107156</xdr:rowOff>
    </xdr:from>
    <xdr:to>
      <xdr:col>5</xdr:col>
      <xdr:colOff>295275</xdr:colOff>
      <xdr:row>23</xdr:row>
      <xdr:rowOff>154781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D112EDF7-62D3-4E10-AF5B-19B7572AF3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700" r="19756" b="14737"/>
        <a:stretch>
          <a:fillRect/>
        </a:stretch>
      </xdr:blipFill>
      <xdr:spPr bwMode="auto">
        <a:xfrm>
          <a:off x="5286375" y="8227219"/>
          <a:ext cx="15811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8"/>
  <sheetViews>
    <sheetView showGridLines="0" tabSelected="1" topLeftCell="G1" zoomScale="90" zoomScaleNormal="90" zoomScalePageLayoutView="90" workbookViewId="0">
      <selection activeCell="K44" sqref="K44"/>
    </sheetView>
  </sheetViews>
  <sheetFormatPr baseColWidth="10" defaultColWidth="18.7109375" defaultRowHeight="15" x14ac:dyDescent="0.25"/>
  <cols>
    <col min="1" max="1" width="1.42578125" style="1" customWidth="1"/>
    <col min="2" max="2" width="57.28515625" style="1" customWidth="1"/>
    <col min="3" max="11" width="29.7109375" style="1" customWidth="1"/>
    <col min="12" max="12" width="21.5703125" style="1" bestFit="1" customWidth="1"/>
    <col min="13" max="13" width="18.7109375" style="1"/>
    <col min="14" max="14" width="18.7109375" style="1" hidden="1" customWidth="1"/>
    <col min="15" max="16384" width="18.7109375" style="1"/>
  </cols>
  <sheetData>
    <row r="1" spans="1:14" ht="13.9" customHeight="1" x14ac:dyDescent="0.25">
      <c r="B1" s="123"/>
      <c r="C1" s="127" t="s">
        <v>32</v>
      </c>
      <c r="D1" s="128"/>
      <c r="E1" s="128"/>
      <c r="F1" s="128"/>
      <c r="G1" s="128"/>
      <c r="H1" s="128"/>
      <c r="I1" s="128"/>
      <c r="J1" s="129"/>
      <c r="K1" s="125" t="s">
        <v>64</v>
      </c>
    </row>
    <row r="2" spans="1:14" ht="13.9" customHeight="1" x14ac:dyDescent="0.25">
      <c r="B2" s="124"/>
      <c r="C2" s="130"/>
      <c r="D2" s="131"/>
      <c r="E2" s="131"/>
      <c r="F2" s="131"/>
      <c r="G2" s="131"/>
      <c r="H2" s="131"/>
      <c r="I2" s="131"/>
      <c r="J2" s="132"/>
      <c r="K2" s="126"/>
    </row>
    <row r="3" spans="1:14" ht="26.25" customHeight="1" x14ac:dyDescent="0.25">
      <c r="B3" s="124"/>
      <c r="C3" s="130"/>
      <c r="D3" s="131"/>
      <c r="E3" s="131"/>
      <c r="F3" s="131"/>
      <c r="G3" s="131"/>
      <c r="H3" s="131"/>
      <c r="I3" s="131"/>
      <c r="J3" s="132"/>
      <c r="K3" s="126"/>
    </row>
    <row r="4" spans="1:14" ht="13.9" customHeight="1" x14ac:dyDescent="0.25">
      <c r="B4" s="124"/>
      <c r="C4" s="130"/>
      <c r="D4" s="131"/>
      <c r="E4" s="131"/>
      <c r="F4" s="131"/>
      <c r="G4" s="131"/>
      <c r="H4" s="131"/>
      <c r="I4" s="131"/>
      <c r="J4" s="132"/>
      <c r="K4" s="126"/>
    </row>
    <row r="5" spans="1:14" ht="13.9" customHeight="1" x14ac:dyDescent="0.25">
      <c r="B5" s="124"/>
      <c r="C5" s="133"/>
      <c r="D5" s="134"/>
      <c r="E5" s="134"/>
      <c r="F5" s="134"/>
      <c r="G5" s="134"/>
      <c r="H5" s="134"/>
      <c r="I5" s="134"/>
      <c r="J5" s="135"/>
      <c r="K5" s="126"/>
    </row>
    <row r="6" spans="1:14" ht="61.5" customHeight="1" x14ac:dyDescent="0.25">
      <c r="B6" s="26" t="s">
        <v>69</v>
      </c>
      <c r="C6" s="27"/>
      <c r="D6" s="27"/>
      <c r="E6" s="27"/>
      <c r="F6" s="27"/>
      <c r="G6" s="27"/>
      <c r="H6" s="27"/>
      <c r="I6" s="27"/>
      <c r="J6" s="27"/>
      <c r="K6" s="27"/>
    </row>
    <row r="7" spans="1:14" ht="120" x14ac:dyDescent="0.25">
      <c r="B7" s="24" t="s">
        <v>0</v>
      </c>
      <c r="C7" s="63" t="s">
        <v>71</v>
      </c>
      <c r="D7" s="63" t="s">
        <v>72</v>
      </c>
      <c r="E7" s="121" t="s">
        <v>73</v>
      </c>
      <c r="F7" s="121" t="s">
        <v>74</v>
      </c>
      <c r="G7" s="63" t="s">
        <v>75</v>
      </c>
      <c r="H7" s="63" t="s">
        <v>76</v>
      </c>
      <c r="I7" s="63" t="s">
        <v>77</v>
      </c>
      <c r="J7" s="63" t="s">
        <v>78</v>
      </c>
      <c r="K7" s="63" t="s">
        <v>79</v>
      </c>
      <c r="M7" s="46" t="s">
        <v>24</v>
      </c>
    </row>
    <row r="8" spans="1:14" s="3" customFormat="1" ht="15.75" x14ac:dyDescent="0.25">
      <c r="A8" s="2"/>
      <c r="B8" s="23"/>
      <c r="C8" s="8">
        <v>1</v>
      </c>
      <c r="D8" s="8">
        <v>2</v>
      </c>
      <c r="E8" s="8">
        <f>D8+1</f>
        <v>3</v>
      </c>
      <c r="F8" s="8">
        <f>E8+1</f>
        <v>4</v>
      </c>
      <c r="G8" s="105" t="s">
        <v>60</v>
      </c>
      <c r="H8" s="105" t="s">
        <v>61</v>
      </c>
      <c r="I8" s="8">
        <v>5</v>
      </c>
      <c r="J8" s="8">
        <f>I8+1</f>
        <v>6</v>
      </c>
      <c r="K8" s="8">
        <f>J8+1</f>
        <v>7</v>
      </c>
      <c r="N8" s="1"/>
    </row>
    <row r="9" spans="1:14" s="3" customFormat="1" ht="31.5" x14ac:dyDescent="0.25">
      <c r="B9" s="35" t="s">
        <v>65</v>
      </c>
      <c r="C9" s="41" t="s">
        <v>67</v>
      </c>
      <c r="D9" s="41" t="s">
        <v>67</v>
      </c>
      <c r="E9" s="41" t="s">
        <v>67</v>
      </c>
      <c r="F9" s="41" t="s">
        <v>67</v>
      </c>
      <c r="G9" s="106" t="s">
        <v>67</v>
      </c>
      <c r="H9" s="106" t="s">
        <v>67</v>
      </c>
      <c r="I9" s="41"/>
      <c r="J9" s="41" t="s">
        <v>67</v>
      </c>
      <c r="K9" s="41" t="s">
        <v>67</v>
      </c>
      <c r="N9" s="1"/>
    </row>
    <row r="10" spans="1:14" s="3" customFormat="1" ht="15.75" x14ac:dyDescent="0.25">
      <c r="B10" s="23" t="s">
        <v>1</v>
      </c>
      <c r="C10" s="25" t="str">
        <f t="shared" ref="C10:I10" si="0">IF(C69&lt;=$B$70,"VIGENTE","NO VIGENTE")</f>
        <v>VIGENTE</v>
      </c>
      <c r="D10" s="25" t="str">
        <f t="shared" ref="D10:E10" si="1">IF(D69&lt;=$B$70,"VIGENTE","NO VIGENTE")</f>
        <v>VIGENTE</v>
      </c>
      <c r="E10" s="25" t="str">
        <f t="shared" si="1"/>
        <v>VIGENTE</v>
      </c>
      <c r="F10" s="25" t="str">
        <f t="shared" ref="F10" si="2">IF(F69&lt;=$B$70,"VIGENTE","NO VIGENTE")</f>
        <v>VIGENTE</v>
      </c>
      <c r="G10" s="105" t="str">
        <f t="shared" si="0"/>
        <v>VIGENTE</v>
      </c>
      <c r="H10" s="105" t="str">
        <f t="shared" si="0"/>
        <v>VIGENTE</v>
      </c>
      <c r="I10" s="25" t="str">
        <f t="shared" si="0"/>
        <v>VIGENTE</v>
      </c>
      <c r="J10" s="25" t="str">
        <f>IF(J69&lt;=$B$70,"VIGENTE","NO VIGENTE")</f>
        <v>VIGENTE</v>
      </c>
      <c r="K10" s="25" t="str">
        <f>IF(K69&lt;=$B$70,"VIGENTE","NO VIGENTE")</f>
        <v>VIGENTE</v>
      </c>
      <c r="N10" s="1"/>
    </row>
    <row r="11" spans="1:14" s="3" customFormat="1" ht="15.75" x14ac:dyDescent="0.25">
      <c r="B11" s="23" t="s">
        <v>2</v>
      </c>
      <c r="C11" s="10">
        <v>1</v>
      </c>
      <c r="D11" s="10">
        <v>1</v>
      </c>
      <c r="E11" s="10">
        <v>1</v>
      </c>
      <c r="F11" s="10">
        <v>1</v>
      </c>
      <c r="G11" s="107">
        <v>0.8</v>
      </c>
      <c r="H11" s="107">
        <v>0.2</v>
      </c>
      <c r="I11" s="10">
        <f>SUM(G11:H11)</f>
        <v>1</v>
      </c>
      <c r="J11" s="10">
        <v>1</v>
      </c>
      <c r="K11" s="10">
        <v>1</v>
      </c>
      <c r="N11" s="1"/>
    </row>
    <row r="12" spans="1:14" s="3" customFormat="1" ht="15.75" x14ac:dyDescent="0.25">
      <c r="B12" s="23" t="s">
        <v>3</v>
      </c>
      <c r="C12" s="28">
        <v>2095286317</v>
      </c>
      <c r="D12" s="28">
        <v>4566143947</v>
      </c>
      <c r="E12" s="28">
        <v>987366515</v>
      </c>
      <c r="F12" s="28">
        <v>7609843000</v>
      </c>
      <c r="G12" s="108">
        <v>3436401772</v>
      </c>
      <c r="H12" s="108">
        <v>157690007</v>
      </c>
      <c r="I12" s="28">
        <f>(G12*G$11)+(H12*H$11)</f>
        <v>2780659419.0000005</v>
      </c>
      <c r="J12" s="28">
        <v>2954245000</v>
      </c>
      <c r="K12" s="28">
        <v>1796642947</v>
      </c>
      <c r="N12" s="1"/>
    </row>
    <row r="13" spans="1:14" s="3" customFormat="1" ht="15.75" x14ac:dyDescent="0.25">
      <c r="B13" s="23" t="s">
        <v>4</v>
      </c>
      <c r="C13" s="28">
        <v>322544344</v>
      </c>
      <c r="D13" s="28">
        <v>458157129</v>
      </c>
      <c r="E13" s="28">
        <v>114371000</v>
      </c>
      <c r="F13" s="28">
        <v>545194000</v>
      </c>
      <c r="G13" s="108">
        <v>801381918</v>
      </c>
      <c r="H13" s="108">
        <v>22460809</v>
      </c>
      <c r="I13" s="28">
        <f t="shared" ref="I13:I16" si="3">(G13*G$11)+(H13*H$11)</f>
        <v>645597696.19999993</v>
      </c>
      <c r="J13" s="28">
        <v>1450140000</v>
      </c>
      <c r="K13" s="28">
        <v>0</v>
      </c>
      <c r="N13" s="1"/>
    </row>
    <row r="14" spans="1:14" s="3" customFormat="1" ht="15.75" x14ac:dyDescent="0.25">
      <c r="B14" s="23" t="s">
        <v>5</v>
      </c>
      <c r="C14" s="28">
        <v>2607727901</v>
      </c>
      <c r="D14" s="28">
        <v>4566143947</v>
      </c>
      <c r="E14" s="28">
        <v>1604054315</v>
      </c>
      <c r="F14" s="28">
        <v>7774643000</v>
      </c>
      <c r="G14" s="108">
        <v>3587774305</v>
      </c>
      <c r="H14" s="108">
        <v>157690007</v>
      </c>
      <c r="I14" s="28">
        <f t="shared" si="3"/>
        <v>2901757445.4000001</v>
      </c>
      <c r="J14" s="28">
        <v>3051457000</v>
      </c>
      <c r="K14" s="28">
        <v>2001087844</v>
      </c>
      <c r="N14" s="1"/>
    </row>
    <row r="15" spans="1:14" s="3" customFormat="1" ht="15.75" x14ac:dyDescent="0.25">
      <c r="B15" s="23" t="s">
        <v>6</v>
      </c>
      <c r="C15" s="28">
        <v>881044344</v>
      </c>
      <c r="D15" s="28">
        <v>458157129</v>
      </c>
      <c r="E15" s="28">
        <v>114371000</v>
      </c>
      <c r="F15" s="28">
        <v>658033000</v>
      </c>
      <c r="G15" s="108">
        <v>1643903769</v>
      </c>
      <c r="H15" s="108">
        <v>22460809</v>
      </c>
      <c r="I15" s="28">
        <f t="shared" si="3"/>
        <v>1319615177</v>
      </c>
      <c r="J15" s="28">
        <v>1450140000</v>
      </c>
      <c r="K15" s="28">
        <v>0</v>
      </c>
      <c r="N15" s="1"/>
    </row>
    <row r="16" spans="1:14" s="3" customFormat="1" ht="15.75" x14ac:dyDescent="0.25">
      <c r="B16" s="23" t="s">
        <v>7</v>
      </c>
      <c r="C16" s="28">
        <v>1726683557</v>
      </c>
      <c r="D16" s="28">
        <v>4107986818</v>
      </c>
      <c r="E16" s="28">
        <v>1489683315</v>
      </c>
      <c r="F16" s="28">
        <v>7116610000</v>
      </c>
      <c r="G16" s="108">
        <v>1943870536</v>
      </c>
      <c r="H16" s="108">
        <v>135229198</v>
      </c>
      <c r="I16" s="28">
        <f t="shared" si="3"/>
        <v>1582142268.4000001</v>
      </c>
      <c r="J16" s="28">
        <v>1601317000</v>
      </c>
      <c r="K16" s="28">
        <v>2001087844</v>
      </c>
      <c r="N16" s="1"/>
    </row>
    <row r="17" spans="2:15" s="3" customFormat="1" ht="15.75" x14ac:dyDescent="0.25">
      <c r="B17" s="23" t="s">
        <v>8</v>
      </c>
      <c r="C17" s="28">
        <f t="shared" ref="C17:I17" si="4">+C14-C15-C16</f>
        <v>0</v>
      </c>
      <c r="D17" s="28">
        <f t="shared" ref="D17:E17" si="5">+D14-D15-D16</f>
        <v>0</v>
      </c>
      <c r="E17" s="28">
        <f t="shared" si="5"/>
        <v>0</v>
      </c>
      <c r="F17" s="28">
        <f t="shared" ref="F17" si="6">+F14-F15-F16</f>
        <v>0</v>
      </c>
      <c r="G17" s="108">
        <f t="shared" si="4"/>
        <v>0</v>
      </c>
      <c r="H17" s="108">
        <f t="shared" si="4"/>
        <v>0</v>
      </c>
      <c r="I17" s="28">
        <f t="shared" si="4"/>
        <v>0</v>
      </c>
      <c r="J17" s="28">
        <f t="shared" ref="J17:K17" si="7">+J14-J15-J16</f>
        <v>0</v>
      </c>
      <c r="K17" s="28">
        <f t="shared" si="7"/>
        <v>0</v>
      </c>
      <c r="N17" s="1"/>
    </row>
    <row r="18" spans="2:15" s="3" customFormat="1" ht="15.75" x14ac:dyDescent="0.25">
      <c r="B18" s="23" t="s">
        <v>9</v>
      </c>
      <c r="C18" s="28">
        <v>627551069</v>
      </c>
      <c r="D18" s="28">
        <v>626282693</v>
      </c>
      <c r="E18" s="28">
        <v>1247405900</v>
      </c>
      <c r="F18" s="28">
        <v>3942646000</v>
      </c>
      <c r="G18" s="108">
        <v>2254805027</v>
      </c>
      <c r="H18" s="108">
        <v>56332243</v>
      </c>
      <c r="I18" s="28">
        <f t="shared" ref="I18:I19" si="8">(G18*G$11)+(H18*H$11)</f>
        <v>1815110470.2</v>
      </c>
      <c r="J18" s="28">
        <v>983299000</v>
      </c>
      <c r="K18" s="28">
        <v>1041885886</v>
      </c>
      <c r="N18" s="1"/>
    </row>
    <row r="19" spans="2:15" s="3" customFormat="1" ht="15.75" x14ac:dyDescent="0.25">
      <c r="B19" s="23" t="s">
        <v>10</v>
      </c>
      <c r="C19" s="28">
        <v>33562934</v>
      </c>
      <c r="D19" s="28">
        <v>5383570</v>
      </c>
      <c r="E19" s="28">
        <v>5413000</v>
      </c>
      <c r="F19" s="28">
        <v>0</v>
      </c>
      <c r="G19" s="108">
        <v>255526004</v>
      </c>
      <c r="H19" s="108">
        <v>4000</v>
      </c>
      <c r="I19" s="28">
        <f t="shared" si="8"/>
        <v>204421603.20000002</v>
      </c>
      <c r="J19" s="28">
        <v>0</v>
      </c>
      <c r="K19" s="28">
        <v>0</v>
      </c>
      <c r="N19" s="1"/>
    </row>
    <row r="20" spans="2:15" s="3" customFormat="1" ht="31.5" x14ac:dyDescent="0.25">
      <c r="B20" s="23" t="s">
        <v>11</v>
      </c>
      <c r="C20" s="29">
        <f t="shared" ref="C20:I20" si="9">+C18/C16</f>
        <v>0.36344300984155375</v>
      </c>
      <c r="D20" s="29">
        <f t="shared" ref="D20:E20" si="10">+D18/D16</f>
        <v>0.15245489353953423</v>
      </c>
      <c r="E20" s="29">
        <f t="shared" si="10"/>
        <v>0.83736314117205513</v>
      </c>
      <c r="F20" s="29">
        <f t="shared" ref="F20" si="11">+F18/F16</f>
        <v>0.55400619114999983</v>
      </c>
      <c r="G20" s="109">
        <f t="shared" si="9"/>
        <v>1.1599563783912408</v>
      </c>
      <c r="H20" s="109">
        <f t="shared" si="9"/>
        <v>0.41656863926679505</v>
      </c>
      <c r="I20" s="29">
        <f t="shared" si="9"/>
        <v>1.147248579633485</v>
      </c>
      <c r="J20" s="29">
        <f t="shared" ref="J20:K20" si="12">+J18/J16</f>
        <v>0.61405642980121988</v>
      </c>
      <c r="K20" s="29">
        <f t="shared" si="12"/>
        <v>0.52065974471033771</v>
      </c>
      <c r="N20" s="1"/>
    </row>
    <row r="21" spans="2:15" s="3" customFormat="1" ht="31.5" x14ac:dyDescent="0.2">
      <c r="B21" s="23" t="s">
        <v>12</v>
      </c>
      <c r="C21" s="29">
        <f t="shared" ref="C21:I21" si="13">+C18/C14</f>
        <v>0.24065051754799627</v>
      </c>
      <c r="D21" s="29">
        <f t="shared" ref="D21:E21" si="14">+D18/D14</f>
        <v>0.13715789521078803</v>
      </c>
      <c r="E21" s="29">
        <f t="shared" si="14"/>
        <v>0.77765814307852787</v>
      </c>
      <c r="F21" s="29">
        <f t="shared" ref="F21" si="15">+F18/F14</f>
        <v>0.50711601806025053</v>
      </c>
      <c r="G21" s="109">
        <f t="shared" si="13"/>
        <v>0.62846902712293107</v>
      </c>
      <c r="H21" s="109">
        <f t="shared" si="13"/>
        <v>0.35723407000673163</v>
      </c>
      <c r="I21" s="29">
        <f t="shared" si="13"/>
        <v>0.62552108656683103</v>
      </c>
      <c r="J21" s="29">
        <f t="shared" ref="J21:K21" si="16">+J18/J14</f>
        <v>0.32223917951326203</v>
      </c>
      <c r="K21" s="29">
        <f t="shared" si="16"/>
        <v>0.52065974471033771</v>
      </c>
      <c r="M21" s="118" t="s">
        <v>52</v>
      </c>
      <c r="N21" s="93" t="s">
        <v>53</v>
      </c>
      <c r="O21" s="89"/>
    </row>
    <row r="22" spans="2:15" s="3" customFormat="1" ht="15.75" x14ac:dyDescent="0.2">
      <c r="B22" s="11" t="s">
        <v>13</v>
      </c>
      <c r="C22" s="40">
        <f t="shared" ref="C22:K22" si="17">IF(C11=1,$M$22,"")</f>
        <v>1207000000</v>
      </c>
      <c r="D22" s="40">
        <f t="shared" si="17"/>
        <v>1207000000</v>
      </c>
      <c r="E22" s="40">
        <f t="shared" si="17"/>
        <v>1207000000</v>
      </c>
      <c r="F22" s="40">
        <f t="shared" si="17"/>
        <v>1207000000</v>
      </c>
      <c r="G22" s="40" t="str">
        <f t="shared" si="17"/>
        <v/>
      </c>
      <c r="H22" s="40" t="str">
        <f t="shared" si="17"/>
        <v/>
      </c>
      <c r="I22" s="40">
        <f t="shared" si="17"/>
        <v>1207000000</v>
      </c>
      <c r="J22" s="40">
        <f t="shared" si="17"/>
        <v>1207000000</v>
      </c>
      <c r="K22" s="40">
        <f t="shared" si="17"/>
        <v>1207000000</v>
      </c>
      <c r="M22" s="45">
        <v>1207000000</v>
      </c>
      <c r="N22" s="45">
        <f>M22</f>
        <v>1207000000</v>
      </c>
    </row>
    <row r="23" spans="2:15" s="3" customFormat="1" ht="15.75" x14ac:dyDescent="0.2">
      <c r="B23" s="30" t="s">
        <v>14</v>
      </c>
      <c r="C23" s="31"/>
      <c r="D23" s="31"/>
      <c r="E23" s="31"/>
      <c r="F23" s="31"/>
      <c r="G23" s="31"/>
      <c r="H23" s="31"/>
      <c r="I23" s="31"/>
      <c r="J23" s="31"/>
      <c r="K23" s="31"/>
      <c r="M23" s="3" t="s">
        <v>70</v>
      </c>
      <c r="N23" s="88"/>
    </row>
    <row r="24" spans="2:15" s="3" customFormat="1" ht="15.75" x14ac:dyDescent="0.2">
      <c r="B24" s="12" t="s">
        <v>15</v>
      </c>
      <c r="C24" s="13"/>
      <c r="D24" s="13"/>
      <c r="E24" s="13"/>
      <c r="F24" s="13"/>
      <c r="G24" s="13"/>
      <c r="H24" s="13"/>
      <c r="I24" s="13"/>
      <c r="J24" s="13"/>
      <c r="K24" s="13"/>
    </row>
    <row r="25" spans="2:15" s="3" customFormat="1" ht="15.75" x14ac:dyDescent="0.2">
      <c r="B25" s="66" t="s">
        <v>23</v>
      </c>
      <c r="C25" s="62"/>
      <c r="D25" s="62"/>
      <c r="E25" s="62"/>
      <c r="F25" s="62"/>
      <c r="G25" s="62"/>
      <c r="H25" s="62"/>
      <c r="I25" s="62"/>
      <c r="J25" s="62"/>
      <c r="K25" s="62"/>
    </row>
    <row r="26" spans="2:15" s="3" customFormat="1" ht="15.75" x14ac:dyDescent="0.2">
      <c r="B26" s="30" t="s">
        <v>14</v>
      </c>
      <c r="C26" s="31"/>
      <c r="D26" s="31"/>
      <c r="E26" s="31"/>
      <c r="F26" s="31"/>
      <c r="G26" s="31"/>
      <c r="H26" s="31"/>
      <c r="I26" s="31"/>
      <c r="J26" s="31"/>
      <c r="K26" s="31"/>
    </row>
    <row r="27" spans="2:15" s="3" customFormat="1" ht="22.5" customHeight="1" x14ac:dyDescent="0.2">
      <c r="B27" s="35" t="str">
        <f>CONCATENATE("Índice de Liquidez: Mayor o Igual a ",M27," veces.")</f>
        <v>Índice de Liquidez: Mayor o Igual a 1,32 veces.</v>
      </c>
      <c r="C27" s="14" t="str">
        <f>IF(C71="MiPyME",IF(C28&gt;=$M$27,$B$24,$B$25),IF(C28&gt;=$N$27,$B$24,$B$25))</f>
        <v>HÁBIL</v>
      </c>
      <c r="D27" s="14" t="str">
        <f>IF(D71="MiPyME",IF(D28&gt;=$M$27,$B$24,$B$25),IF(D28&gt;=$N$27,$B$24,$B$25))</f>
        <v>HÁBIL</v>
      </c>
      <c r="E27" s="14" t="str">
        <f>IF(E71="MiPyME",IF(E28&gt;=$M$27,$B$24,$B$25),IF(E28&gt;=$N$27,$B$24,$B$25))</f>
        <v>HÁBIL</v>
      </c>
      <c r="F27" s="14" t="str">
        <f>IF(F71="MiPyME",IF(F28&gt;=$M$27,$B$24,$B$25),IF(F28&gt;=$N$27,$B$24,$B$25))</f>
        <v>HÁBIL</v>
      </c>
      <c r="G27" s="110" t="s">
        <v>59</v>
      </c>
      <c r="H27" s="110" t="s">
        <v>59</v>
      </c>
      <c r="I27" s="14" t="str">
        <f>IF(I71="MiPyME",IF(I28&gt;=$M$27,$B$24,$B$25),IF(I28&gt;=$N$27,$B$24,$B$25))</f>
        <v>HÁBIL</v>
      </c>
      <c r="J27" s="14" t="str">
        <f>IF(J71="MiPyME",IF(J28&gt;=$M$27,$B$24,$B$25),IF(J28&gt;=$N$27,$B$24,$B$25))</f>
        <v>HÁBIL</v>
      </c>
      <c r="K27" s="16" t="s">
        <v>87</v>
      </c>
      <c r="M27" s="42">
        <v>1.32</v>
      </c>
      <c r="N27" s="42">
        <f>M27</f>
        <v>1.32</v>
      </c>
    </row>
    <row r="28" spans="2:15" s="3" customFormat="1" ht="22.5" customHeight="1" x14ac:dyDescent="0.2">
      <c r="B28" s="22" t="s">
        <v>16</v>
      </c>
      <c r="C28" s="15">
        <f t="shared" ref="C28:E28" si="18">C12/C13</f>
        <v>6.496118614313696</v>
      </c>
      <c r="D28" s="15">
        <f t="shared" si="18"/>
        <v>9.9663273972541422</v>
      </c>
      <c r="E28" s="15">
        <f t="shared" si="18"/>
        <v>8.6330146190905044</v>
      </c>
      <c r="F28" s="15">
        <f t="shared" ref="F28" si="19">F12/F13</f>
        <v>13.958046126699854</v>
      </c>
      <c r="G28" s="110" t="s">
        <v>59</v>
      </c>
      <c r="H28" s="110" t="s">
        <v>59</v>
      </c>
      <c r="I28" s="15">
        <f t="shared" ref="I28:K28" si="20">I12/I13</f>
        <v>4.307108645782062</v>
      </c>
      <c r="J28" s="15">
        <f t="shared" si="20"/>
        <v>2.0372136483374019</v>
      </c>
      <c r="K28" s="37" t="s">
        <v>88</v>
      </c>
    </row>
    <row r="29" spans="2:15" s="3" customFormat="1" ht="22.5" customHeight="1" x14ac:dyDescent="0.2">
      <c r="B29" s="35" t="str">
        <f>CONCATENATE("Endeudamiento total: Menor o Igual a ",TEXT(M29,"#0%"))</f>
        <v>Endeudamiento total: Menor o Igual a 61%</v>
      </c>
      <c r="C29" s="16" t="str">
        <f>IF(C71="MiPyME",IF(C30&lt;=$M$29,$B$24,$B$25),IF(C30&lt;=$N$29,$B$24,$B$25))</f>
        <v>HÁBIL</v>
      </c>
      <c r="D29" s="16" t="str">
        <f>IF(D71="MiPyME",IF(D30&lt;=$M$29,$B$24,$B$25),IF(D30&lt;=$N$29,$B$24,$B$25))</f>
        <v>HÁBIL</v>
      </c>
      <c r="E29" s="16" t="str">
        <f>IF(E71="MiPyME",IF(E30&lt;=$M$29,$B$24,$B$25),IF(E30&lt;=$N$29,$B$24,$B$25))</f>
        <v>HÁBIL</v>
      </c>
      <c r="F29" s="16" t="str">
        <f>IF(F71="MiPyME",IF(F30&lt;=$M$29,$B$24,$B$25),IF(F30&lt;=$N$29,$B$24,$B$25))</f>
        <v>HÁBIL</v>
      </c>
      <c r="G29" s="110" t="s">
        <v>59</v>
      </c>
      <c r="H29" s="110" t="s">
        <v>59</v>
      </c>
      <c r="I29" s="16" t="str">
        <f>IF(I71="MiPyME",IF(I30&lt;=$M$29,$B$24,$B$25),IF(I30&lt;=$N$29,$B$24,$B$25))</f>
        <v>HÁBIL</v>
      </c>
      <c r="J29" s="16" t="str">
        <f>IF(J71="MiPyME",IF(J30&lt;=$M$29,$B$24,$B$25),IF(J30&lt;=$N$29,$B$24,$B$25))</f>
        <v>HÁBIL</v>
      </c>
      <c r="K29" s="16" t="str">
        <f>IF(K71="MiPyME",IF(K30&lt;=$M$29,$B$24,$B$25),IF(K30&lt;=$N$29,$B$24,$B$25))</f>
        <v>HÁBIL</v>
      </c>
      <c r="M29" s="43">
        <v>0.61</v>
      </c>
      <c r="N29" s="43">
        <f>M29</f>
        <v>0.61</v>
      </c>
    </row>
    <row r="30" spans="2:15" s="3" customFormat="1" ht="22.5" customHeight="1" x14ac:dyDescent="0.2">
      <c r="B30" s="22" t="s">
        <v>17</v>
      </c>
      <c r="C30" s="17">
        <f t="shared" ref="C30:E30" si="21">C15/C14</f>
        <v>0.33785900118725615</v>
      </c>
      <c r="D30" s="17">
        <f t="shared" si="21"/>
        <v>0.10033786370248218</v>
      </c>
      <c r="E30" s="17">
        <f t="shared" si="21"/>
        <v>7.1301201543165951E-2</v>
      </c>
      <c r="F30" s="17">
        <f t="shared" ref="F30" si="22">F15/F14</f>
        <v>8.4638355741864929E-2</v>
      </c>
      <c r="G30" s="111" t="s">
        <v>59</v>
      </c>
      <c r="H30" s="111" t="s">
        <v>59</v>
      </c>
      <c r="I30" s="17">
        <f t="shared" ref="I30:K30" si="23">I15/I14</f>
        <v>0.45476412202953592</v>
      </c>
      <c r="J30" s="17">
        <f t="shared" si="23"/>
        <v>0.47522871860884819</v>
      </c>
      <c r="K30" s="17">
        <f t="shared" si="23"/>
        <v>0</v>
      </c>
    </row>
    <row r="31" spans="2:15" s="3" customFormat="1" ht="31.5" x14ac:dyDescent="0.2">
      <c r="B31" s="35" t="str">
        <f>CONCATENATE("Razón de Cobertura de Intereses Mayor o Igual a ",M31," veces o Indeterminado")</f>
        <v>Razón de Cobertura de Intereses Mayor o Igual a 1,8 veces o Indeterminado</v>
      </c>
      <c r="C31" s="16" t="str">
        <f>IF(C71="MiPyME",IF(AND(C32="Indeterminado",C18&lt;=0),$B$25,IF(C32&gt;=$M$31,$B$24,$B$25)),IF(AND(C32="Indeterminado",C18&lt;=0),$B$25,IF(C32&gt;=$N$31,$B$24,$B$25)))</f>
        <v>HÁBIL</v>
      </c>
      <c r="D31" s="16" t="str">
        <f>IF(D71="MiPyME",IF(AND(D32="Indeterminado",D18&lt;=0),$B$25,IF(D32&gt;=$M$31,$B$24,$B$25)),IF(AND(D32="Indeterminado",D18&lt;=0),$B$25,IF(D32&gt;=$N$31,$B$24,$B$25)))</f>
        <v>HÁBIL</v>
      </c>
      <c r="E31" s="16" t="str">
        <f>IF(E71="MiPyME",IF(AND(E32="Indeterminado",E18&lt;=0),$B$25,IF(E32&gt;=$M$31,$B$24,$B$25)),IF(AND(E32="Indeterminado",E18&lt;=0),$B$25,IF(E32&gt;=$N$31,$B$24,$B$25)))</f>
        <v>HÁBIL</v>
      </c>
      <c r="F31" s="16" t="str">
        <f>IF(F71="MiPyME",IF(AND(F32="Indeterminado",F18&lt;=0),$B$25,IF(F32&gt;=$M$31,$B$24,$B$25)),IF(AND(F32="Indeterminado",F18&lt;=0),$B$25,IF(F32&gt;=$N$31,$B$24,$B$25)))</f>
        <v>HÁBIL</v>
      </c>
      <c r="G31" s="110" t="s">
        <v>59</v>
      </c>
      <c r="H31" s="110" t="s">
        <v>59</v>
      </c>
      <c r="I31" s="16" t="str">
        <f>IF(I71="MiPyME",IF(AND(I32="Indeterminado",I18&lt;=0),$B$25,IF(I32&gt;=$M$31,$B$24,$B$25)),IF(AND(I32="Indeterminado",I18&lt;=0),$B$25,IF(I32&gt;=$N$31,$B$24,$B$25)))</f>
        <v>HÁBIL</v>
      </c>
      <c r="J31" s="16" t="str">
        <f>IF(J71="MiPyME",IF(AND(J32="Indeterminado",J18&lt;=0),$B$25,IF(J32&gt;=$M$31,$B$24,$B$25)),IF(AND(J32="Indeterminado",J18&lt;=0),$B$25,IF(J32&gt;=$N$31,$B$24,$B$25)))</f>
        <v>HÁBIL</v>
      </c>
      <c r="K31" s="16" t="str">
        <f>IF(K71="MiPyME",IF(AND(K32="Indeterminado",K18&lt;=0),$B$25,IF(K32&gt;=$M$31,$B$24,$B$25)),IF(AND(K32="Indeterminado",K18&lt;=0),$B$25,IF(K32&gt;=$N$31,$B$24,$B$25)))</f>
        <v>HÁBIL</v>
      </c>
      <c r="M31" s="42">
        <v>1.8</v>
      </c>
      <c r="N31" s="44">
        <f>M31</f>
        <v>1.8</v>
      </c>
    </row>
    <row r="32" spans="2:15" s="3" customFormat="1" ht="22.5" customHeight="1" x14ac:dyDescent="0.2">
      <c r="B32" s="22" t="s">
        <v>18</v>
      </c>
      <c r="C32" s="37">
        <f t="shared" ref="C32:E32" si="24">IFERROR(C18/C19,"Indeterminado")</f>
        <v>18.697741651549297</v>
      </c>
      <c r="D32" s="37">
        <f t="shared" si="24"/>
        <v>116.33222805684704</v>
      </c>
      <c r="E32" s="37">
        <f t="shared" si="24"/>
        <v>230.44631442822833</v>
      </c>
      <c r="F32" s="37" t="str">
        <f t="shared" ref="F32" si="25">IFERROR(F18/F19,"Indeterminado")</f>
        <v>Indeterminado</v>
      </c>
      <c r="G32" s="110" t="s">
        <v>59</v>
      </c>
      <c r="H32" s="110" t="s">
        <v>59</v>
      </c>
      <c r="I32" s="37">
        <f t="shared" ref="I32:K32" si="26">IFERROR(I18/I19,"Indeterminado")</f>
        <v>8.8792497553409255</v>
      </c>
      <c r="J32" s="37" t="str">
        <f t="shared" si="26"/>
        <v>Indeterminado</v>
      </c>
      <c r="K32" s="37" t="str">
        <f t="shared" si="26"/>
        <v>Indeterminado</v>
      </c>
    </row>
    <row r="33" spans="2:16" s="3" customFormat="1" ht="31.5" x14ac:dyDescent="0.2">
      <c r="B33" s="23" t="str">
        <f>CONCATENATE("CAPITAL DE TRABAJO ≥  A ",TEXT(M33,"#,0#%")," DEL PPTO OFICIAL")</f>
        <v>CAPITAL DE TRABAJO ≥  A 63,0% DEL PPTO OFICIAL</v>
      </c>
      <c r="C33" s="16" t="str">
        <f>IF(C71="MiPyME",IF(C34&gt;(C22*$M$33),$B$24,$B$25),IF(C34&gt;(C22*$N$33),$B$24,$B$25))</f>
        <v>HÁBIL</v>
      </c>
      <c r="D33" s="16" t="str">
        <f>IF(D71="MiPyME",IF(D34&gt;(D22*$M$33),$B$24,$B$25),IF(D34&gt;(D22*$N$33),$B$24,$B$25))</f>
        <v>HÁBIL</v>
      </c>
      <c r="E33" s="16" t="str">
        <f>IF(E71="MiPyME",IF(E34&gt;(E22*$M$33),$B$24,$B$25),IF(E34&gt;(E22*$N$33),$B$24,$B$25))</f>
        <v>HÁBIL</v>
      </c>
      <c r="F33" s="16" t="str">
        <f>IF(F71="MiPyME",IF(F34&gt;(F22*$M$33),$B$24,$B$25),IF(F34&gt;(F22*$N$33),$B$24,$B$25))</f>
        <v>HÁBIL</v>
      </c>
      <c r="G33" s="110" t="s">
        <v>59</v>
      </c>
      <c r="H33" s="110" t="s">
        <v>59</v>
      </c>
      <c r="I33" s="16" t="str">
        <f>IF(I71="MiPyME",IF(I34&gt;(I22*$M$33),$B$24,$B$25),IF(I34&gt;(I22*$N$33),$B$24,$B$25))</f>
        <v>HÁBIL</v>
      </c>
      <c r="J33" s="16" t="str">
        <f>IF(J71="MiPyME",IF(J34&gt;(J22*$M$33),$B$24,$B$25),IF(J34&gt;(J22*$N$33),$B$24,$B$25))</f>
        <v>HÁBIL</v>
      </c>
      <c r="K33" s="16" t="str">
        <f>IF(K71="MiPyME",IF(K34&gt;(K22*$M$33),$B$24,$B$25),IF(K34&gt;(K22*$N$33),$B$24,$B$25))</f>
        <v>HÁBIL</v>
      </c>
      <c r="M33" s="47">
        <v>0.63</v>
      </c>
      <c r="N33" s="47">
        <f>M33</f>
        <v>0.63</v>
      </c>
    </row>
    <row r="34" spans="2:16" s="4" customFormat="1" ht="22.5" customHeight="1" x14ac:dyDescent="0.2">
      <c r="B34" s="67" t="str">
        <f>CONCATENATE("CT = Activo Corriente - Pasivo Corriente ≥ ",TEXT((M22*M33),"$###.###.###.##0"))</f>
        <v>CT = Activo Corriente - Pasivo Corriente ≥ $760.410.000</v>
      </c>
      <c r="C34" s="38">
        <f>C12-C13</f>
        <v>1772741973</v>
      </c>
      <c r="D34" s="38">
        <f>D12-D13</f>
        <v>4107986818</v>
      </c>
      <c r="E34" s="38">
        <f t="shared" ref="E34:F34" si="27">E12-E13</f>
        <v>872995515</v>
      </c>
      <c r="F34" s="38">
        <f t="shared" si="27"/>
        <v>7064649000</v>
      </c>
      <c r="G34" s="112" t="s">
        <v>59</v>
      </c>
      <c r="H34" s="112" t="s">
        <v>59</v>
      </c>
      <c r="I34" s="38">
        <f t="shared" ref="I34:K34" si="28">I12-I13</f>
        <v>2135061722.8000007</v>
      </c>
      <c r="J34" s="38">
        <f t="shared" si="28"/>
        <v>1504105000</v>
      </c>
      <c r="K34" s="38">
        <f t="shared" si="28"/>
        <v>1796642947</v>
      </c>
      <c r="L34" s="94"/>
      <c r="M34" s="90"/>
      <c r="N34" s="90"/>
      <c r="O34" s="3"/>
      <c r="P34" s="3"/>
    </row>
    <row r="35" spans="2:16" s="3" customFormat="1" ht="15.75" x14ac:dyDescent="0.2">
      <c r="B35" s="36" t="s">
        <v>19</v>
      </c>
      <c r="C35" s="39"/>
      <c r="D35" s="39"/>
      <c r="E35" s="39"/>
      <c r="F35" s="39"/>
      <c r="G35" s="39"/>
      <c r="H35" s="39"/>
      <c r="I35" s="39"/>
      <c r="J35" s="39"/>
      <c r="K35" s="39"/>
      <c r="L35" s="95"/>
      <c r="M35" s="91"/>
      <c r="N35" s="91"/>
      <c r="O35" s="92"/>
    </row>
    <row r="36" spans="2:16" s="3" customFormat="1" ht="15.75" x14ac:dyDescent="0.2">
      <c r="B36" s="18"/>
      <c r="C36" s="9"/>
      <c r="D36" s="9"/>
      <c r="E36" s="9"/>
      <c r="F36" s="9"/>
      <c r="G36" s="9"/>
      <c r="H36" s="9"/>
      <c r="I36" s="9"/>
      <c r="J36" s="9"/>
      <c r="K36" s="9"/>
    </row>
    <row r="37" spans="2:16" s="3" customFormat="1" ht="31.5" x14ac:dyDescent="0.2">
      <c r="B37" s="35" t="str">
        <f>CONCATENATE("Indicador  Rentabilidad del Patrimonio",CHAR(10),"Mayor o Igual a ",TEXT(M37,"#0%"))</f>
        <v>Indicador  Rentabilidad del Patrimonio
Mayor o Igual a 12%</v>
      </c>
      <c r="C37" s="16" t="str">
        <f>IF(C71="MiPyME",IF(C38&gt;=$M$37,$B$24,$B$25),IF(C38&gt;=$N$37,$B$24,$B$25))</f>
        <v>HÁBIL</v>
      </c>
      <c r="D37" s="16" t="str">
        <f>IF(D71="MiPyME",IF(D38&gt;=$M$37,$B$24,$B$25),IF(D38&gt;=$N$37,$B$24,$B$25))</f>
        <v>HÁBIL</v>
      </c>
      <c r="E37" s="16" t="str">
        <f>IF(E71="MiPyME",IF(E38&gt;=$M$37,$B$24,$B$25),IF(E38&gt;=$N$37,$B$24,$B$25))</f>
        <v>HÁBIL</v>
      </c>
      <c r="F37" s="16" t="str">
        <f>IF(F71="MiPyME",IF(F38&gt;=$M$37,$B$24,$B$25),IF(F38&gt;=$N$37,$B$24,$B$25))</f>
        <v>HÁBIL</v>
      </c>
      <c r="G37" s="113" t="s">
        <v>59</v>
      </c>
      <c r="H37" s="113" t="s">
        <v>59</v>
      </c>
      <c r="I37" s="16" t="str">
        <f>IF(I71="MiPyME",IF(I38&gt;=$M$37,$B$24,$B$25),IF(I38&gt;=$N$37,$B$24,$B$25))</f>
        <v>HÁBIL</v>
      </c>
      <c r="J37" s="16" t="str">
        <f>IF(J71="MiPyME",IF(J38&gt;=$M$37,$B$24,$B$25),IF(J38&gt;=$N$37,$B$24,$B$25))</f>
        <v>HÁBIL</v>
      </c>
      <c r="K37" s="16" t="str">
        <f>IF(K71="MiPyME",IF(K38&gt;=$M$37,$B$24,$B$25),IF(K38&gt;=$N$37,$B$24,$B$25))</f>
        <v>HÁBIL</v>
      </c>
      <c r="M37" s="43">
        <v>0.12</v>
      </c>
      <c r="N37" s="43">
        <f>M37</f>
        <v>0.12</v>
      </c>
    </row>
    <row r="38" spans="2:16" s="3" customFormat="1" ht="22.5" customHeight="1" x14ac:dyDescent="0.2">
      <c r="B38" s="22" t="s">
        <v>20</v>
      </c>
      <c r="C38" s="19">
        <f t="shared" ref="C38:E38" si="29">C18/C16</f>
        <v>0.36344300984155375</v>
      </c>
      <c r="D38" s="19">
        <f t="shared" si="29"/>
        <v>0.15245489353953423</v>
      </c>
      <c r="E38" s="19">
        <f t="shared" si="29"/>
        <v>0.83736314117205513</v>
      </c>
      <c r="F38" s="19">
        <f t="shared" ref="F38" si="30">F18/F16</f>
        <v>0.55400619114999983</v>
      </c>
      <c r="G38" s="114" t="s">
        <v>59</v>
      </c>
      <c r="H38" s="114" t="s">
        <v>59</v>
      </c>
      <c r="I38" s="19">
        <f t="shared" ref="I38:K38" si="31">I18/I16</f>
        <v>1.147248579633485</v>
      </c>
      <c r="J38" s="19">
        <f t="shared" si="31"/>
        <v>0.61405642980121988</v>
      </c>
      <c r="K38" s="19">
        <f t="shared" si="31"/>
        <v>0.52065974471033771</v>
      </c>
    </row>
    <row r="39" spans="2:16" s="3" customFormat="1" ht="31.5" x14ac:dyDescent="0.2">
      <c r="B39" s="35" t="str">
        <f>CONCATENATE("Indicador Rentabilidad del Activo",CHAR(10),"Mayor o Igual a ",TEXT(M39,"#0%"))</f>
        <v>Indicador Rentabilidad del Activo
Mayor o Igual a 4%</v>
      </c>
      <c r="C39" s="14" t="str">
        <f>IF(C71="MiPyME",IF(C40&gt;=$M$39,$B$24,$B$25),IF(C40&gt;=$N$39,$B$24,$B$25))</f>
        <v>HÁBIL</v>
      </c>
      <c r="D39" s="14" t="str">
        <f>IF(D71="MiPyME",IF(D40&gt;=$M$39,$B$24,$B$25),IF(D40&gt;=$N$39,$B$24,$B$25))</f>
        <v>HÁBIL</v>
      </c>
      <c r="E39" s="14" t="str">
        <f>IF(E71="MiPyME",IF(E40&gt;=$M$39,$B$24,$B$25),IF(E40&gt;=$N$39,$B$24,$B$25))</f>
        <v>HÁBIL</v>
      </c>
      <c r="F39" s="14" t="str">
        <f>IF(F71="MiPyME",IF(F40&gt;=$M$39,$B$24,$B$25),IF(F40&gt;=$N$39,$B$24,$B$25))</f>
        <v>HÁBIL</v>
      </c>
      <c r="G39" s="113" t="s">
        <v>59</v>
      </c>
      <c r="H39" s="113" t="s">
        <v>59</v>
      </c>
      <c r="I39" s="14" t="str">
        <f>IF(I71="MiPyME",IF(I40&gt;=$M$39,$B$24,$B$25),IF(I40&gt;=$N$39,$B$24,$B$25))</f>
        <v>HÁBIL</v>
      </c>
      <c r="J39" s="14" t="str">
        <f>IF(J71="MiPyME",IF(J40&gt;=$M$39,$B$24,$B$25),IF(J40&gt;=$N$39,$B$24,$B$25))</f>
        <v>HÁBIL</v>
      </c>
      <c r="K39" s="14" t="str">
        <f>IF(K71="MiPyME",IF(K40&gt;=$M$39,$B$24,$B$25),IF(K40&gt;=$N$39,$B$24,$B$25))</f>
        <v>HÁBIL</v>
      </c>
      <c r="M39" s="43">
        <v>0.04</v>
      </c>
      <c r="N39" s="43">
        <f>M39</f>
        <v>0.04</v>
      </c>
    </row>
    <row r="40" spans="2:16" s="3" customFormat="1" ht="22.5" customHeight="1" x14ac:dyDescent="0.2">
      <c r="B40" s="22" t="s">
        <v>21</v>
      </c>
      <c r="C40" s="19">
        <f t="shared" ref="C40:E40" si="32">C18/C14</f>
        <v>0.24065051754799627</v>
      </c>
      <c r="D40" s="19">
        <f t="shared" si="32"/>
        <v>0.13715789521078803</v>
      </c>
      <c r="E40" s="19">
        <f t="shared" si="32"/>
        <v>0.77765814307852787</v>
      </c>
      <c r="F40" s="19">
        <f t="shared" ref="F40" si="33">F18/F14</f>
        <v>0.50711601806025053</v>
      </c>
      <c r="G40" s="114" t="s">
        <v>59</v>
      </c>
      <c r="H40" s="114" t="s">
        <v>59</v>
      </c>
      <c r="I40" s="19">
        <f t="shared" ref="I40:K40" si="34">I18/I14</f>
        <v>0.62552108656683103</v>
      </c>
      <c r="J40" s="19">
        <f t="shared" si="34"/>
        <v>0.32223917951326203</v>
      </c>
      <c r="K40" s="19">
        <f t="shared" si="34"/>
        <v>0.52065974471033771</v>
      </c>
    </row>
    <row r="41" spans="2:16" s="3" customFormat="1" ht="25.9" customHeight="1" x14ac:dyDescent="0.25">
      <c r="B41" s="23" t="s">
        <v>22</v>
      </c>
      <c r="C41" s="20" t="str">
        <f t="shared" ref="C41:E41" si="35">+IF(COUNTIF(C27:C40,"NO HÁBIL")&gt;=1,"NO HABILITADO","HABILITADO")</f>
        <v>HABILITADO</v>
      </c>
      <c r="D41" s="20" t="str">
        <f t="shared" si="35"/>
        <v>HABILITADO</v>
      </c>
      <c r="E41" s="20" t="str">
        <f t="shared" si="35"/>
        <v>HABILITADO</v>
      </c>
      <c r="F41" s="20" t="str">
        <f t="shared" ref="F41" si="36">+IF(COUNTIF(F27:F40,"NO HÁBIL")&gt;=1,"NO HABILITADO","HABILITADO")</f>
        <v>HABILITADO</v>
      </c>
      <c r="G41" s="115"/>
      <c r="H41" s="116"/>
      <c r="I41" s="20" t="str">
        <f t="shared" ref="I41:K41" si="37">+IF(COUNTIF(I27:I40,"NO HÁBIL")&gt;=1,"NO HABILITADO","HABILITADO")</f>
        <v>HABILITADO</v>
      </c>
      <c r="J41" s="20" t="str">
        <f t="shared" si="37"/>
        <v>HABILITADO</v>
      </c>
      <c r="K41" s="20" t="str">
        <f t="shared" si="37"/>
        <v>HABILITADO</v>
      </c>
      <c r="N41" s="1"/>
    </row>
    <row r="42" spans="2:16" s="3" customFormat="1" ht="15.75" x14ac:dyDescent="0.25">
      <c r="B42" s="32"/>
      <c r="C42" s="33"/>
      <c r="D42" s="33"/>
      <c r="E42" s="33"/>
      <c r="F42" s="33"/>
      <c r="G42" s="33"/>
      <c r="H42" s="33"/>
      <c r="I42" s="33"/>
      <c r="J42" s="33"/>
      <c r="K42" s="33"/>
      <c r="N42" s="1"/>
    </row>
    <row r="43" spans="2:16" s="3" customFormat="1" ht="21" customHeight="1" x14ac:dyDescent="0.25">
      <c r="B43" s="75" t="s">
        <v>58</v>
      </c>
      <c r="C43" s="70"/>
      <c r="D43" s="70"/>
      <c r="E43" s="70"/>
      <c r="F43" s="70"/>
      <c r="G43" s="70"/>
      <c r="H43" s="70"/>
      <c r="I43" s="70"/>
      <c r="J43" s="70"/>
      <c r="K43" s="70"/>
      <c r="N43" s="1"/>
    </row>
    <row r="44" spans="2:16" s="3" customFormat="1" ht="21" customHeight="1" x14ac:dyDescent="0.25">
      <c r="B44" s="76" t="s">
        <v>86</v>
      </c>
      <c r="C44" s="71"/>
      <c r="D44" s="71"/>
      <c r="E44" s="71"/>
      <c r="F44" s="71"/>
      <c r="G44" s="71"/>
      <c r="H44" s="71"/>
      <c r="I44" s="71"/>
      <c r="J44" s="71"/>
      <c r="K44" s="71"/>
      <c r="N44" s="1"/>
    </row>
    <row r="45" spans="2:16" s="3" customFormat="1" ht="15.75" x14ac:dyDescent="0.25">
      <c r="B45" s="21"/>
      <c r="C45" s="34"/>
      <c r="D45" s="34"/>
      <c r="E45" s="34"/>
      <c r="F45" s="34"/>
      <c r="G45" s="34"/>
      <c r="H45" s="34"/>
      <c r="I45" s="34"/>
      <c r="J45" s="34"/>
      <c r="K45" s="34"/>
      <c r="N45" s="1"/>
    </row>
    <row r="46" spans="2:16" s="3" customFormat="1" ht="15.75" x14ac:dyDescent="0.25">
      <c r="B46" s="48" t="str">
        <f>B68</f>
        <v>Fecha de cierre del proceso:</v>
      </c>
      <c r="C46" s="34"/>
      <c r="D46" s="34"/>
      <c r="E46" s="34"/>
      <c r="F46" s="34"/>
      <c r="G46" s="34"/>
      <c r="H46" s="34"/>
      <c r="I46" s="34"/>
      <c r="J46" s="34"/>
      <c r="K46" s="34"/>
      <c r="N46" s="1"/>
    </row>
    <row r="47" spans="2:16" s="3" customFormat="1" ht="15.75" x14ac:dyDescent="0.25">
      <c r="B47" s="61">
        <f>C68</f>
        <v>45629</v>
      </c>
      <c r="C47" s="34"/>
      <c r="D47" s="34"/>
      <c r="E47" s="34"/>
      <c r="F47" s="34"/>
      <c r="G47" s="34"/>
      <c r="H47" s="34"/>
      <c r="I47" s="34"/>
      <c r="J47" s="34"/>
      <c r="K47" s="34"/>
      <c r="N47" s="1"/>
    </row>
    <row r="48" spans="2:16" s="3" customFormat="1" ht="15.75" x14ac:dyDescent="0.25">
      <c r="B48" s="49"/>
      <c r="N48" s="1"/>
    </row>
    <row r="49" spans="1:14" s="3" customFormat="1" ht="15.75" x14ac:dyDescent="0.25">
      <c r="B49" s="73" t="s">
        <v>33</v>
      </c>
      <c r="C49" s="64"/>
      <c r="D49" s="64"/>
      <c r="E49" s="64"/>
      <c r="F49" s="64"/>
      <c r="G49" s="64"/>
      <c r="H49" s="64"/>
      <c r="I49" s="64"/>
      <c r="J49" s="64"/>
      <c r="K49" s="64"/>
      <c r="N49" s="1"/>
    </row>
    <row r="50" spans="1:14" s="3" customFormat="1" ht="15.75" x14ac:dyDescent="0.25">
      <c r="A50" s="5"/>
      <c r="B50" s="60">
        <f>C62</f>
        <v>45630</v>
      </c>
      <c r="C50" s="65"/>
      <c r="D50" s="65"/>
      <c r="E50" s="65"/>
      <c r="F50" s="65"/>
      <c r="G50" s="65"/>
      <c r="H50" s="65"/>
      <c r="I50" s="65"/>
      <c r="J50" s="65"/>
      <c r="K50" s="65"/>
      <c r="N50" s="1"/>
    </row>
    <row r="51" spans="1:14" s="3" customFormat="1" ht="15.75" x14ac:dyDescent="0.25">
      <c r="A51" s="5"/>
      <c r="B51" s="60"/>
      <c r="C51" s="65"/>
      <c r="D51" s="65"/>
      <c r="E51" s="65"/>
      <c r="F51" s="65"/>
      <c r="G51" s="64" t="s">
        <v>68</v>
      </c>
      <c r="H51" s="65"/>
      <c r="I51" s="65"/>
      <c r="J51" s="65"/>
      <c r="K51" s="65"/>
      <c r="N51" s="1"/>
    </row>
    <row r="52" spans="1:14" ht="15.75" x14ac:dyDescent="0.25">
      <c r="A52" s="6"/>
      <c r="B52" s="73" t="s">
        <v>62</v>
      </c>
      <c r="C52" s="59"/>
      <c r="D52" s="59"/>
      <c r="E52" s="59"/>
      <c r="F52" s="59"/>
      <c r="G52" s="65" t="s">
        <v>63</v>
      </c>
      <c r="H52" s="59"/>
      <c r="I52" s="59"/>
      <c r="J52" s="59"/>
      <c r="K52" s="59"/>
    </row>
    <row r="53" spans="1:14" ht="15.75" x14ac:dyDescent="0.25">
      <c r="A53" s="6"/>
      <c r="B53" s="60"/>
      <c r="C53" s="59"/>
      <c r="D53" s="59"/>
      <c r="E53" s="59"/>
      <c r="F53" s="59"/>
      <c r="G53" s="65" t="s">
        <v>31</v>
      </c>
      <c r="H53" s="59"/>
      <c r="I53" s="59"/>
      <c r="J53" s="59"/>
      <c r="K53" s="59"/>
    </row>
    <row r="54" spans="1:14" ht="15.75" x14ac:dyDescent="0.25">
      <c r="A54" s="6"/>
      <c r="B54" s="60"/>
      <c r="C54" s="59"/>
      <c r="D54" s="59"/>
      <c r="E54" s="59"/>
      <c r="F54" s="59"/>
      <c r="G54" s="59"/>
      <c r="H54" s="59"/>
      <c r="I54" s="59"/>
      <c r="J54" s="59"/>
      <c r="K54" s="59"/>
    </row>
    <row r="56" spans="1:14" x14ac:dyDescent="0.25">
      <c r="B56" s="7"/>
      <c r="C56" s="7"/>
      <c r="D56" s="7"/>
      <c r="E56" s="7"/>
      <c r="F56" s="7"/>
      <c r="G56" s="7"/>
      <c r="H56" s="7"/>
      <c r="I56" s="7"/>
      <c r="J56" s="7"/>
      <c r="K56" s="7"/>
    </row>
    <row r="60" spans="1:14" x14ac:dyDescent="0.25">
      <c r="B60" s="50" t="s">
        <v>25</v>
      </c>
      <c r="C60" s="51"/>
      <c r="D60" s="51"/>
      <c r="E60" s="51"/>
      <c r="F60" s="51"/>
      <c r="G60" s="51"/>
      <c r="H60" s="51"/>
      <c r="I60" s="51"/>
      <c r="J60" s="51"/>
      <c r="K60" s="51"/>
    </row>
    <row r="61" spans="1:14" x14ac:dyDescent="0.25">
      <c r="B61" s="52"/>
    </row>
    <row r="62" spans="1:14" x14ac:dyDescent="0.25">
      <c r="B62" s="52" t="s">
        <v>29</v>
      </c>
      <c r="C62" s="68">
        <v>45630</v>
      </c>
      <c r="D62" s="68"/>
      <c r="E62" s="68"/>
      <c r="F62" s="68"/>
      <c r="G62" s="68"/>
      <c r="H62" s="68"/>
      <c r="I62" s="68"/>
      <c r="J62" s="68"/>
      <c r="K62" s="68"/>
    </row>
    <row r="63" spans="1:14" x14ac:dyDescent="0.25">
      <c r="B63" s="52"/>
    </row>
    <row r="64" spans="1:14" x14ac:dyDescent="0.25">
      <c r="B64" s="53"/>
      <c r="C64" s="54">
        <f t="shared" ref="C64:K64" si="38">C8</f>
        <v>1</v>
      </c>
      <c r="D64" s="54">
        <f t="shared" si="38"/>
        <v>2</v>
      </c>
      <c r="E64" s="54">
        <f t="shared" si="38"/>
        <v>3</v>
      </c>
      <c r="F64" s="54">
        <f t="shared" si="38"/>
        <v>4</v>
      </c>
      <c r="G64" s="54" t="str">
        <f t="shared" si="38"/>
        <v>A</v>
      </c>
      <c r="H64" s="54" t="str">
        <f t="shared" si="38"/>
        <v>B</v>
      </c>
      <c r="I64" s="54">
        <f t="shared" si="38"/>
        <v>5</v>
      </c>
      <c r="J64" s="54">
        <f t="shared" si="38"/>
        <v>6</v>
      </c>
      <c r="K64" s="54">
        <f t="shared" si="38"/>
        <v>7</v>
      </c>
    </row>
    <row r="65" spans="2:11" x14ac:dyDescent="0.25">
      <c r="B65" s="55" t="s">
        <v>26</v>
      </c>
      <c r="C65" s="56">
        <v>45614</v>
      </c>
      <c r="D65" s="56">
        <v>45623</v>
      </c>
      <c r="E65" s="56">
        <v>45618</v>
      </c>
      <c r="F65" s="56">
        <v>45600</v>
      </c>
      <c r="G65" s="56">
        <v>45603</v>
      </c>
      <c r="H65" s="56">
        <v>45619</v>
      </c>
      <c r="I65" s="56"/>
      <c r="J65" s="56">
        <v>45617</v>
      </c>
      <c r="K65" s="56">
        <v>45615</v>
      </c>
    </row>
    <row r="66" spans="2:11" x14ac:dyDescent="0.25">
      <c r="B66" s="55" t="s">
        <v>27</v>
      </c>
      <c r="C66" s="56">
        <v>45404</v>
      </c>
      <c r="D66" s="56">
        <v>45412</v>
      </c>
      <c r="E66" s="56">
        <v>45414</v>
      </c>
      <c r="F66" s="56">
        <v>45329</v>
      </c>
      <c r="G66" s="56">
        <v>45397</v>
      </c>
      <c r="H66" s="56">
        <v>45363</v>
      </c>
      <c r="I66" s="56"/>
      <c r="J66" s="56">
        <v>45369</v>
      </c>
      <c r="K66" s="56">
        <v>45411</v>
      </c>
    </row>
    <row r="67" spans="2:11" x14ac:dyDescent="0.25">
      <c r="B67" s="52"/>
    </row>
    <row r="68" spans="2:11" x14ac:dyDescent="0.25">
      <c r="B68" s="52" t="s">
        <v>28</v>
      </c>
      <c r="C68" s="68">
        <v>45629</v>
      </c>
      <c r="D68" s="68">
        <v>45629</v>
      </c>
      <c r="E68" s="68">
        <f>C68</f>
        <v>45629</v>
      </c>
      <c r="F68" s="68">
        <f>D68</f>
        <v>45629</v>
      </c>
      <c r="G68" s="68">
        <f>C68</f>
        <v>45629</v>
      </c>
      <c r="H68" s="68">
        <f t="shared" ref="H68" si="39">G68</f>
        <v>45629</v>
      </c>
      <c r="I68" s="68"/>
      <c r="J68" s="68">
        <f>H68</f>
        <v>45629</v>
      </c>
      <c r="K68" s="68">
        <f>J68</f>
        <v>45629</v>
      </c>
    </row>
    <row r="69" spans="2:11" x14ac:dyDescent="0.25">
      <c r="B69" s="55" t="s">
        <v>30</v>
      </c>
      <c r="C69" s="69">
        <f>C68-C65</f>
        <v>15</v>
      </c>
      <c r="D69" s="69">
        <f>D68-D65</f>
        <v>6</v>
      </c>
      <c r="E69" s="69">
        <f t="shared" ref="E69:F69" si="40">E68-E65</f>
        <v>11</v>
      </c>
      <c r="F69" s="69">
        <f t="shared" si="40"/>
        <v>29</v>
      </c>
      <c r="G69" s="69">
        <f t="shared" ref="G69:H69" si="41">G68-G65</f>
        <v>26</v>
      </c>
      <c r="H69" s="69">
        <f t="shared" si="41"/>
        <v>10</v>
      </c>
      <c r="I69" s="69"/>
      <c r="J69" s="69">
        <f t="shared" ref="J69:K69" si="42">J68-J65</f>
        <v>12</v>
      </c>
      <c r="K69" s="69">
        <f t="shared" si="42"/>
        <v>14</v>
      </c>
    </row>
    <row r="70" spans="2:11" x14ac:dyDescent="0.25">
      <c r="B70" s="72">
        <v>30</v>
      </c>
      <c r="C70" s="57"/>
      <c r="D70" s="57"/>
      <c r="E70" s="57"/>
      <c r="F70" s="57"/>
      <c r="G70" s="57"/>
      <c r="H70" s="57"/>
      <c r="I70" s="57"/>
      <c r="J70" s="57"/>
      <c r="K70" s="57"/>
    </row>
    <row r="71" spans="2:11" x14ac:dyDescent="0.25">
      <c r="B71" s="104" t="s">
        <v>54</v>
      </c>
      <c r="C71" s="119" t="s">
        <v>52</v>
      </c>
      <c r="D71" s="119" t="s">
        <v>52</v>
      </c>
      <c r="E71" s="119" t="s">
        <v>52</v>
      </c>
      <c r="F71" s="119" t="s">
        <v>52</v>
      </c>
      <c r="G71" s="119" t="s">
        <v>52</v>
      </c>
      <c r="H71" s="119" t="s">
        <v>52</v>
      </c>
      <c r="I71" s="119" t="s">
        <v>52</v>
      </c>
      <c r="J71" s="119" t="s">
        <v>52</v>
      </c>
      <c r="K71" s="119" t="s">
        <v>52</v>
      </c>
    </row>
    <row r="72" spans="2:11" ht="15.75" customHeight="1" x14ac:dyDescent="0.25">
      <c r="B72" s="58"/>
      <c r="C72" s="100"/>
      <c r="D72" s="100"/>
      <c r="E72" s="96"/>
      <c r="F72" s="96"/>
      <c r="G72" s="96"/>
      <c r="H72" s="96"/>
      <c r="I72" s="96"/>
      <c r="J72" s="96"/>
      <c r="K72" s="96"/>
    </row>
    <row r="73" spans="2:11" x14ac:dyDescent="0.25">
      <c r="B73"/>
      <c r="C73"/>
      <c r="D73"/>
      <c r="E73"/>
      <c r="F73"/>
      <c r="G73"/>
      <c r="H73"/>
      <c r="I73"/>
      <c r="J73"/>
      <c r="K73"/>
    </row>
    <row r="74" spans="2:11" x14ac:dyDescent="0.25">
      <c r="B74"/>
      <c r="C74"/>
      <c r="D74"/>
      <c r="E74"/>
      <c r="F74"/>
      <c r="G74"/>
      <c r="H74"/>
      <c r="I74"/>
      <c r="J74"/>
      <c r="K74"/>
    </row>
    <row r="75" spans="2:11" x14ac:dyDescent="0.25">
      <c r="B75"/>
      <c r="C75"/>
      <c r="D75"/>
      <c r="E75"/>
      <c r="F75"/>
      <c r="G75"/>
      <c r="H75"/>
      <c r="I75"/>
      <c r="J75"/>
      <c r="K75"/>
    </row>
    <row r="76" spans="2:11" x14ac:dyDescent="0.25">
      <c r="B76"/>
      <c r="C76"/>
      <c r="D76"/>
      <c r="E76"/>
      <c r="F76"/>
      <c r="G76"/>
      <c r="H76"/>
      <c r="I76"/>
      <c r="J76"/>
      <c r="K76"/>
    </row>
    <row r="77" spans="2:11" x14ac:dyDescent="0.25">
      <c r="B77"/>
      <c r="C77"/>
      <c r="D77"/>
      <c r="E77"/>
      <c r="F77"/>
      <c r="G77"/>
      <c r="H77"/>
      <c r="I77"/>
      <c r="J77"/>
      <c r="K77"/>
    </row>
    <row r="78" spans="2:11" x14ac:dyDescent="0.25">
      <c r="B78"/>
      <c r="C78"/>
      <c r="D78"/>
      <c r="E78"/>
      <c r="F78"/>
      <c r="G78"/>
      <c r="H78"/>
      <c r="I78"/>
      <c r="J78"/>
      <c r="K78"/>
    </row>
    <row r="79" spans="2:11" x14ac:dyDescent="0.25">
      <c r="B79"/>
      <c r="C79"/>
      <c r="D79"/>
      <c r="E79"/>
      <c r="F79"/>
      <c r="G79"/>
      <c r="H79"/>
      <c r="I79"/>
      <c r="J79"/>
      <c r="K79"/>
    </row>
    <row r="80" spans="2:11" x14ac:dyDescent="0.25">
      <c r="B80"/>
      <c r="C80" s="117"/>
      <c r="D80" s="117"/>
      <c r="E80" s="117"/>
      <c r="F80" s="117"/>
      <c r="G80" s="117"/>
      <c r="H80" s="117"/>
      <c r="I80" s="117"/>
      <c r="J80" s="117"/>
      <c r="K80" s="117"/>
    </row>
    <row r="81" spans="2:11" x14ac:dyDescent="0.25">
      <c r="B81"/>
      <c r="C81" s="117"/>
      <c r="D81" s="117"/>
      <c r="E81" s="117"/>
      <c r="F81" s="117"/>
      <c r="G81" s="117"/>
      <c r="H81" s="117"/>
      <c r="I81" s="117"/>
      <c r="J81" s="117"/>
      <c r="K81" s="117"/>
    </row>
    <row r="82" spans="2:11" x14ac:dyDescent="0.25">
      <c r="B82"/>
      <c r="C82" s="117"/>
      <c r="D82" s="117"/>
      <c r="E82" s="117"/>
      <c r="F82" s="117"/>
      <c r="G82" s="117"/>
      <c r="H82" s="117"/>
      <c r="I82" s="117"/>
      <c r="J82" s="117"/>
      <c r="K82" s="117"/>
    </row>
    <row r="83" spans="2:11" x14ac:dyDescent="0.25">
      <c r="B83"/>
      <c r="C83" s="117"/>
      <c r="D83" s="117"/>
      <c r="E83" s="117"/>
      <c r="F83" s="117"/>
      <c r="G83" s="117"/>
      <c r="H83" s="117"/>
      <c r="I83" s="117"/>
      <c r="J83" s="117"/>
      <c r="K83" s="117"/>
    </row>
    <row r="84" spans="2:11" x14ac:dyDescent="0.25">
      <c r="B84"/>
      <c r="C84" s="117"/>
      <c r="D84" s="117"/>
      <c r="E84" s="117"/>
      <c r="F84" s="117"/>
      <c r="G84" s="117"/>
      <c r="H84" s="117"/>
      <c r="I84" s="117"/>
      <c r="J84" s="117"/>
      <c r="K84" s="117"/>
    </row>
    <row r="85" spans="2:11" x14ac:dyDescent="0.25">
      <c r="C85" s="74"/>
      <c r="D85" s="74"/>
      <c r="E85" s="74"/>
      <c r="F85" s="74"/>
      <c r="G85" s="74"/>
      <c r="H85" s="74"/>
      <c r="I85" s="74"/>
      <c r="J85" s="74"/>
      <c r="K85" s="74"/>
    </row>
    <row r="86" spans="2:11" x14ac:dyDescent="0.25">
      <c r="C86" s="74"/>
      <c r="D86" s="74"/>
      <c r="E86" s="74"/>
      <c r="F86" s="74"/>
      <c r="G86" s="74"/>
      <c r="H86" s="74"/>
      <c r="I86" s="74"/>
      <c r="J86" s="74"/>
      <c r="K86" s="74"/>
    </row>
    <row r="87" spans="2:11" x14ac:dyDescent="0.25">
      <c r="C87" s="74"/>
      <c r="D87" s="74"/>
      <c r="E87" s="74"/>
      <c r="F87" s="74"/>
      <c r="G87" s="74"/>
      <c r="H87" s="74"/>
      <c r="I87" s="74"/>
      <c r="J87" s="74"/>
      <c r="K87" s="74"/>
    </row>
    <row r="88" spans="2:11" x14ac:dyDescent="0.25">
      <c r="C88" s="74"/>
      <c r="D88" s="74"/>
      <c r="E88" s="74"/>
      <c r="F88" s="74"/>
      <c r="G88" s="74"/>
      <c r="H88" s="74"/>
      <c r="I88" s="74"/>
      <c r="J88" s="74"/>
      <c r="K88" s="74"/>
    </row>
    <row r="89" spans="2:11" x14ac:dyDescent="0.25">
      <c r="C89" s="74"/>
      <c r="D89" s="74"/>
      <c r="E89" s="74"/>
      <c r="F89" s="74"/>
      <c r="G89" s="74"/>
      <c r="H89" s="74"/>
      <c r="I89" s="74"/>
      <c r="J89" s="74"/>
      <c r="K89" s="74"/>
    </row>
    <row r="90" spans="2:11" x14ac:dyDescent="0.25">
      <c r="C90" s="74"/>
      <c r="D90" s="74"/>
      <c r="E90" s="74"/>
      <c r="F90" s="74"/>
      <c r="G90" s="74"/>
      <c r="H90" s="74"/>
      <c r="I90" s="74"/>
      <c r="J90" s="74"/>
      <c r="K90" s="74"/>
    </row>
    <row r="91" spans="2:11" x14ac:dyDescent="0.25">
      <c r="C91" s="74"/>
      <c r="D91" s="74"/>
      <c r="E91" s="74"/>
      <c r="F91" s="74"/>
      <c r="G91" s="74"/>
      <c r="H91" s="74"/>
      <c r="I91" s="74"/>
      <c r="J91" s="74"/>
      <c r="K91" s="74"/>
    </row>
    <row r="92" spans="2:11" x14ac:dyDescent="0.25">
      <c r="C92" s="74"/>
      <c r="D92" s="74"/>
      <c r="E92" s="74"/>
      <c r="F92" s="74"/>
      <c r="G92" s="74"/>
      <c r="H92" s="74"/>
      <c r="I92" s="74"/>
      <c r="J92" s="74"/>
      <c r="K92" s="74"/>
    </row>
    <row r="93" spans="2:11" x14ac:dyDescent="0.25">
      <c r="C93" s="74"/>
      <c r="D93" s="74"/>
      <c r="E93" s="74"/>
      <c r="F93" s="74"/>
      <c r="G93" s="74"/>
      <c r="H93" s="74"/>
      <c r="I93" s="74"/>
      <c r="J93" s="74"/>
      <c r="K93" s="74"/>
    </row>
    <row r="94" spans="2:11" x14ac:dyDescent="0.25">
      <c r="C94" s="74"/>
      <c r="D94" s="74"/>
      <c r="E94" s="74"/>
      <c r="F94" s="74"/>
      <c r="G94" s="74"/>
      <c r="H94" s="74"/>
      <c r="I94" s="74"/>
      <c r="J94" s="74"/>
      <c r="K94" s="74"/>
    </row>
    <row r="95" spans="2:11" x14ac:dyDescent="0.25">
      <c r="C95" s="74"/>
      <c r="D95" s="74"/>
      <c r="E95" s="74"/>
      <c r="F95" s="74"/>
      <c r="G95" s="74"/>
      <c r="H95" s="74"/>
      <c r="I95" s="74"/>
      <c r="J95" s="74"/>
      <c r="K95" s="74"/>
    </row>
    <row r="96" spans="2:11" x14ac:dyDescent="0.25">
      <c r="C96" s="74"/>
      <c r="D96" s="74"/>
      <c r="E96" s="74"/>
      <c r="F96" s="74"/>
      <c r="G96" s="74"/>
      <c r="H96" s="74"/>
      <c r="I96" s="74"/>
      <c r="J96" s="74"/>
      <c r="K96" s="74"/>
    </row>
    <row r="97" spans="3:11" x14ac:dyDescent="0.25">
      <c r="C97" s="74"/>
      <c r="D97" s="74"/>
      <c r="E97" s="74"/>
      <c r="F97" s="74"/>
      <c r="G97" s="74"/>
      <c r="H97" s="74"/>
      <c r="I97" s="74"/>
      <c r="J97" s="74"/>
      <c r="K97" s="74"/>
    </row>
    <row r="98" spans="3:11" x14ac:dyDescent="0.25">
      <c r="C98" s="74"/>
      <c r="D98" s="74"/>
      <c r="E98" s="74"/>
      <c r="F98" s="74"/>
      <c r="G98" s="74"/>
      <c r="H98" s="74"/>
      <c r="I98" s="74"/>
      <c r="J98" s="74"/>
      <c r="K98" s="74"/>
    </row>
    <row r="99" spans="3:11" x14ac:dyDescent="0.25">
      <c r="C99" s="74"/>
      <c r="D99" s="74"/>
      <c r="E99" s="74"/>
      <c r="F99" s="74"/>
      <c r="G99" s="74"/>
      <c r="H99" s="74"/>
      <c r="I99" s="74"/>
      <c r="J99" s="74"/>
      <c r="K99" s="74"/>
    </row>
    <row r="100" spans="3:11" x14ac:dyDescent="0.25">
      <c r="C100" s="74"/>
      <c r="D100" s="74"/>
      <c r="E100" s="74"/>
      <c r="F100" s="74"/>
      <c r="G100" s="74"/>
      <c r="H100" s="74"/>
      <c r="I100" s="74"/>
      <c r="J100" s="74"/>
      <c r="K100" s="74"/>
    </row>
    <row r="101" spans="3:11" x14ac:dyDescent="0.25">
      <c r="C101" s="74"/>
      <c r="D101" s="74"/>
      <c r="E101" s="74"/>
      <c r="F101" s="74"/>
      <c r="G101" s="74"/>
      <c r="H101" s="74"/>
      <c r="I101" s="74"/>
      <c r="J101" s="74"/>
      <c r="K101" s="74"/>
    </row>
    <row r="102" spans="3:11" x14ac:dyDescent="0.25">
      <c r="C102" s="74"/>
      <c r="D102" s="74"/>
      <c r="E102" s="74"/>
      <c r="F102" s="74"/>
      <c r="G102" s="74"/>
      <c r="H102" s="74"/>
      <c r="I102" s="74"/>
      <c r="J102" s="74"/>
      <c r="K102" s="74"/>
    </row>
    <row r="103" spans="3:11" x14ac:dyDescent="0.25">
      <c r="C103" s="74"/>
      <c r="D103" s="74"/>
      <c r="E103" s="74"/>
      <c r="F103" s="74"/>
      <c r="G103" s="74"/>
      <c r="H103" s="74"/>
      <c r="I103" s="74"/>
      <c r="J103" s="74"/>
      <c r="K103" s="74"/>
    </row>
    <row r="104" spans="3:11" x14ac:dyDescent="0.25">
      <c r="C104" s="74"/>
      <c r="D104" s="74"/>
      <c r="E104" s="74"/>
      <c r="F104" s="74"/>
      <c r="G104" s="74"/>
      <c r="H104" s="74"/>
      <c r="I104" s="74"/>
      <c r="J104" s="74"/>
      <c r="K104" s="74"/>
    </row>
    <row r="105" spans="3:11" x14ac:dyDescent="0.25">
      <c r="C105" s="74"/>
      <c r="D105" s="74"/>
      <c r="E105" s="74"/>
      <c r="F105" s="74"/>
      <c r="G105" s="74"/>
      <c r="H105" s="74"/>
      <c r="I105" s="74"/>
      <c r="J105" s="74"/>
      <c r="K105" s="74"/>
    </row>
    <row r="106" spans="3:11" x14ac:dyDescent="0.25">
      <c r="C106" s="74"/>
      <c r="D106" s="74"/>
      <c r="E106" s="74"/>
      <c r="F106" s="74"/>
      <c r="G106" s="74"/>
      <c r="H106" s="74"/>
      <c r="I106" s="74"/>
      <c r="J106" s="74"/>
      <c r="K106" s="74"/>
    </row>
    <row r="107" spans="3:11" x14ac:dyDescent="0.25">
      <c r="C107" s="74"/>
      <c r="D107" s="74"/>
      <c r="E107" s="74"/>
      <c r="F107" s="74"/>
      <c r="G107" s="74"/>
      <c r="H107" s="74"/>
      <c r="I107" s="74"/>
      <c r="J107" s="74"/>
      <c r="K107" s="74"/>
    </row>
    <row r="108" spans="3:11" x14ac:dyDescent="0.25">
      <c r="C108" s="74"/>
      <c r="D108" s="74"/>
      <c r="E108" s="74"/>
      <c r="F108" s="74"/>
      <c r="G108" s="74"/>
      <c r="H108" s="74"/>
      <c r="I108" s="74"/>
      <c r="J108" s="74"/>
      <c r="K108" s="74"/>
    </row>
  </sheetData>
  <mergeCells count="3">
    <mergeCell ref="B1:B5"/>
    <mergeCell ref="K1:K5"/>
    <mergeCell ref="C1:J5"/>
  </mergeCells>
  <conditionalFormatting sqref="B70">
    <cfRule type="cellIs" dxfId="4" priority="76" operator="greaterThan">
      <formula>60</formula>
    </cfRule>
  </conditionalFormatting>
  <conditionalFormatting sqref="C10:K10">
    <cfRule type="cellIs" dxfId="3" priority="2" operator="equal">
      <formula>"NO VIGENTE"</formula>
    </cfRule>
  </conditionalFormatting>
  <conditionalFormatting sqref="C41:K41">
    <cfRule type="cellIs" dxfId="2" priority="3" operator="equal">
      <formula>"NO HABILITADO"</formula>
    </cfRule>
  </conditionalFormatting>
  <conditionalFormatting sqref="C66:K66">
    <cfRule type="expression" dxfId="1" priority="19">
      <formula>YEAR(C66)=2022</formula>
    </cfRule>
  </conditionalFormatting>
  <conditionalFormatting sqref="C69:K69">
    <cfRule type="cellIs" dxfId="0" priority="1" operator="greaterThan">
      <formula>$B$70</formula>
    </cfRule>
  </conditionalFormatting>
  <dataValidations disablePrompts="1" count="1">
    <dataValidation type="list" allowBlank="1" showInputMessage="1" showErrorMessage="1" sqref="C71:K71" xr:uid="{00000000-0002-0000-0000-000000000000}">
      <formula1>$M$21:$N$21</formula1>
    </dataValidation>
  </dataValidations>
  <printOptions horizontalCentered="1" verticalCentered="1"/>
  <pageMargins left="0.19685039370078741" right="0.19685039370078741" top="0.15748031496062992" bottom="0.15748031496062992" header="0.31496062992125984" footer="0.31496062992125984"/>
  <pageSetup paperSize="256" scale="33" orientation="landscape" r:id="rId1"/>
  <ignoredErrors>
    <ignoredError sqref="L20:L33 L36:L54 G43:H50 G54:H54 H51:H53 L55:L56 G55:H56" evalError="1"/>
  </ignoredErrors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7"/>
  <sheetViews>
    <sheetView showGridLines="0" view="pageBreakPreview" zoomScale="80" zoomScaleNormal="50" zoomScaleSheetLayoutView="80" workbookViewId="0">
      <selection activeCell="K15" sqref="K15"/>
    </sheetView>
  </sheetViews>
  <sheetFormatPr baseColWidth="10" defaultRowHeight="15" x14ac:dyDescent="0.25"/>
  <cols>
    <col min="1" max="1" width="7" style="77" customWidth="1"/>
    <col min="2" max="2" width="40.5703125" style="77" customWidth="1"/>
    <col min="3" max="3" width="17.28515625" style="77" customWidth="1"/>
    <col min="4" max="4" width="16.42578125" style="77" customWidth="1"/>
    <col min="5" max="6" width="18.5703125" style="77" customWidth="1"/>
    <col min="7" max="7" width="17.7109375" style="77" customWidth="1"/>
    <col min="8" max="9" width="18.28515625" style="77" customWidth="1"/>
    <col min="10" max="10" width="21" style="77" customWidth="1"/>
    <col min="11" max="11" width="75.7109375" style="77" customWidth="1"/>
    <col min="12" max="258" width="11.5703125" style="77"/>
    <col min="259" max="259" width="22.28515625" style="77" customWidth="1"/>
    <col min="260" max="260" width="17.28515625" style="77" customWidth="1"/>
    <col min="261" max="261" width="16.42578125" style="77" customWidth="1"/>
    <col min="262" max="262" width="18.5703125" style="77" customWidth="1"/>
    <col min="263" max="263" width="20.28515625" style="77" customWidth="1"/>
    <col min="264" max="264" width="17.7109375" style="77" customWidth="1"/>
    <col min="265" max="265" width="18.28515625" style="77" customWidth="1"/>
    <col min="266" max="514" width="11.5703125" style="77"/>
    <col min="515" max="515" width="22.28515625" style="77" customWidth="1"/>
    <col min="516" max="516" width="17.28515625" style="77" customWidth="1"/>
    <col min="517" max="517" width="16.42578125" style="77" customWidth="1"/>
    <col min="518" max="518" width="18.5703125" style="77" customWidth="1"/>
    <col min="519" max="519" width="20.28515625" style="77" customWidth="1"/>
    <col min="520" max="520" width="17.7109375" style="77" customWidth="1"/>
    <col min="521" max="521" width="18.28515625" style="77" customWidth="1"/>
    <col min="522" max="770" width="11.5703125" style="77"/>
    <col min="771" max="771" width="22.28515625" style="77" customWidth="1"/>
    <col min="772" max="772" width="17.28515625" style="77" customWidth="1"/>
    <col min="773" max="773" width="16.42578125" style="77" customWidth="1"/>
    <col min="774" max="774" width="18.5703125" style="77" customWidth="1"/>
    <col min="775" max="775" width="20.28515625" style="77" customWidth="1"/>
    <col min="776" max="776" width="17.7109375" style="77" customWidth="1"/>
    <col min="777" max="777" width="18.28515625" style="77" customWidth="1"/>
    <col min="778" max="1026" width="11.5703125" style="77"/>
    <col min="1027" max="1027" width="22.28515625" style="77" customWidth="1"/>
    <col min="1028" max="1028" width="17.28515625" style="77" customWidth="1"/>
    <col min="1029" max="1029" width="16.42578125" style="77" customWidth="1"/>
    <col min="1030" max="1030" width="18.5703125" style="77" customWidth="1"/>
    <col min="1031" max="1031" width="20.28515625" style="77" customWidth="1"/>
    <col min="1032" max="1032" width="17.7109375" style="77" customWidth="1"/>
    <col min="1033" max="1033" width="18.28515625" style="77" customWidth="1"/>
    <col min="1034" max="1282" width="11.5703125" style="77"/>
    <col min="1283" max="1283" width="22.28515625" style="77" customWidth="1"/>
    <col min="1284" max="1284" width="17.28515625" style="77" customWidth="1"/>
    <col min="1285" max="1285" width="16.42578125" style="77" customWidth="1"/>
    <col min="1286" max="1286" width="18.5703125" style="77" customWidth="1"/>
    <col min="1287" max="1287" width="20.28515625" style="77" customWidth="1"/>
    <col min="1288" max="1288" width="17.7109375" style="77" customWidth="1"/>
    <col min="1289" max="1289" width="18.28515625" style="77" customWidth="1"/>
    <col min="1290" max="1538" width="11.5703125" style="77"/>
    <col min="1539" max="1539" width="22.28515625" style="77" customWidth="1"/>
    <col min="1540" max="1540" width="17.28515625" style="77" customWidth="1"/>
    <col min="1541" max="1541" width="16.42578125" style="77" customWidth="1"/>
    <col min="1542" max="1542" width="18.5703125" style="77" customWidth="1"/>
    <col min="1543" max="1543" width="20.28515625" style="77" customWidth="1"/>
    <col min="1544" max="1544" width="17.7109375" style="77" customWidth="1"/>
    <col min="1545" max="1545" width="18.28515625" style="77" customWidth="1"/>
    <col min="1546" max="1794" width="11.5703125" style="77"/>
    <col min="1795" max="1795" width="22.28515625" style="77" customWidth="1"/>
    <col min="1796" max="1796" width="17.28515625" style="77" customWidth="1"/>
    <col min="1797" max="1797" width="16.42578125" style="77" customWidth="1"/>
    <col min="1798" max="1798" width="18.5703125" style="77" customWidth="1"/>
    <col min="1799" max="1799" width="20.28515625" style="77" customWidth="1"/>
    <col min="1800" max="1800" width="17.7109375" style="77" customWidth="1"/>
    <col min="1801" max="1801" width="18.28515625" style="77" customWidth="1"/>
    <col min="1802" max="2050" width="11.5703125" style="77"/>
    <col min="2051" max="2051" width="22.28515625" style="77" customWidth="1"/>
    <col min="2052" max="2052" width="17.28515625" style="77" customWidth="1"/>
    <col min="2053" max="2053" width="16.42578125" style="77" customWidth="1"/>
    <col min="2054" max="2054" width="18.5703125" style="77" customWidth="1"/>
    <col min="2055" max="2055" width="20.28515625" style="77" customWidth="1"/>
    <col min="2056" max="2056" width="17.7109375" style="77" customWidth="1"/>
    <col min="2057" max="2057" width="18.28515625" style="77" customWidth="1"/>
    <col min="2058" max="2306" width="11.5703125" style="77"/>
    <col min="2307" max="2307" width="22.28515625" style="77" customWidth="1"/>
    <col min="2308" max="2308" width="17.28515625" style="77" customWidth="1"/>
    <col min="2309" max="2309" width="16.42578125" style="77" customWidth="1"/>
    <col min="2310" max="2310" width="18.5703125" style="77" customWidth="1"/>
    <col min="2311" max="2311" width="20.28515625" style="77" customWidth="1"/>
    <col min="2312" max="2312" width="17.7109375" style="77" customWidth="1"/>
    <col min="2313" max="2313" width="18.28515625" style="77" customWidth="1"/>
    <col min="2314" max="2562" width="11.5703125" style="77"/>
    <col min="2563" max="2563" width="22.28515625" style="77" customWidth="1"/>
    <col min="2564" max="2564" width="17.28515625" style="77" customWidth="1"/>
    <col min="2565" max="2565" width="16.42578125" style="77" customWidth="1"/>
    <col min="2566" max="2566" width="18.5703125" style="77" customWidth="1"/>
    <col min="2567" max="2567" width="20.28515625" style="77" customWidth="1"/>
    <col min="2568" max="2568" width="17.7109375" style="77" customWidth="1"/>
    <col min="2569" max="2569" width="18.28515625" style="77" customWidth="1"/>
    <col min="2570" max="2818" width="11.5703125" style="77"/>
    <col min="2819" max="2819" width="22.28515625" style="77" customWidth="1"/>
    <col min="2820" max="2820" width="17.28515625" style="77" customWidth="1"/>
    <col min="2821" max="2821" width="16.42578125" style="77" customWidth="1"/>
    <col min="2822" max="2822" width="18.5703125" style="77" customWidth="1"/>
    <col min="2823" max="2823" width="20.28515625" style="77" customWidth="1"/>
    <col min="2824" max="2824" width="17.7109375" style="77" customWidth="1"/>
    <col min="2825" max="2825" width="18.28515625" style="77" customWidth="1"/>
    <col min="2826" max="3074" width="11.5703125" style="77"/>
    <col min="3075" max="3075" width="22.28515625" style="77" customWidth="1"/>
    <col min="3076" max="3076" width="17.28515625" style="77" customWidth="1"/>
    <col min="3077" max="3077" width="16.42578125" style="77" customWidth="1"/>
    <col min="3078" max="3078" width="18.5703125" style="77" customWidth="1"/>
    <col min="3079" max="3079" width="20.28515625" style="77" customWidth="1"/>
    <col min="3080" max="3080" width="17.7109375" style="77" customWidth="1"/>
    <col min="3081" max="3081" width="18.28515625" style="77" customWidth="1"/>
    <col min="3082" max="3330" width="11.5703125" style="77"/>
    <col min="3331" max="3331" width="22.28515625" style="77" customWidth="1"/>
    <col min="3332" max="3332" width="17.28515625" style="77" customWidth="1"/>
    <col min="3333" max="3333" width="16.42578125" style="77" customWidth="1"/>
    <col min="3334" max="3334" width="18.5703125" style="77" customWidth="1"/>
    <col min="3335" max="3335" width="20.28515625" style="77" customWidth="1"/>
    <col min="3336" max="3336" width="17.7109375" style="77" customWidth="1"/>
    <col min="3337" max="3337" width="18.28515625" style="77" customWidth="1"/>
    <col min="3338" max="3586" width="11.5703125" style="77"/>
    <col min="3587" max="3587" width="22.28515625" style="77" customWidth="1"/>
    <col min="3588" max="3588" width="17.28515625" style="77" customWidth="1"/>
    <col min="3589" max="3589" width="16.42578125" style="77" customWidth="1"/>
    <col min="3590" max="3590" width="18.5703125" style="77" customWidth="1"/>
    <col min="3591" max="3591" width="20.28515625" style="77" customWidth="1"/>
    <col min="3592" max="3592" width="17.7109375" style="77" customWidth="1"/>
    <col min="3593" max="3593" width="18.28515625" style="77" customWidth="1"/>
    <col min="3594" max="3842" width="11.5703125" style="77"/>
    <col min="3843" max="3843" width="22.28515625" style="77" customWidth="1"/>
    <col min="3844" max="3844" width="17.28515625" style="77" customWidth="1"/>
    <col min="3845" max="3845" width="16.42578125" style="77" customWidth="1"/>
    <col min="3846" max="3846" width="18.5703125" style="77" customWidth="1"/>
    <col min="3847" max="3847" width="20.28515625" style="77" customWidth="1"/>
    <col min="3848" max="3848" width="17.7109375" style="77" customWidth="1"/>
    <col min="3849" max="3849" width="18.28515625" style="77" customWidth="1"/>
    <col min="3850" max="4098" width="11.5703125" style="77"/>
    <col min="4099" max="4099" width="22.28515625" style="77" customWidth="1"/>
    <col min="4100" max="4100" width="17.28515625" style="77" customWidth="1"/>
    <col min="4101" max="4101" width="16.42578125" style="77" customWidth="1"/>
    <col min="4102" max="4102" width="18.5703125" style="77" customWidth="1"/>
    <col min="4103" max="4103" width="20.28515625" style="77" customWidth="1"/>
    <col min="4104" max="4104" width="17.7109375" style="77" customWidth="1"/>
    <col min="4105" max="4105" width="18.28515625" style="77" customWidth="1"/>
    <col min="4106" max="4354" width="11.5703125" style="77"/>
    <col min="4355" max="4355" width="22.28515625" style="77" customWidth="1"/>
    <col min="4356" max="4356" width="17.28515625" style="77" customWidth="1"/>
    <col min="4357" max="4357" width="16.42578125" style="77" customWidth="1"/>
    <col min="4358" max="4358" width="18.5703125" style="77" customWidth="1"/>
    <col min="4359" max="4359" width="20.28515625" style="77" customWidth="1"/>
    <col min="4360" max="4360" width="17.7109375" style="77" customWidth="1"/>
    <col min="4361" max="4361" width="18.28515625" style="77" customWidth="1"/>
    <col min="4362" max="4610" width="11.5703125" style="77"/>
    <col min="4611" max="4611" width="22.28515625" style="77" customWidth="1"/>
    <col min="4612" max="4612" width="17.28515625" style="77" customWidth="1"/>
    <col min="4613" max="4613" width="16.42578125" style="77" customWidth="1"/>
    <col min="4614" max="4614" width="18.5703125" style="77" customWidth="1"/>
    <col min="4615" max="4615" width="20.28515625" style="77" customWidth="1"/>
    <col min="4616" max="4616" width="17.7109375" style="77" customWidth="1"/>
    <col min="4617" max="4617" width="18.28515625" style="77" customWidth="1"/>
    <col min="4618" max="4866" width="11.5703125" style="77"/>
    <col min="4867" max="4867" width="22.28515625" style="77" customWidth="1"/>
    <col min="4868" max="4868" width="17.28515625" style="77" customWidth="1"/>
    <col min="4869" max="4869" width="16.42578125" style="77" customWidth="1"/>
    <col min="4870" max="4870" width="18.5703125" style="77" customWidth="1"/>
    <col min="4871" max="4871" width="20.28515625" style="77" customWidth="1"/>
    <col min="4872" max="4872" width="17.7109375" style="77" customWidth="1"/>
    <col min="4873" max="4873" width="18.28515625" style="77" customWidth="1"/>
    <col min="4874" max="5122" width="11.5703125" style="77"/>
    <col min="5123" max="5123" width="22.28515625" style="77" customWidth="1"/>
    <col min="5124" max="5124" width="17.28515625" style="77" customWidth="1"/>
    <col min="5125" max="5125" width="16.42578125" style="77" customWidth="1"/>
    <col min="5126" max="5126" width="18.5703125" style="77" customWidth="1"/>
    <col min="5127" max="5127" width="20.28515625" style="77" customWidth="1"/>
    <col min="5128" max="5128" width="17.7109375" style="77" customWidth="1"/>
    <col min="5129" max="5129" width="18.28515625" style="77" customWidth="1"/>
    <col min="5130" max="5378" width="11.5703125" style="77"/>
    <col min="5379" max="5379" width="22.28515625" style="77" customWidth="1"/>
    <col min="5380" max="5380" width="17.28515625" style="77" customWidth="1"/>
    <col min="5381" max="5381" width="16.42578125" style="77" customWidth="1"/>
    <col min="5382" max="5382" width="18.5703125" style="77" customWidth="1"/>
    <col min="5383" max="5383" width="20.28515625" style="77" customWidth="1"/>
    <col min="5384" max="5384" width="17.7109375" style="77" customWidth="1"/>
    <col min="5385" max="5385" width="18.28515625" style="77" customWidth="1"/>
    <col min="5386" max="5634" width="11.5703125" style="77"/>
    <col min="5635" max="5635" width="22.28515625" style="77" customWidth="1"/>
    <col min="5636" max="5636" width="17.28515625" style="77" customWidth="1"/>
    <col min="5637" max="5637" width="16.42578125" style="77" customWidth="1"/>
    <col min="5638" max="5638" width="18.5703125" style="77" customWidth="1"/>
    <col min="5639" max="5639" width="20.28515625" style="77" customWidth="1"/>
    <col min="5640" max="5640" width="17.7109375" style="77" customWidth="1"/>
    <col min="5641" max="5641" width="18.28515625" style="77" customWidth="1"/>
    <col min="5642" max="5890" width="11.5703125" style="77"/>
    <col min="5891" max="5891" width="22.28515625" style="77" customWidth="1"/>
    <col min="5892" max="5892" width="17.28515625" style="77" customWidth="1"/>
    <col min="5893" max="5893" width="16.42578125" style="77" customWidth="1"/>
    <col min="5894" max="5894" width="18.5703125" style="77" customWidth="1"/>
    <col min="5895" max="5895" width="20.28515625" style="77" customWidth="1"/>
    <col min="5896" max="5896" width="17.7109375" style="77" customWidth="1"/>
    <col min="5897" max="5897" width="18.28515625" style="77" customWidth="1"/>
    <col min="5898" max="6146" width="11.5703125" style="77"/>
    <col min="6147" max="6147" width="22.28515625" style="77" customWidth="1"/>
    <col min="6148" max="6148" width="17.28515625" style="77" customWidth="1"/>
    <col min="6149" max="6149" width="16.42578125" style="77" customWidth="1"/>
    <col min="6150" max="6150" width="18.5703125" style="77" customWidth="1"/>
    <col min="6151" max="6151" width="20.28515625" style="77" customWidth="1"/>
    <col min="6152" max="6152" width="17.7109375" style="77" customWidth="1"/>
    <col min="6153" max="6153" width="18.28515625" style="77" customWidth="1"/>
    <col min="6154" max="6402" width="11.5703125" style="77"/>
    <col min="6403" max="6403" width="22.28515625" style="77" customWidth="1"/>
    <col min="6404" max="6404" width="17.28515625" style="77" customWidth="1"/>
    <col min="6405" max="6405" width="16.42578125" style="77" customWidth="1"/>
    <col min="6406" max="6406" width="18.5703125" style="77" customWidth="1"/>
    <col min="6407" max="6407" width="20.28515625" style="77" customWidth="1"/>
    <col min="6408" max="6408" width="17.7109375" style="77" customWidth="1"/>
    <col min="6409" max="6409" width="18.28515625" style="77" customWidth="1"/>
    <col min="6410" max="6658" width="11.5703125" style="77"/>
    <col min="6659" max="6659" width="22.28515625" style="77" customWidth="1"/>
    <col min="6660" max="6660" width="17.28515625" style="77" customWidth="1"/>
    <col min="6661" max="6661" width="16.42578125" style="77" customWidth="1"/>
    <col min="6662" max="6662" width="18.5703125" style="77" customWidth="1"/>
    <col min="6663" max="6663" width="20.28515625" style="77" customWidth="1"/>
    <col min="6664" max="6664" width="17.7109375" style="77" customWidth="1"/>
    <col min="6665" max="6665" width="18.28515625" style="77" customWidth="1"/>
    <col min="6666" max="6914" width="11.5703125" style="77"/>
    <col min="6915" max="6915" width="22.28515625" style="77" customWidth="1"/>
    <col min="6916" max="6916" width="17.28515625" style="77" customWidth="1"/>
    <col min="6917" max="6917" width="16.42578125" style="77" customWidth="1"/>
    <col min="6918" max="6918" width="18.5703125" style="77" customWidth="1"/>
    <col min="6919" max="6919" width="20.28515625" style="77" customWidth="1"/>
    <col min="6920" max="6920" width="17.7109375" style="77" customWidth="1"/>
    <col min="6921" max="6921" width="18.28515625" style="77" customWidth="1"/>
    <col min="6922" max="7170" width="11.5703125" style="77"/>
    <col min="7171" max="7171" width="22.28515625" style="77" customWidth="1"/>
    <col min="7172" max="7172" width="17.28515625" style="77" customWidth="1"/>
    <col min="7173" max="7173" width="16.42578125" style="77" customWidth="1"/>
    <col min="7174" max="7174" width="18.5703125" style="77" customWidth="1"/>
    <col min="7175" max="7175" width="20.28515625" style="77" customWidth="1"/>
    <col min="7176" max="7176" width="17.7109375" style="77" customWidth="1"/>
    <col min="7177" max="7177" width="18.28515625" style="77" customWidth="1"/>
    <col min="7178" max="7426" width="11.5703125" style="77"/>
    <col min="7427" max="7427" width="22.28515625" style="77" customWidth="1"/>
    <col min="7428" max="7428" width="17.28515625" style="77" customWidth="1"/>
    <col min="7429" max="7429" width="16.42578125" style="77" customWidth="1"/>
    <col min="7430" max="7430" width="18.5703125" style="77" customWidth="1"/>
    <col min="7431" max="7431" width="20.28515625" style="77" customWidth="1"/>
    <col min="7432" max="7432" width="17.7109375" style="77" customWidth="1"/>
    <col min="7433" max="7433" width="18.28515625" style="77" customWidth="1"/>
    <col min="7434" max="7682" width="11.5703125" style="77"/>
    <col min="7683" max="7683" width="22.28515625" style="77" customWidth="1"/>
    <col min="7684" max="7684" width="17.28515625" style="77" customWidth="1"/>
    <col min="7685" max="7685" width="16.42578125" style="77" customWidth="1"/>
    <col min="7686" max="7686" width="18.5703125" style="77" customWidth="1"/>
    <col min="7687" max="7687" width="20.28515625" style="77" customWidth="1"/>
    <col min="7688" max="7688" width="17.7109375" style="77" customWidth="1"/>
    <col min="7689" max="7689" width="18.28515625" style="77" customWidth="1"/>
    <col min="7690" max="7938" width="11.5703125" style="77"/>
    <col min="7939" max="7939" width="22.28515625" style="77" customWidth="1"/>
    <col min="7940" max="7940" width="17.28515625" style="77" customWidth="1"/>
    <col min="7941" max="7941" width="16.42578125" style="77" customWidth="1"/>
    <col min="7942" max="7942" width="18.5703125" style="77" customWidth="1"/>
    <col min="7943" max="7943" width="20.28515625" style="77" customWidth="1"/>
    <col min="7944" max="7944" width="17.7109375" style="77" customWidth="1"/>
    <col min="7945" max="7945" width="18.28515625" style="77" customWidth="1"/>
    <col min="7946" max="8194" width="11.5703125" style="77"/>
    <col min="8195" max="8195" width="22.28515625" style="77" customWidth="1"/>
    <col min="8196" max="8196" width="17.28515625" style="77" customWidth="1"/>
    <col min="8197" max="8197" width="16.42578125" style="77" customWidth="1"/>
    <col min="8198" max="8198" width="18.5703125" style="77" customWidth="1"/>
    <col min="8199" max="8199" width="20.28515625" style="77" customWidth="1"/>
    <col min="8200" max="8200" width="17.7109375" style="77" customWidth="1"/>
    <col min="8201" max="8201" width="18.28515625" style="77" customWidth="1"/>
    <col min="8202" max="8450" width="11.5703125" style="77"/>
    <col min="8451" max="8451" width="22.28515625" style="77" customWidth="1"/>
    <col min="8452" max="8452" width="17.28515625" style="77" customWidth="1"/>
    <col min="8453" max="8453" width="16.42578125" style="77" customWidth="1"/>
    <col min="8454" max="8454" width="18.5703125" style="77" customWidth="1"/>
    <col min="8455" max="8455" width="20.28515625" style="77" customWidth="1"/>
    <col min="8456" max="8456" width="17.7109375" style="77" customWidth="1"/>
    <col min="8457" max="8457" width="18.28515625" style="77" customWidth="1"/>
    <col min="8458" max="8706" width="11.5703125" style="77"/>
    <col min="8707" max="8707" width="22.28515625" style="77" customWidth="1"/>
    <col min="8708" max="8708" width="17.28515625" style="77" customWidth="1"/>
    <col min="8709" max="8709" width="16.42578125" style="77" customWidth="1"/>
    <col min="8710" max="8710" width="18.5703125" style="77" customWidth="1"/>
    <col min="8711" max="8711" width="20.28515625" style="77" customWidth="1"/>
    <col min="8712" max="8712" width="17.7109375" style="77" customWidth="1"/>
    <col min="8713" max="8713" width="18.28515625" style="77" customWidth="1"/>
    <col min="8714" max="8962" width="11.5703125" style="77"/>
    <col min="8963" max="8963" width="22.28515625" style="77" customWidth="1"/>
    <col min="8964" max="8964" width="17.28515625" style="77" customWidth="1"/>
    <col min="8965" max="8965" width="16.42578125" style="77" customWidth="1"/>
    <col min="8966" max="8966" width="18.5703125" style="77" customWidth="1"/>
    <col min="8967" max="8967" width="20.28515625" style="77" customWidth="1"/>
    <col min="8968" max="8968" width="17.7109375" style="77" customWidth="1"/>
    <col min="8969" max="8969" width="18.28515625" style="77" customWidth="1"/>
    <col min="8970" max="9218" width="11.5703125" style="77"/>
    <col min="9219" max="9219" width="22.28515625" style="77" customWidth="1"/>
    <col min="9220" max="9220" width="17.28515625" style="77" customWidth="1"/>
    <col min="9221" max="9221" width="16.42578125" style="77" customWidth="1"/>
    <col min="9222" max="9222" width="18.5703125" style="77" customWidth="1"/>
    <col min="9223" max="9223" width="20.28515625" style="77" customWidth="1"/>
    <col min="9224" max="9224" width="17.7109375" style="77" customWidth="1"/>
    <col min="9225" max="9225" width="18.28515625" style="77" customWidth="1"/>
    <col min="9226" max="9474" width="11.5703125" style="77"/>
    <col min="9475" max="9475" width="22.28515625" style="77" customWidth="1"/>
    <col min="9476" max="9476" width="17.28515625" style="77" customWidth="1"/>
    <col min="9477" max="9477" width="16.42578125" style="77" customWidth="1"/>
    <col min="9478" max="9478" width="18.5703125" style="77" customWidth="1"/>
    <col min="9479" max="9479" width="20.28515625" style="77" customWidth="1"/>
    <col min="9480" max="9480" width="17.7109375" style="77" customWidth="1"/>
    <col min="9481" max="9481" width="18.28515625" style="77" customWidth="1"/>
    <col min="9482" max="9730" width="11.5703125" style="77"/>
    <col min="9731" max="9731" width="22.28515625" style="77" customWidth="1"/>
    <col min="9732" max="9732" width="17.28515625" style="77" customWidth="1"/>
    <col min="9733" max="9733" width="16.42578125" style="77" customWidth="1"/>
    <col min="9734" max="9734" width="18.5703125" style="77" customWidth="1"/>
    <col min="9735" max="9735" width="20.28515625" style="77" customWidth="1"/>
    <col min="9736" max="9736" width="17.7109375" style="77" customWidth="1"/>
    <col min="9737" max="9737" width="18.28515625" style="77" customWidth="1"/>
    <col min="9738" max="9986" width="11.5703125" style="77"/>
    <col min="9987" max="9987" width="22.28515625" style="77" customWidth="1"/>
    <col min="9988" max="9988" width="17.28515625" style="77" customWidth="1"/>
    <col min="9989" max="9989" width="16.42578125" style="77" customWidth="1"/>
    <col min="9990" max="9990" width="18.5703125" style="77" customWidth="1"/>
    <col min="9991" max="9991" width="20.28515625" style="77" customWidth="1"/>
    <col min="9992" max="9992" width="17.7109375" style="77" customWidth="1"/>
    <col min="9993" max="9993" width="18.28515625" style="77" customWidth="1"/>
    <col min="9994" max="10242" width="11.5703125" style="77"/>
    <col min="10243" max="10243" width="22.28515625" style="77" customWidth="1"/>
    <col min="10244" max="10244" width="17.28515625" style="77" customWidth="1"/>
    <col min="10245" max="10245" width="16.42578125" style="77" customWidth="1"/>
    <col min="10246" max="10246" width="18.5703125" style="77" customWidth="1"/>
    <col min="10247" max="10247" width="20.28515625" style="77" customWidth="1"/>
    <col min="10248" max="10248" width="17.7109375" style="77" customWidth="1"/>
    <col min="10249" max="10249" width="18.28515625" style="77" customWidth="1"/>
    <col min="10250" max="10498" width="11.5703125" style="77"/>
    <col min="10499" max="10499" width="22.28515625" style="77" customWidth="1"/>
    <col min="10500" max="10500" width="17.28515625" style="77" customWidth="1"/>
    <col min="10501" max="10501" width="16.42578125" style="77" customWidth="1"/>
    <col min="10502" max="10502" width="18.5703125" style="77" customWidth="1"/>
    <col min="10503" max="10503" width="20.28515625" style="77" customWidth="1"/>
    <col min="10504" max="10504" width="17.7109375" style="77" customWidth="1"/>
    <col min="10505" max="10505" width="18.28515625" style="77" customWidth="1"/>
    <col min="10506" max="10754" width="11.5703125" style="77"/>
    <col min="10755" max="10755" width="22.28515625" style="77" customWidth="1"/>
    <col min="10756" max="10756" width="17.28515625" style="77" customWidth="1"/>
    <col min="10757" max="10757" width="16.42578125" style="77" customWidth="1"/>
    <col min="10758" max="10758" width="18.5703125" style="77" customWidth="1"/>
    <col min="10759" max="10759" width="20.28515625" style="77" customWidth="1"/>
    <col min="10760" max="10760" width="17.7109375" style="77" customWidth="1"/>
    <col min="10761" max="10761" width="18.28515625" style="77" customWidth="1"/>
    <col min="10762" max="11010" width="11.5703125" style="77"/>
    <col min="11011" max="11011" width="22.28515625" style="77" customWidth="1"/>
    <col min="11012" max="11012" width="17.28515625" style="77" customWidth="1"/>
    <col min="11013" max="11013" width="16.42578125" style="77" customWidth="1"/>
    <col min="11014" max="11014" width="18.5703125" style="77" customWidth="1"/>
    <col min="11015" max="11015" width="20.28515625" style="77" customWidth="1"/>
    <col min="11016" max="11016" width="17.7109375" style="77" customWidth="1"/>
    <col min="11017" max="11017" width="18.28515625" style="77" customWidth="1"/>
    <col min="11018" max="11266" width="11.5703125" style="77"/>
    <col min="11267" max="11267" width="22.28515625" style="77" customWidth="1"/>
    <col min="11268" max="11268" width="17.28515625" style="77" customWidth="1"/>
    <col min="11269" max="11269" width="16.42578125" style="77" customWidth="1"/>
    <col min="11270" max="11270" width="18.5703125" style="77" customWidth="1"/>
    <col min="11271" max="11271" width="20.28515625" style="77" customWidth="1"/>
    <col min="11272" max="11272" width="17.7109375" style="77" customWidth="1"/>
    <col min="11273" max="11273" width="18.28515625" style="77" customWidth="1"/>
    <col min="11274" max="11522" width="11.5703125" style="77"/>
    <col min="11523" max="11523" width="22.28515625" style="77" customWidth="1"/>
    <col min="11524" max="11524" width="17.28515625" style="77" customWidth="1"/>
    <col min="11525" max="11525" width="16.42578125" style="77" customWidth="1"/>
    <col min="11526" max="11526" width="18.5703125" style="77" customWidth="1"/>
    <col min="11527" max="11527" width="20.28515625" style="77" customWidth="1"/>
    <col min="11528" max="11528" width="17.7109375" style="77" customWidth="1"/>
    <col min="11529" max="11529" width="18.28515625" style="77" customWidth="1"/>
    <col min="11530" max="11778" width="11.5703125" style="77"/>
    <col min="11779" max="11779" width="22.28515625" style="77" customWidth="1"/>
    <col min="11780" max="11780" width="17.28515625" style="77" customWidth="1"/>
    <col min="11781" max="11781" width="16.42578125" style="77" customWidth="1"/>
    <col min="11782" max="11782" width="18.5703125" style="77" customWidth="1"/>
    <col min="11783" max="11783" width="20.28515625" style="77" customWidth="1"/>
    <col min="11784" max="11784" width="17.7109375" style="77" customWidth="1"/>
    <col min="11785" max="11785" width="18.28515625" style="77" customWidth="1"/>
    <col min="11786" max="12034" width="11.5703125" style="77"/>
    <col min="12035" max="12035" width="22.28515625" style="77" customWidth="1"/>
    <col min="12036" max="12036" width="17.28515625" style="77" customWidth="1"/>
    <col min="12037" max="12037" width="16.42578125" style="77" customWidth="1"/>
    <col min="12038" max="12038" width="18.5703125" style="77" customWidth="1"/>
    <col min="12039" max="12039" width="20.28515625" style="77" customWidth="1"/>
    <col min="12040" max="12040" width="17.7109375" style="77" customWidth="1"/>
    <col min="12041" max="12041" width="18.28515625" style="77" customWidth="1"/>
    <col min="12042" max="12290" width="11.5703125" style="77"/>
    <col min="12291" max="12291" width="22.28515625" style="77" customWidth="1"/>
    <col min="12292" max="12292" width="17.28515625" style="77" customWidth="1"/>
    <col min="12293" max="12293" width="16.42578125" style="77" customWidth="1"/>
    <col min="12294" max="12294" width="18.5703125" style="77" customWidth="1"/>
    <col min="12295" max="12295" width="20.28515625" style="77" customWidth="1"/>
    <col min="12296" max="12296" width="17.7109375" style="77" customWidth="1"/>
    <col min="12297" max="12297" width="18.28515625" style="77" customWidth="1"/>
    <col min="12298" max="12546" width="11.5703125" style="77"/>
    <col min="12547" max="12547" width="22.28515625" style="77" customWidth="1"/>
    <col min="12548" max="12548" width="17.28515625" style="77" customWidth="1"/>
    <col min="12549" max="12549" width="16.42578125" style="77" customWidth="1"/>
    <col min="12550" max="12550" width="18.5703125" style="77" customWidth="1"/>
    <col min="12551" max="12551" width="20.28515625" style="77" customWidth="1"/>
    <col min="12552" max="12552" width="17.7109375" style="77" customWidth="1"/>
    <col min="12553" max="12553" width="18.28515625" style="77" customWidth="1"/>
    <col min="12554" max="12802" width="11.5703125" style="77"/>
    <col min="12803" max="12803" width="22.28515625" style="77" customWidth="1"/>
    <col min="12804" max="12804" width="17.28515625" style="77" customWidth="1"/>
    <col min="12805" max="12805" width="16.42578125" style="77" customWidth="1"/>
    <col min="12806" max="12806" width="18.5703125" style="77" customWidth="1"/>
    <col min="12807" max="12807" width="20.28515625" style="77" customWidth="1"/>
    <col min="12808" max="12808" width="17.7109375" style="77" customWidth="1"/>
    <col min="12809" max="12809" width="18.28515625" style="77" customWidth="1"/>
    <col min="12810" max="13058" width="11.5703125" style="77"/>
    <col min="13059" max="13059" width="22.28515625" style="77" customWidth="1"/>
    <col min="13060" max="13060" width="17.28515625" style="77" customWidth="1"/>
    <col min="13061" max="13061" width="16.42578125" style="77" customWidth="1"/>
    <col min="13062" max="13062" width="18.5703125" style="77" customWidth="1"/>
    <col min="13063" max="13063" width="20.28515625" style="77" customWidth="1"/>
    <col min="13064" max="13064" width="17.7109375" style="77" customWidth="1"/>
    <col min="13065" max="13065" width="18.28515625" style="77" customWidth="1"/>
    <col min="13066" max="13314" width="11.5703125" style="77"/>
    <col min="13315" max="13315" width="22.28515625" style="77" customWidth="1"/>
    <col min="13316" max="13316" width="17.28515625" style="77" customWidth="1"/>
    <col min="13317" max="13317" width="16.42578125" style="77" customWidth="1"/>
    <col min="13318" max="13318" width="18.5703125" style="77" customWidth="1"/>
    <col min="13319" max="13319" width="20.28515625" style="77" customWidth="1"/>
    <col min="13320" max="13320" width="17.7109375" style="77" customWidth="1"/>
    <col min="13321" max="13321" width="18.28515625" style="77" customWidth="1"/>
    <col min="13322" max="13570" width="11.5703125" style="77"/>
    <col min="13571" max="13571" width="22.28515625" style="77" customWidth="1"/>
    <col min="13572" max="13572" width="17.28515625" style="77" customWidth="1"/>
    <col min="13573" max="13573" width="16.42578125" style="77" customWidth="1"/>
    <col min="13574" max="13574" width="18.5703125" style="77" customWidth="1"/>
    <col min="13575" max="13575" width="20.28515625" style="77" customWidth="1"/>
    <col min="13576" max="13576" width="17.7109375" style="77" customWidth="1"/>
    <col min="13577" max="13577" width="18.28515625" style="77" customWidth="1"/>
    <col min="13578" max="13826" width="11.5703125" style="77"/>
    <col min="13827" max="13827" width="22.28515625" style="77" customWidth="1"/>
    <col min="13828" max="13828" width="17.28515625" style="77" customWidth="1"/>
    <col min="13829" max="13829" width="16.42578125" style="77" customWidth="1"/>
    <col min="13830" max="13830" width="18.5703125" style="77" customWidth="1"/>
    <col min="13831" max="13831" width="20.28515625" style="77" customWidth="1"/>
    <col min="13832" max="13832" width="17.7109375" style="77" customWidth="1"/>
    <col min="13833" max="13833" width="18.28515625" style="77" customWidth="1"/>
    <col min="13834" max="14082" width="11.5703125" style="77"/>
    <col min="14083" max="14083" width="22.28515625" style="77" customWidth="1"/>
    <col min="14084" max="14084" width="17.28515625" style="77" customWidth="1"/>
    <col min="14085" max="14085" width="16.42578125" style="77" customWidth="1"/>
    <col min="14086" max="14086" width="18.5703125" style="77" customWidth="1"/>
    <col min="14087" max="14087" width="20.28515625" style="77" customWidth="1"/>
    <col min="14088" max="14088" width="17.7109375" style="77" customWidth="1"/>
    <col min="14089" max="14089" width="18.28515625" style="77" customWidth="1"/>
    <col min="14090" max="14338" width="11.5703125" style="77"/>
    <col min="14339" max="14339" width="22.28515625" style="77" customWidth="1"/>
    <col min="14340" max="14340" width="17.28515625" style="77" customWidth="1"/>
    <col min="14341" max="14341" width="16.42578125" style="77" customWidth="1"/>
    <col min="14342" max="14342" width="18.5703125" style="77" customWidth="1"/>
    <col min="14343" max="14343" width="20.28515625" style="77" customWidth="1"/>
    <col min="14344" max="14344" width="17.7109375" style="77" customWidth="1"/>
    <col min="14345" max="14345" width="18.28515625" style="77" customWidth="1"/>
    <col min="14346" max="14594" width="11.5703125" style="77"/>
    <col min="14595" max="14595" width="22.28515625" style="77" customWidth="1"/>
    <col min="14596" max="14596" width="17.28515625" style="77" customWidth="1"/>
    <col min="14597" max="14597" width="16.42578125" style="77" customWidth="1"/>
    <col min="14598" max="14598" width="18.5703125" style="77" customWidth="1"/>
    <col min="14599" max="14599" width="20.28515625" style="77" customWidth="1"/>
    <col min="14600" max="14600" width="17.7109375" style="77" customWidth="1"/>
    <col min="14601" max="14601" width="18.28515625" style="77" customWidth="1"/>
    <col min="14602" max="14850" width="11.5703125" style="77"/>
    <col min="14851" max="14851" width="22.28515625" style="77" customWidth="1"/>
    <col min="14852" max="14852" width="17.28515625" style="77" customWidth="1"/>
    <col min="14853" max="14853" width="16.42578125" style="77" customWidth="1"/>
    <col min="14854" max="14854" width="18.5703125" style="77" customWidth="1"/>
    <col min="14855" max="14855" width="20.28515625" style="77" customWidth="1"/>
    <col min="14856" max="14856" width="17.7109375" style="77" customWidth="1"/>
    <col min="14857" max="14857" width="18.28515625" style="77" customWidth="1"/>
    <col min="14858" max="15106" width="11.5703125" style="77"/>
    <col min="15107" max="15107" width="22.28515625" style="77" customWidth="1"/>
    <col min="15108" max="15108" width="17.28515625" style="77" customWidth="1"/>
    <col min="15109" max="15109" width="16.42578125" style="77" customWidth="1"/>
    <col min="15110" max="15110" width="18.5703125" style="77" customWidth="1"/>
    <col min="15111" max="15111" width="20.28515625" style="77" customWidth="1"/>
    <col min="15112" max="15112" width="17.7109375" style="77" customWidth="1"/>
    <col min="15113" max="15113" width="18.28515625" style="77" customWidth="1"/>
    <col min="15114" max="15362" width="11.5703125" style="77"/>
    <col min="15363" max="15363" width="22.28515625" style="77" customWidth="1"/>
    <col min="15364" max="15364" width="17.28515625" style="77" customWidth="1"/>
    <col min="15365" max="15365" width="16.42578125" style="77" customWidth="1"/>
    <col min="15366" max="15366" width="18.5703125" style="77" customWidth="1"/>
    <col min="15367" max="15367" width="20.28515625" style="77" customWidth="1"/>
    <col min="15368" max="15368" width="17.7109375" style="77" customWidth="1"/>
    <col min="15369" max="15369" width="18.28515625" style="77" customWidth="1"/>
    <col min="15370" max="15618" width="11.5703125" style="77"/>
    <col min="15619" max="15619" width="22.28515625" style="77" customWidth="1"/>
    <col min="15620" max="15620" width="17.28515625" style="77" customWidth="1"/>
    <col min="15621" max="15621" width="16.42578125" style="77" customWidth="1"/>
    <col min="15622" max="15622" width="18.5703125" style="77" customWidth="1"/>
    <col min="15623" max="15623" width="20.28515625" style="77" customWidth="1"/>
    <col min="15624" max="15624" width="17.7109375" style="77" customWidth="1"/>
    <col min="15625" max="15625" width="18.28515625" style="77" customWidth="1"/>
    <col min="15626" max="15874" width="11.5703125" style="77"/>
    <col min="15875" max="15875" width="22.28515625" style="77" customWidth="1"/>
    <col min="15876" max="15876" width="17.28515625" style="77" customWidth="1"/>
    <col min="15877" max="15877" width="16.42578125" style="77" customWidth="1"/>
    <col min="15878" max="15878" width="18.5703125" style="77" customWidth="1"/>
    <col min="15879" max="15879" width="20.28515625" style="77" customWidth="1"/>
    <col min="15880" max="15880" width="17.7109375" style="77" customWidth="1"/>
    <col min="15881" max="15881" width="18.28515625" style="77" customWidth="1"/>
    <col min="15882" max="16130" width="11.5703125" style="77"/>
    <col min="16131" max="16131" width="22.28515625" style="77" customWidth="1"/>
    <col min="16132" max="16132" width="17.28515625" style="77" customWidth="1"/>
    <col min="16133" max="16133" width="16.42578125" style="77" customWidth="1"/>
    <col min="16134" max="16134" width="18.5703125" style="77" customWidth="1"/>
    <col min="16135" max="16135" width="20.28515625" style="77" customWidth="1"/>
    <col min="16136" max="16136" width="17.7109375" style="77" customWidth="1"/>
    <col min="16137" max="16137" width="18.28515625" style="77" customWidth="1"/>
    <col min="16138" max="16384" width="11.5703125" style="77"/>
  </cols>
  <sheetData>
    <row r="1" spans="1:12" ht="15.75" x14ac:dyDescent="0.25">
      <c r="B1" s="143" t="s">
        <v>34</v>
      </c>
      <c r="C1" s="143"/>
      <c r="D1" s="143"/>
      <c r="E1" s="143"/>
      <c r="F1" s="143"/>
      <c r="G1" s="143"/>
      <c r="H1" s="143"/>
      <c r="I1" s="143"/>
      <c r="J1" s="143"/>
      <c r="K1" s="143"/>
      <c r="L1" s="78"/>
    </row>
    <row r="2" spans="1:12" x14ac:dyDescent="0.25">
      <c r="B2" s="144" t="s">
        <v>35</v>
      </c>
      <c r="C2" s="144"/>
      <c r="D2" s="144"/>
      <c r="E2" s="144"/>
      <c r="F2" s="144"/>
      <c r="G2" s="144"/>
      <c r="H2" s="144"/>
      <c r="I2" s="144"/>
      <c r="J2" s="144"/>
      <c r="K2" s="144"/>
      <c r="L2" s="78"/>
    </row>
    <row r="3" spans="1:12" x14ac:dyDescent="0.25">
      <c r="B3" s="145" t="s">
        <v>66</v>
      </c>
      <c r="C3" s="146"/>
      <c r="D3" s="146"/>
      <c r="E3" s="146"/>
      <c r="F3" s="146"/>
      <c r="G3" s="146"/>
      <c r="H3" s="146"/>
      <c r="I3" s="146"/>
      <c r="J3" s="146"/>
      <c r="K3" s="146"/>
      <c r="L3" s="78"/>
    </row>
    <row r="4" spans="1:12" x14ac:dyDescent="0.25"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78"/>
    </row>
    <row r="5" spans="1:12" x14ac:dyDescent="0.25">
      <c r="B5" s="102" t="str">
        <f>'PROPONENTES  '!M23</f>
        <v>FDLBU-LP-005-2024 (120805)</v>
      </c>
      <c r="C5" s="103"/>
      <c r="D5" s="103"/>
      <c r="E5" s="78"/>
      <c r="F5" s="78"/>
      <c r="G5" s="78"/>
      <c r="H5" s="78"/>
      <c r="I5" s="78"/>
      <c r="J5" s="78"/>
      <c r="K5" s="78"/>
      <c r="L5" s="78"/>
    </row>
    <row r="6" spans="1:12" ht="58.15" customHeight="1" x14ac:dyDescent="0.25">
      <c r="B6" s="148" t="str">
        <f>'PROPONENTES  '!B6</f>
        <v>OBJETO: “CONTRATAR LA PRESTACIÓN DE SERVICIOS PARA LA IMPLEMENTACIÓN DE ACCIONES DE PROMOCIÓN Y PREVENCIÓN EN SALUD A TRAVÉS DE ACTIVIDADES COMPLEMENTARIAS Y ALTERNATIVAS EN LA LOCALIDAD DE BARRIOS UNIDOS PARA LA VIGENCIA 2024”</v>
      </c>
      <c r="C6" s="148"/>
      <c r="D6" s="148"/>
      <c r="E6" s="148"/>
      <c r="F6" s="148"/>
      <c r="G6" s="148"/>
      <c r="H6" s="148"/>
      <c r="I6" s="148"/>
      <c r="J6" s="148"/>
      <c r="K6" s="148"/>
      <c r="L6" s="78"/>
    </row>
    <row r="7" spans="1:12" x14ac:dyDescent="0.25">
      <c r="B7" s="79" t="s">
        <v>36</v>
      </c>
      <c r="C7" s="136">
        <f>'PROPONENTES  '!M22</f>
        <v>1207000000</v>
      </c>
      <c r="D7" s="137"/>
      <c r="E7" s="78"/>
      <c r="F7" s="78"/>
      <c r="G7" s="78"/>
      <c r="H7" s="78"/>
      <c r="I7" s="78"/>
      <c r="J7" s="78"/>
      <c r="K7" s="78"/>
      <c r="L7" s="78"/>
    </row>
    <row r="8" spans="1:12" x14ac:dyDescent="0.25">
      <c r="B8" s="87" t="s">
        <v>37</v>
      </c>
      <c r="C8" s="85">
        <v>45291</v>
      </c>
      <c r="E8" s="78"/>
      <c r="G8" s="78"/>
      <c r="H8" s="78"/>
      <c r="I8" s="78"/>
      <c r="J8" s="78"/>
      <c r="K8" s="78"/>
      <c r="L8" s="78"/>
    </row>
    <row r="9" spans="1:12" x14ac:dyDescent="0.25">
      <c r="B9" s="87" t="s">
        <v>38</v>
      </c>
      <c r="C9" s="85">
        <f>'PROPONENTES  '!C68</f>
        <v>45629</v>
      </c>
      <c r="D9" s="78"/>
      <c r="E9" s="78"/>
      <c r="G9" s="78"/>
      <c r="H9" s="78"/>
      <c r="I9" s="78"/>
      <c r="J9" s="78"/>
      <c r="K9" s="78"/>
      <c r="L9" s="78"/>
    </row>
    <row r="10" spans="1:12" x14ac:dyDescent="0.25">
      <c r="B10" s="138" t="s">
        <v>50</v>
      </c>
      <c r="C10" s="139"/>
      <c r="D10" s="139"/>
      <c r="E10" s="139"/>
      <c r="F10" s="139"/>
      <c r="G10" s="139"/>
      <c r="H10" s="140"/>
      <c r="I10" s="80" t="s">
        <v>51</v>
      </c>
      <c r="J10" s="141" t="s">
        <v>39</v>
      </c>
      <c r="K10" s="142" t="s">
        <v>40</v>
      </c>
      <c r="L10" s="78"/>
    </row>
    <row r="11" spans="1:12" ht="38.25" x14ac:dyDescent="0.25">
      <c r="B11" s="81" t="s">
        <v>41</v>
      </c>
      <c r="C11" s="81" t="s">
        <v>42</v>
      </c>
      <c r="D11" s="81" t="s">
        <v>43</v>
      </c>
      <c r="E11" s="81" t="s">
        <v>44</v>
      </c>
      <c r="F11" s="81" t="s">
        <v>45</v>
      </c>
      <c r="G11" s="81" t="s">
        <v>46</v>
      </c>
      <c r="H11" s="81" t="s">
        <v>47</v>
      </c>
      <c r="I11" s="86" t="s">
        <v>49</v>
      </c>
      <c r="J11" s="141"/>
      <c r="K11" s="142"/>
      <c r="L11" s="78"/>
    </row>
    <row r="12" spans="1:12" ht="50.1" customHeight="1" x14ac:dyDescent="0.25">
      <c r="A12" s="82">
        <v>7</v>
      </c>
      <c r="B12" s="86" t="s">
        <v>80</v>
      </c>
      <c r="C12" s="83" t="s">
        <v>56</v>
      </c>
      <c r="D12" s="83" t="s">
        <v>56</v>
      </c>
      <c r="E12" s="83" t="s">
        <v>56</v>
      </c>
      <c r="F12" s="83" t="s">
        <v>56</v>
      </c>
      <c r="G12" s="83" t="s">
        <v>56</v>
      </c>
      <c r="H12" s="83" t="s">
        <v>56</v>
      </c>
      <c r="I12" s="83" t="s">
        <v>57</v>
      </c>
      <c r="J12" s="97" t="s">
        <v>55</v>
      </c>
      <c r="K12" s="99"/>
      <c r="L12" s="78"/>
    </row>
    <row r="13" spans="1:12" ht="79.5" customHeight="1" x14ac:dyDescent="0.25">
      <c r="A13" s="82">
        <f t="shared" ref="A13:A17" si="0">A12+1</f>
        <v>8</v>
      </c>
      <c r="B13" s="86" t="s">
        <v>81</v>
      </c>
      <c r="C13" s="83" t="s">
        <v>56</v>
      </c>
      <c r="D13" s="83" t="s">
        <v>56</v>
      </c>
      <c r="E13" s="83" t="s">
        <v>56</v>
      </c>
      <c r="F13" s="83" t="s">
        <v>56</v>
      </c>
      <c r="G13" s="83" t="s">
        <v>56</v>
      </c>
      <c r="H13" s="83" t="s">
        <v>56</v>
      </c>
      <c r="I13" s="83" t="s">
        <v>56</v>
      </c>
      <c r="J13" s="97" t="s">
        <v>55</v>
      </c>
      <c r="K13" s="122"/>
      <c r="L13" s="78"/>
    </row>
    <row r="14" spans="1:12" ht="50.1" customHeight="1" x14ac:dyDescent="0.25">
      <c r="A14" s="82">
        <f t="shared" si="0"/>
        <v>9</v>
      </c>
      <c r="B14" s="86" t="s">
        <v>82</v>
      </c>
      <c r="C14" s="83" t="s">
        <v>56</v>
      </c>
      <c r="D14" s="83" t="s">
        <v>56</v>
      </c>
      <c r="E14" s="83" t="s">
        <v>56</v>
      </c>
      <c r="F14" s="83" t="s">
        <v>56</v>
      </c>
      <c r="G14" s="83" t="s">
        <v>56</v>
      </c>
      <c r="H14" s="83" t="s">
        <v>56</v>
      </c>
      <c r="I14" s="83" t="s">
        <v>57</v>
      </c>
      <c r="J14" s="97" t="s">
        <v>55</v>
      </c>
      <c r="K14" s="101"/>
      <c r="L14" s="78"/>
    </row>
    <row r="15" spans="1:12" ht="60.75" customHeight="1" x14ac:dyDescent="0.25">
      <c r="A15" s="82">
        <f t="shared" si="0"/>
        <v>10</v>
      </c>
      <c r="B15" s="81" t="s">
        <v>83</v>
      </c>
      <c r="C15" s="83" t="s">
        <v>56</v>
      </c>
      <c r="D15" s="83" t="s">
        <v>56</v>
      </c>
      <c r="E15" s="83" t="s">
        <v>56</v>
      </c>
      <c r="F15" s="83" t="s">
        <v>56</v>
      </c>
      <c r="G15" s="83" t="s">
        <v>56</v>
      </c>
      <c r="H15" s="83" t="s">
        <v>56</v>
      </c>
      <c r="I15" s="83" t="s">
        <v>57</v>
      </c>
      <c r="J15" s="97" t="s">
        <v>55</v>
      </c>
      <c r="K15" s="99"/>
      <c r="L15" s="78"/>
    </row>
    <row r="16" spans="1:12" ht="50.1" customHeight="1" x14ac:dyDescent="0.25">
      <c r="A16" s="82">
        <f t="shared" si="0"/>
        <v>11</v>
      </c>
      <c r="B16" s="86" t="s">
        <v>77</v>
      </c>
      <c r="C16" s="83" t="s">
        <v>56</v>
      </c>
      <c r="D16" s="83" t="s">
        <v>56</v>
      </c>
      <c r="E16" s="83" t="s">
        <v>56</v>
      </c>
      <c r="F16" s="83" t="s">
        <v>56</v>
      </c>
      <c r="G16" s="83" t="s">
        <v>56</v>
      </c>
      <c r="H16" s="83" t="s">
        <v>56</v>
      </c>
      <c r="I16" s="83" t="s">
        <v>57</v>
      </c>
      <c r="J16" s="97" t="s">
        <v>55</v>
      </c>
      <c r="K16" s="99"/>
      <c r="L16" s="78"/>
    </row>
    <row r="17" spans="1:12" ht="33.75" customHeight="1" x14ac:dyDescent="0.25">
      <c r="A17" s="82">
        <f t="shared" si="0"/>
        <v>12</v>
      </c>
      <c r="B17" s="81" t="s">
        <v>84</v>
      </c>
      <c r="C17" s="83" t="s">
        <v>56</v>
      </c>
      <c r="D17" s="83" t="s">
        <v>56</v>
      </c>
      <c r="E17" s="83" t="s">
        <v>56</v>
      </c>
      <c r="F17" s="83" t="s">
        <v>56</v>
      </c>
      <c r="G17" s="83" t="s">
        <v>56</v>
      </c>
      <c r="H17" s="83" t="s">
        <v>56</v>
      </c>
      <c r="I17" s="83" t="s">
        <v>57</v>
      </c>
      <c r="J17" s="97" t="s">
        <v>55</v>
      </c>
      <c r="K17" s="120"/>
      <c r="L17" s="78"/>
    </row>
    <row r="18" spans="1:12" ht="64.5" customHeight="1" x14ac:dyDescent="0.25">
      <c r="A18" s="82">
        <v>20</v>
      </c>
      <c r="B18" s="86" t="s">
        <v>85</v>
      </c>
      <c r="C18" s="83" t="s">
        <v>56</v>
      </c>
      <c r="D18" s="83" t="s">
        <v>56</v>
      </c>
      <c r="E18" s="83" t="s">
        <v>56</v>
      </c>
      <c r="F18" s="83" t="s">
        <v>56</v>
      </c>
      <c r="G18" s="83" t="s">
        <v>56</v>
      </c>
      <c r="H18" s="83" t="s">
        <v>56</v>
      </c>
      <c r="I18" s="83" t="s">
        <v>57</v>
      </c>
      <c r="J18" s="97" t="s">
        <v>55</v>
      </c>
      <c r="K18" s="99"/>
      <c r="L18" s="78"/>
    </row>
    <row r="20" spans="1:12" x14ac:dyDescent="0.25">
      <c r="A20" s="77" t="s">
        <v>48</v>
      </c>
    </row>
    <row r="22" spans="1:12" x14ac:dyDescent="0.25">
      <c r="B22" s="98">
        <f>IF('PROPONENTES  '!B53="",'PROPONENTES  '!B50,'PROPONENTES  '!C62)</f>
        <v>45630</v>
      </c>
    </row>
    <row r="25" spans="1:12" ht="15.75" x14ac:dyDescent="0.25">
      <c r="E25" s="64" t="s">
        <v>68</v>
      </c>
      <c r="H25" s="64"/>
    </row>
    <row r="26" spans="1:12" ht="15.75" x14ac:dyDescent="0.25">
      <c r="A26" s="84"/>
      <c r="B26" s="84"/>
      <c r="C26" s="84"/>
      <c r="D26" s="84"/>
      <c r="E26" s="65" t="s">
        <v>63</v>
      </c>
      <c r="F26" s="84"/>
      <c r="H26" s="65"/>
    </row>
    <row r="27" spans="1:12" ht="15.75" x14ac:dyDescent="0.25">
      <c r="A27" s="84"/>
      <c r="B27" s="84"/>
      <c r="C27" s="84"/>
      <c r="D27" s="84"/>
      <c r="E27" s="65" t="s">
        <v>31</v>
      </c>
      <c r="F27" s="84"/>
      <c r="H27" s="65"/>
    </row>
  </sheetData>
  <mergeCells count="9">
    <mergeCell ref="C7:D7"/>
    <mergeCell ref="B10:H10"/>
    <mergeCell ref="J10:J11"/>
    <mergeCell ref="K10:K11"/>
    <mergeCell ref="B1:K1"/>
    <mergeCell ref="B2:K2"/>
    <mergeCell ref="B3:K3"/>
    <mergeCell ref="B4:K4"/>
    <mergeCell ref="B6:K6"/>
  </mergeCells>
  <pageMargins left="0.7" right="0.7" top="0.75" bottom="0.75" header="0.3" footer="0.3"/>
  <pageSetup scale="34" orientation="portrait" r:id="rId1"/>
  <colBreaks count="1" manualBreakCount="1">
    <brk id="11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6985065-0bc4-479e-ab2b-6381272006b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0EB4104526A864C946D0BAA81374C40" ma:contentTypeVersion="16" ma:contentTypeDescription="Crear nuevo documento." ma:contentTypeScope="" ma:versionID="10f27a8221d134307960145ba78f9082">
  <xsd:schema xmlns:xsd="http://www.w3.org/2001/XMLSchema" xmlns:xs="http://www.w3.org/2001/XMLSchema" xmlns:p="http://schemas.microsoft.com/office/2006/metadata/properties" xmlns:ns3="36985065-0bc4-479e-ab2b-6381272006b9" xmlns:ns4="3290c76a-daa5-4924-b66c-4e9f4f72189d" targetNamespace="http://schemas.microsoft.com/office/2006/metadata/properties" ma:root="true" ma:fieldsID="eb45ad2f144208f29ae575d4cf4802f9" ns3:_="" ns4:_="">
    <xsd:import namespace="36985065-0bc4-479e-ab2b-6381272006b9"/>
    <xsd:import namespace="3290c76a-daa5-4924-b66c-4e9f4f72189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_activity" minOccurs="0"/>
                <xsd:element ref="ns3:MediaServiceObjectDetectorVersions" minOccurs="0"/>
                <xsd:element ref="ns3:MediaServiceDateTaken" minOccurs="0"/>
                <xsd:element ref="ns3:MediaServiceLocation" minOccurs="0"/>
                <xsd:element ref="ns3:MediaServiceSystemTags" minOccurs="0"/>
                <xsd:element ref="ns3:MediaLengthInSecond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985065-0bc4-479e-ab2b-6381272006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90c76a-daa5-4924-b66c-4e9f4f72189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3C6EE6-E5B2-4CE8-B523-4B2ED91D23E4}">
  <ds:schemaRefs>
    <ds:schemaRef ds:uri="http://purl.org/dc/elements/1.1/"/>
    <ds:schemaRef ds:uri="http://schemas.microsoft.com/office/2006/metadata/properties"/>
    <ds:schemaRef ds:uri="3290c76a-daa5-4924-b66c-4e9f4f72189d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36985065-0bc4-479e-ab2b-6381272006b9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730A1E2-9171-48CF-A208-2C83E8E942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D97960-83C5-4E81-AD3E-9EC128892E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985065-0bc4-479e-ab2b-6381272006b9"/>
    <ds:schemaRef ds:uri="3290c76a-daa5-4924-b66c-4e9f4f7218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PROPONENTES  </vt:lpstr>
      <vt:lpstr>CONSOLIDADO</vt:lpstr>
      <vt:lpstr>CONSOLIDADO!Área_de_impresión</vt:lpstr>
      <vt:lpstr>'PROPONENTES 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Edison Guiovanni Clavijo Martinez</dc:creator>
  <cp:keywords/>
  <dc:description/>
  <cp:lastModifiedBy>FAYDY PATIÑO</cp:lastModifiedBy>
  <cp:revision/>
  <cp:lastPrinted>2024-11-29T16:58:27Z</cp:lastPrinted>
  <dcterms:created xsi:type="dcterms:W3CDTF">2018-04-20T15:23:46Z</dcterms:created>
  <dcterms:modified xsi:type="dcterms:W3CDTF">2024-12-04T18:58:29Z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0x01010090EB4104526A864C946D0BAA81374C40</vt:lpwstr>
  </property>
</Properties>
</file>