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codeName="ThisWorkbook"/>
  <mc:AlternateContent xmlns:mc="http://schemas.openxmlformats.org/markup-compatibility/2006">
    <mc:Choice Requires="x15">
      <x15ac:absPath xmlns:x15ac="http://schemas.microsoft.com/office/spreadsheetml/2010/11/ac" url="/Volumes/DD RACES/2. Oficina/1. LICITACIONES/PROCESOS 2024/MIN CULTURA/Teatro Quibdo/"/>
    </mc:Choice>
  </mc:AlternateContent>
  <xr:revisionPtr revIDLastSave="0" documentId="13_ncr:1_{9FE0D9FB-9F1F-E74F-99A9-3385510C312C}" xr6:coauthVersionLast="47" xr6:coauthVersionMax="47" xr10:uidLastSave="{00000000-0000-0000-0000-000000000000}"/>
  <bookViews>
    <workbookView xWindow="0" yWindow="500" windowWidth="28800" windowHeight="16080" tabRatio="906" xr2:uid="{00000000-000D-0000-FFFF-FFFF00000000}"/>
  </bookViews>
  <sheets>
    <sheet name="PROPUESTA ECONOMICA" sheetId="274" r:id="rId1"/>
    <sheet name="POE Cesar Conto" sheetId="273" r:id="rId2"/>
    <sheet name="AIU" sheetId="271" r:id="rId3"/>
    <sheet name="INDICAR CÓDIGO DEL ITEM DE PAGO" sheetId="272" state="hidden" r:id="rId4"/>
  </sheets>
  <definedNames>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 localSheetId="3">#REF!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localSheetId="2" hidden="1">#REF!</definedName>
    <definedName name="________key3" localSheetId="3" hidden="1">#REF!</definedName>
    <definedName name="________key3" hidden="1">#REF!</definedName>
    <definedName name="________MA2" localSheetId="2">#REF!</definedName>
    <definedName name="________MA2" localSheetId="3">#REF!</definedName>
    <definedName name="________MA2">#REF!</definedName>
    <definedName name="________PJ50" localSheetId="2">#REF!</definedName>
    <definedName name="________PJ50" localSheetId="3">#REF!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 localSheetId="3">#REF!</definedName>
    <definedName name="_______MA2">#REF!</definedName>
    <definedName name="_______PJ50" localSheetId="2">#REF!</definedName>
    <definedName name="_______PJ50" localSheetId="3">#REF!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 localSheetId="3">#REF!</definedName>
    <definedName name="______MA2">#REF!</definedName>
    <definedName name="______PJ50" localSheetId="2">#REF!</definedName>
    <definedName name="______PJ50" localSheetId="3">#REF!</definedName>
    <definedName name="______PJ50">#REF!</definedName>
    <definedName name="______pr01" localSheetId="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 localSheetId="0">#REF!</definedName>
    <definedName name="_____ane7">#REF!</definedName>
    <definedName name="_____ane8" localSheetId="1">#REF!</definedName>
    <definedName name="_____ane8" localSheetId="0">#REF!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 localSheetId="3">#REF!</definedName>
    <definedName name="_____MA2">#REF!</definedName>
    <definedName name="_____OCD1" localSheetId="2">#REF!</definedName>
    <definedName name="_____OCD1" localSheetId="3">#REF!</definedName>
    <definedName name="_____OCD1">#REF!</definedName>
    <definedName name="_____OCI1" localSheetId="2">#REF!</definedName>
    <definedName name="_____OCI1" localSheetId="3">#REF!</definedName>
    <definedName name="_____OCI1">#REF!</definedName>
    <definedName name="_____PJ50" localSheetId="2">#REF!</definedName>
    <definedName name="_____PJ50" localSheetId="3">#REF!</definedName>
    <definedName name="_____PJ50">#REF!</definedName>
    <definedName name="_____pr01" localSheetId="2">#REF!</definedName>
    <definedName name="_____pr01" localSheetId="3">#REF!</definedName>
    <definedName name="_____pr01">#REF!</definedName>
    <definedName name="_____pr02" localSheetId="2">#REF!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 localSheetId="0">#REF!</definedName>
    <definedName name="____ane7">#REF!</definedName>
    <definedName name="____ane8" localSheetId="1">#REF!</definedName>
    <definedName name="____ane8" localSheetId="0">#REF!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 localSheetId="2">#REF!</definedName>
    <definedName name="____COM1" localSheetId="3">#REF!</definedName>
    <definedName name="____COM1">#REF!</definedName>
    <definedName name="____COM10" localSheetId="2">#REF!</definedName>
    <definedName name="____COM10" localSheetId="3">#REF!</definedName>
    <definedName name="____COM10">#REF!</definedName>
    <definedName name="____COM11" localSheetId="2">#REF!</definedName>
    <definedName name="____COM11" localSheetId="3">#REF!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 localSheetId="2">#REF!</definedName>
    <definedName name="____LEY80" localSheetId="3">#REF!</definedName>
    <definedName name="____LEY80">#REF!</definedName>
    <definedName name="____MA2" localSheetId="2">#REF!</definedName>
    <definedName name="____MA2" localSheetId="3">#REF!</definedName>
    <definedName name="____MA2">#REF!</definedName>
    <definedName name="____OCD1" localSheetId="2">#REF!</definedName>
    <definedName name="____OCD1" localSheetId="3">#REF!</definedName>
    <definedName name="____OCD1">#REF!</definedName>
    <definedName name="____OCI1" localSheetId="2">#REF!</definedName>
    <definedName name="____OCI1" localSheetId="3">#REF!</definedName>
    <definedName name="____OCI1">#REF!</definedName>
    <definedName name="____PJ50" localSheetId="2">#REF!</definedName>
    <definedName name="____PJ50" localSheetId="3">#REF!</definedName>
    <definedName name="____PJ50">#REF!</definedName>
    <definedName name="____pj51" localSheetId="2">#REF!</definedName>
    <definedName name="____pj51" localSheetId="3">#REF!</definedName>
    <definedName name="____pj51">#REF!</definedName>
    <definedName name="____pr01" localSheetId="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 localSheetId="2">#REF!</definedName>
    <definedName name="____TOP1" localSheetId="3">#REF!</definedName>
    <definedName name="____TOP1">#REF!</definedName>
    <definedName name="____TOP10" localSheetId="2">#REF!</definedName>
    <definedName name="____TOP10" localSheetId="3">#REF!</definedName>
    <definedName name="____TOP10">#REF!</definedName>
    <definedName name="____TOP2" localSheetId="2">#REF!</definedName>
    <definedName name="____TOP2" localSheetId="3">#REF!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 localSheetId="2">#REF!</definedName>
    <definedName name="____VPR2" localSheetId="3">#REF!</definedName>
    <definedName name="____VPR2">#REF!</definedName>
    <definedName name="____VRP1" localSheetId="3">#REF!</definedName>
    <definedName name="____VRP1">#REF!</definedName>
    <definedName name="____VSM1" localSheetId="3">#REF!</definedName>
    <definedName name="____VSM1">#REF!</definedName>
    <definedName name="___AFC1">#REF!</definedName>
    <definedName name="___AFC3">#REF!</definedName>
    <definedName name="___AFC5">#REF!</definedName>
    <definedName name="___ane7" localSheetId="1">#REF!</definedName>
    <definedName name="___ane7" localSheetId="0">#REF!</definedName>
    <definedName name="___ane7">#REF!</definedName>
    <definedName name="___ane8" localSheetId="1">#REF!</definedName>
    <definedName name="___ane8" localSheetId="0">#REF!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 localSheetId="2">#REF!</definedName>
    <definedName name="___COM1" localSheetId="3">#REF!</definedName>
    <definedName name="___COM1">#REF!</definedName>
    <definedName name="___COM10" localSheetId="2">#REF!</definedName>
    <definedName name="___COM10" localSheetId="3">#REF!</definedName>
    <definedName name="___COM10">#REF!</definedName>
    <definedName name="___COM11" localSheetId="2">#REF!</definedName>
    <definedName name="___COM11" localSheetId="3">#REF!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localSheetId="2" hidden="1">#REF!</definedName>
    <definedName name="___key3" localSheetId="3" hidden="1">#REF!</definedName>
    <definedName name="___key3" hidden="1">#REF!</definedName>
    <definedName name="___key31" localSheetId="2" hidden="1">#REF!</definedName>
    <definedName name="___key31" localSheetId="3" hidden="1">#REF!</definedName>
    <definedName name="___key31" hidden="1">#REF!</definedName>
    <definedName name="___LEY80" localSheetId="2">#REF!</definedName>
    <definedName name="___LEY80" localSheetId="3">#REF!</definedName>
    <definedName name="___LEY80">#REF!</definedName>
    <definedName name="___MA2" localSheetId="3">#REF!</definedName>
    <definedName name="___MA2">#REF!</definedName>
    <definedName name="___OCD1">#REF!</definedName>
    <definedName name="___OCI1">#REF!</definedName>
    <definedName name="___PJ50" localSheetId="2">#REF!</definedName>
    <definedName name="___PJ50" localSheetId="3">#REF!</definedName>
    <definedName name="___PJ50">#REF!</definedName>
    <definedName name="___pj51" localSheetId="2">#REF!</definedName>
    <definedName name="___pj51" localSheetId="3">#REF!</definedName>
    <definedName name="___pj51">#REF!</definedName>
    <definedName name="___pr01" localSheetId="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 localSheetId="2">#REF!</definedName>
    <definedName name="___TOP1" localSheetId="3">#REF!</definedName>
    <definedName name="___TOP1">#REF!</definedName>
    <definedName name="___TOP10" localSheetId="2">#REF!</definedName>
    <definedName name="___TOP10" localSheetId="3">#REF!</definedName>
    <definedName name="___TOP10">#REF!</definedName>
    <definedName name="___TOP2" localSheetId="2">#REF!</definedName>
    <definedName name="___TOP2" localSheetId="3">#REF!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 localSheetId="2">#REF!</definedName>
    <definedName name="___VPR2" localSheetId="3">#REF!</definedName>
    <definedName name="___VPR2">#REF!</definedName>
    <definedName name="___VRP1" localSheetId="3">#REF!</definedName>
    <definedName name="___VRP1">#REF!</definedName>
    <definedName name="___VSM1" localSheetId="3">#REF!</definedName>
    <definedName name="___VSM1">#REF!</definedName>
    <definedName name="__123Graph_A" localSheetId="2" hidden="1">#REF!</definedName>
    <definedName name="__123Graph_A" localSheetId="3" hidden="1">#REF!</definedName>
    <definedName name="__123Graph_A" hidden="1">#REF!</definedName>
    <definedName name="__123Graph_B" localSheetId="2" hidden="1">#REF!</definedName>
    <definedName name="__123Graph_B" localSheetId="3" hidden="1">#REF!</definedName>
    <definedName name="__123Graph_B" hidden="1">#REF!</definedName>
    <definedName name="__AFC1">#REF!</definedName>
    <definedName name="__AFC3">#REF!</definedName>
    <definedName name="__AFC5">#REF!</definedName>
    <definedName name="__ane7" localSheetId="1">#REF!</definedName>
    <definedName name="__ane7" localSheetId="0">#REF!</definedName>
    <definedName name="__ane7">#REF!</definedName>
    <definedName name="__ane8" localSheetId="1">#REF!</definedName>
    <definedName name="__ane8" localSheetId="0">#REF!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 localSheetId="2">#REF!</definedName>
    <definedName name="__Cod1" localSheetId="3">#REF!</definedName>
    <definedName name="__Cod1">#REF!</definedName>
    <definedName name="__COM1" localSheetId="2">#REF!</definedName>
    <definedName name="__COM1" localSheetId="3">#REF!</definedName>
    <definedName name="__COM1">#REF!</definedName>
    <definedName name="__COM10" localSheetId="2">#REF!</definedName>
    <definedName name="__COM10" localSheetId="3">#REF!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AIU!ERR</definedName>
    <definedName name="__F" localSheetId="3">'INDICAR CÓDIGO DEL ITEM DE PAGO'!ERR</definedName>
    <definedName name="__F">[0]!ERR</definedName>
    <definedName name="__FS01" localSheetId="2">AIU!ERR</definedName>
    <definedName name="__FS01" localSheetId="3">'INDICAR CÓDIGO DEL ITEM DE PAGO'!ERR</definedName>
    <definedName name="__FS01">[0]!ERR</definedName>
    <definedName name="__ICP1" localSheetId="2">#REF!</definedName>
    <definedName name="__ICP1" localSheetId="3">#REF!</definedName>
    <definedName name="__ICP1">#REF!</definedName>
    <definedName name="__key2" localSheetId="2" hidden="1">#REF!</definedName>
    <definedName name="__key2" localSheetId="3" hidden="1">#REF!</definedName>
    <definedName name="__key2" hidden="1">#REF!</definedName>
    <definedName name="__key21" localSheetId="2" hidden="1">#REF!</definedName>
    <definedName name="__key21" localSheetId="3" hidden="1">#REF!</definedName>
    <definedName name="__key21" hidden="1">#REF!</definedName>
    <definedName name="__key3" localSheetId="2" hidden="1">#REF!</definedName>
    <definedName name="__key3" localSheetId="3" hidden="1">#REF!</definedName>
    <definedName name="__key3" hidden="1">#REF!</definedName>
    <definedName name="__key31" localSheetId="2" hidden="1">#REF!</definedName>
    <definedName name="__key31" localSheetId="3" hidden="1">#REF!</definedName>
    <definedName name="__key31" hidden="1">#REF!</definedName>
    <definedName name="__LEY80" localSheetId="2">#REF!</definedName>
    <definedName name="__LEY80" localSheetId="3">#REF!</definedName>
    <definedName name="__LEY80">#REF!</definedName>
    <definedName name="__MA2" localSheetId="3">#REF!</definedName>
    <definedName name="__MA2">#REF!</definedName>
    <definedName name="__mun2" localSheetId="3">#REF!</definedName>
    <definedName name="__mun2">#REF!</definedName>
    <definedName name="__num10" localSheetId="2">#REF!</definedName>
    <definedName name="__num10" localSheetId="3">#REF!</definedName>
    <definedName name="__num10">#REF!</definedName>
    <definedName name="__num2" localSheetId="2">#REF!</definedName>
    <definedName name="__num2" localSheetId="3">#REF!</definedName>
    <definedName name="__num2">#REF!</definedName>
    <definedName name="__num3" localSheetId="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 localSheetId="3">#REF!</definedName>
    <definedName name="__PJ50">#REF!</definedName>
    <definedName name="__pj51" localSheetId="2">#REF!</definedName>
    <definedName name="__pj51" localSheetId="3">#REF!</definedName>
    <definedName name="__pj51">#REF!</definedName>
    <definedName name="__pr01" localSheetId="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#REF!</definedName>
    <definedName name="__SBC3">#REF!</definedName>
    <definedName name="__SBC5">#REF!</definedName>
    <definedName name="__TOP1" localSheetId="2">#REF!</definedName>
    <definedName name="__TOP1" localSheetId="3">#REF!</definedName>
    <definedName name="__TOP1">#REF!</definedName>
    <definedName name="__TOP10" localSheetId="2">#REF!</definedName>
    <definedName name="__TOP10" localSheetId="3">#REF!</definedName>
    <definedName name="__TOP10">#REF!</definedName>
    <definedName name="__TOP2" localSheetId="2">#REF!</definedName>
    <definedName name="__TOP2" localSheetId="3">#REF!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 localSheetId="2">#REF!</definedName>
    <definedName name="_1" localSheetId="3">#REF!</definedName>
    <definedName name="_1">#REF!</definedName>
    <definedName name="_1_25" localSheetId="3">#REF!</definedName>
    <definedName name="_1_25">#REF!</definedName>
    <definedName name="_116B" localSheetId="2">#REF!</definedName>
    <definedName name="_116B" localSheetId="3">#REF!</definedName>
    <definedName name="_116B">#REF!</definedName>
    <definedName name="_117A" localSheetId="2">#REF!</definedName>
    <definedName name="_117A" localSheetId="3">#REF!</definedName>
    <definedName name="_117A">#REF!</definedName>
    <definedName name="_117B" localSheetId="2">#REF!</definedName>
    <definedName name="_117B" localSheetId="3">#REF!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3"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3" hidden="1">{#N/A,#N/A,TRUE,"1842CWN0"}</definedName>
    <definedName name="_ABC1" hidden="1">{#N/A,#N/A,TRUE,"1842CWN0"}</definedName>
    <definedName name="_abc2" localSheetId="2" hidden="1">{#N/A,#N/A,TRUE,"1842CWN0"}</definedName>
    <definedName name="_abc2" localSheetId="3" hidden="1">{#N/A,#N/A,TRUE,"1842CWN0"}</definedName>
    <definedName name="_abc2" hidden="1">{#N/A,#N/A,TRUE,"1842CWN0"}</definedName>
    <definedName name="_AFC1">#REF!</definedName>
    <definedName name="_AFC3">#REF!</definedName>
    <definedName name="_AFC5">#REF!</definedName>
    <definedName name="_ALM1" localSheetId="2">#REF!</definedName>
    <definedName name="_ALM1" localSheetId="3">#REF!</definedName>
    <definedName name="_ALM1">#REF!</definedName>
    <definedName name="_AND1" localSheetId="2">#REF!</definedName>
    <definedName name="_AND1" localSheetId="3">#REF!</definedName>
    <definedName name="_AND1">#REF!</definedName>
    <definedName name="_ane7" localSheetId="1">#REF!</definedName>
    <definedName name="_ane7" localSheetId="0">#REF!</definedName>
    <definedName name="_ane7">#REF!</definedName>
    <definedName name="_ane8" localSheetId="1">#REF!</definedName>
    <definedName name="_ane8" localSheetId="0">#REF!</definedName>
    <definedName name="_ane8">#REF!</definedName>
    <definedName name="_APU221" localSheetId="2">#REF!</definedName>
    <definedName name="_APU221" localSheetId="3">#REF!</definedName>
    <definedName name="_APU221">#REF!</definedName>
    <definedName name="_APU465" localSheetId="1">#REF!</definedName>
    <definedName name="_APU465" localSheetId="0">#REF!</definedName>
    <definedName name="_APU465">#REF!</definedName>
    <definedName name="_Atp2">#REF!</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 localSheetId="2">#REF!</definedName>
    <definedName name="_Cod1" localSheetId="3">#REF!</definedName>
    <definedName name="_Cod1">#REF!</definedName>
    <definedName name="_COM1" localSheetId="2">#REF!</definedName>
    <definedName name="_COM1" localSheetId="3">#REF!</definedName>
    <definedName name="_COM1">#REF!</definedName>
    <definedName name="_COM10" localSheetId="2">#REF!</definedName>
    <definedName name="_COM10" localSheetId="3">#REF!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 localSheetId="3">#REF!</definedName>
    <definedName name="_EST1">#REF!</definedName>
    <definedName name="_EST10" localSheetId="2">#REF!</definedName>
    <definedName name="_EST10" localSheetId="3">#REF!</definedName>
    <definedName name="_EST10">#REF!</definedName>
    <definedName name="_EST11" localSheetId="2">#REF!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2">AIU!ERR</definedName>
    <definedName name="_F" localSheetId="3">'INDICAR CÓDIGO DEL ITEM DE PAGO'!ERR</definedName>
    <definedName name="_F">[0]!ERR</definedName>
    <definedName name="_F10" localSheetId="2">#REF!</definedName>
    <definedName name="_F10" localSheetId="3">#REF!</definedName>
    <definedName name="_F10">#REF!</definedName>
    <definedName name="_FC" localSheetId="2">#REF!</definedName>
    <definedName name="_FC" localSheetId="3">#REF!</definedName>
    <definedName name="_FC">#REF!</definedName>
    <definedName name="_Fill" localSheetId="2">#REF!</definedName>
    <definedName name="_Fill" localSheetId="3" hidden="1">#REF!</definedName>
    <definedName name="_Fill" hidden="1">#REF!</definedName>
    <definedName name="_xlnm._FilterDatabase" localSheetId="1" hidden="1">'POE Cesar Conto'!$A$12:$U$673</definedName>
    <definedName name="_xlnm._FilterDatabase" localSheetId="0" hidden="1">'PROPUESTA ECONOMICA'!$A$12:$V$673</definedName>
    <definedName name="_FS01" localSheetId="2">AIU!ERR</definedName>
    <definedName name="_FS01" localSheetId="3">'INDICAR CÓDIGO DEL ITEM DE PAGO'!ERR</definedName>
    <definedName name="_FS01">[0]!ERR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 localSheetId="3">'INDICAR CÓDIGO DEL ITEM DE PAGO'!$F$4</definedName>
    <definedName name="_GoBack">#REF!</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2" hidden="1">{#N/A,#N/A,TRUE,"1842CWN0"}</definedName>
    <definedName name="_hhg1" localSheetId="3" hidden="1">{#N/A,#N/A,TRUE,"1842CWN0"}</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 localSheetId="2">#REF!</definedName>
    <definedName name="_IMP1" localSheetId="3">#REF!</definedName>
    <definedName name="_IMP1">#REF!</definedName>
    <definedName name="_IPC2002" localSheetId="2">#REF!</definedName>
    <definedName name="_IPC2002" localSheetId="3">#REF!</definedName>
    <definedName name="_IPC2002">#REF!</definedName>
    <definedName name="_IVA1" localSheetId="2">#REF!</definedName>
    <definedName name="_IVA1">#REF!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2">#REF!</definedName>
    <definedName name="_Key1" localSheetId="3" hidden="1">#REF!</definedName>
    <definedName name="_Key1" hidden="1">#REF!</definedName>
    <definedName name="_Key11" localSheetId="2" hidden="1">#REF!</definedName>
    <definedName name="_Key11" localSheetId="3" hidden="1">#REF!</definedName>
    <definedName name="_Key11" hidden="1">#REF!</definedName>
    <definedName name="_Key2" localSheetId="2">#REF!</definedName>
    <definedName name="_Key2" localSheetId="3" hidden="1">#REF!</definedName>
    <definedName name="_Key2" hidden="1">#REF!</definedName>
    <definedName name="_Key21" localSheetId="2" hidden="1">#REF!</definedName>
    <definedName name="_Key21" localSheetId="3" hidden="1">#REF!</definedName>
    <definedName name="_Key21" hidden="1">#REF!</definedName>
    <definedName name="_key3" localSheetId="2" hidden="1">#REF!</definedName>
    <definedName name="_key3" localSheetId="3"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3">#REF!</definedName>
    <definedName name="_lar03">#REF!</definedName>
    <definedName name="_LEY80" localSheetId="2">#REF!</definedName>
    <definedName name="_LEY80" localSheetId="3">#REF!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2">#REF!</definedName>
    <definedName name="_MA2" localSheetId="3">#REF!</definedName>
    <definedName name="_MA2">#REF!</definedName>
    <definedName name="_MAT1" localSheetId="2">#REF!</definedName>
    <definedName name="_MAT1" localSheetId="3">#REF!</definedName>
    <definedName name="_MAT1">#REF!</definedName>
    <definedName name="_MOD1" localSheetId="2">#REF!</definedName>
    <definedName name="_MOD1">#REF!</definedName>
    <definedName name="_mun2" localSheetId="2">#REF!</definedName>
    <definedName name="_mun2" localSheetId="3">#REF!</definedName>
    <definedName name="_mun2">#REF!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3">#REF!</definedName>
    <definedName name="_num10">#REF!</definedName>
    <definedName name="_num2" localSheetId="2">#REF!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localSheetId="2">255</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 localSheetId="3">#REF!</definedName>
    <definedName name="_PJ50">#REF!</definedName>
    <definedName name="_pj51" localSheetId="2">#REF!</definedName>
    <definedName name="_pj51" localSheetId="3">#REF!</definedName>
    <definedName name="_pj51">#REF!</definedName>
    <definedName name="_pr01" localSheetId="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2">#REF!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3">#REF!</definedName>
    <definedName name="_ref4">#REF!</definedName>
    <definedName name="_RET1" localSheetId="2">#REF!</definedName>
    <definedName name="_RET1" localSheetId="3">#REF!</definedName>
    <definedName name="_RET1">#REF!</definedName>
    <definedName name="_RET2" localSheetId="2">#REF!</definedName>
    <definedName name="_RET2" localSheetId="3">#REF!</definedName>
    <definedName name="_RET2">#REF!</definedName>
    <definedName name="_RET3" localSheetId="2">#REF!</definedName>
    <definedName name="_RET3" localSheetId="3">#REF!</definedName>
    <definedName name="_RET3">#REF!</definedName>
    <definedName name="_RET4" localSheetId="2">#REF!</definedName>
    <definedName name="_RET4" localSheetId="3">#REF!</definedName>
    <definedName name="_RET4">#REF!</definedName>
    <definedName name="_RET5" localSheetId="3">#REF!</definedName>
    <definedName name="_RET5">#REF!</definedName>
    <definedName name="_RET6">#REF!</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#REF!</definedName>
    <definedName name="_Sort" localSheetId="3" hidden="1">#REF!</definedName>
    <definedName name="_Sort" hidden="1">#REF!</definedName>
    <definedName name="_srn001" localSheetId="2">#REF!</definedName>
    <definedName name="_srn001" localSheetId="3">#REF!</definedName>
    <definedName name="_srn001">#REF!</definedName>
    <definedName name="_SUM1" localSheetId="2">#REF!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0" localSheetId="2">#REF!</definedName>
    <definedName name="\0" localSheetId="3">#REF!</definedName>
    <definedName name="\0">#REF!</definedName>
    <definedName name="\00" localSheetId="2">#REF!</definedName>
    <definedName name="\00" localSheetId="3">#REF!</definedName>
    <definedName name="\00">#REF!</definedName>
    <definedName name="\a" localSheetId="2">#REF!</definedName>
    <definedName name="\a" localSheetId="3">#REF!</definedName>
    <definedName name="\a">#REF!</definedName>
    <definedName name="\AA" localSheetId="2">#REF!</definedName>
    <definedName name="\AA" localSheetId="3">#REF!</definedName>
    <definedName name="\AA">#REF!</definedName>
    <definedName name="\b" localSheetId="2">#REF!</definedName>
    <definedName name="\b" localSheetId="3">#REF!</definedName>
    <definedName name="\b">#REF!</definedName>
    <definedName name="\bb" localSheetId="2">#REF!</definedName>
    <definedName name="\bb" localSheetId="3">#REF!</definedName>
    <definedName name="\bb">#REF!</definedName>
    <definedName name="\E" localSheetId="2">#REF!</definedName>
    <definedName name="\E" localSheetId="3">#REF!</definedName>
    <definedName name="\E">#REF!</definedName>
    <definedName name="\EE" localSheetId="2">#REF!</definedName>
    <definedName name="\EE" localSheetId="3">#REF!</definedName>
    <definedName name="\EE">#REF!</definedName>
    <definedName name="\G" localSheetId="3">#REF!</definedName>
    <definedName name="\G">#REF!</definedName>
    <definedName name="\k" localSheetId="3">#REF!</definedName>
    <definedName name="\k">#REF!</definedName>
    <definedName name="\l" localSheetId="3">#REF!</definedName>
    <definedName name="\l">#REF!</definedName>
    <definedName name="\M" localSheetId="3">#REF!</definedName>
    <definedName name="\M">#REF!</definedName>
    <definedName name="\ñ" localSheetId="3">#REF!</definedName>
    <definedName name="\ñ">#REF!</definedName>
    <definedName name="\P" localSheetId="3">#REF!</definedName>
    <definedName name="\P">#REF!</definedName>
    <definedName name="\R">#REF!</definedName>
    <definedName name="\s" localSheetId="2">#REF!</definedName>
    <definedName name="\s" localSheetId="3">#REF!</definedName>
    <definedName name="\s">#REF!</definedName>
    <definedName name="\V">#REF!</definedName>
    <definedName name="\X" localSheetId="2">AIU!ERR</definedName>
    <definedName name="\X" localSheetId="3">'INDICAR CÓDIGO DEL ITEM DE PAGO'!ERR</definedName>
    <definedName name="\X">[0]!ERR</definedName>
    <definedName name="\Z" localSheetId="2">AIU!ERR</definedName>
    <definedName name="\Z" localSheetId="3">'INDICAR CÓDIGO DEL ITEM DE PAGO'!ERR</definedName>
    <definedName name="\Z">[0]!ERR</definedName>
    <definedName name="a" localSheetId="3">#REF!</definedName>
    <definedName name="a">#REF!</definedName>
    <definedName name="A_1" localSheetId="2">#REF!</definedName>
    <definedName name="A_1" localSheetId="3">#REF!</definedName>
    <definedName name="A_1">#REF!</definedName>
    <definedName name="A_impresión_IM" localSheetId="2">#REF!</definedName>
    <definedName name="A_impresión_IM" localSheetId="3">#REF!</definedName>
    <definedName name="A_impresión_IM">#REF!</definedName>
    <definedName name="A18A200" localSheetId="2">#REF!</definedName>
    <definedName name="A18A200" localSheetId="3">#REF!</definedName>
    <definedName name="A18A200">#REF!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2">AIU!ERR</definedName>
    <definedName name="aa" localSheetId="3">'INDICAR CÓDIGO DEL ITEM DE PAGO'!ERR</definedName>
    <definedName name="aa">[0]!ERR</definedName>
    <definedName name="AAA" localSheetId="2">AIU!ERR</definedName>
    <definedName name="AAA" localSheetId="3">'INDICAR CÓDIGO DEL ITEM DE PAGO'!ERR</definedName>
    <definedName name="AAA">[0]!ERR</definedName>
    <definedName name="aaaaaa">#REF!</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#REF!</definedName>
    <definedName name="absc1" localSheetId="1">#REF!</definedName>
    <definedName name="absc1" localSheetId="0">#REF!</definedName>
    <definedName name="absc1">#REF!</definedName>
    <definedName name="ac" localSheetId="2">#REF!</definedName>
    <definedName name="ac" localSheetId="3">#REF!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 localSheetId="3">#REF!</definedName>
    <definedName name="ad">#REF!</definedName>
    <definedName name="adasd" localSheetId="2">#REF!</definedName>
    <definedName name="adasd" localSheetId="3">#REF!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#REF!</definedName>
    <definedName name="administrador">#REF!</definedName>
    <definedName name="ADMON" localSheetId="2">#REF!</definedName>
    <definedName name="ADMON" localSheetId="3">#REF!</definedName>
    <definedName name="ADMON">#REF!</definedName>
    <definedName name="ADMON1" localSheetId="2">#REF!</definedName>
    <definedName name="ADMON1" localSheetId="3">#REF!</definedName>
    <definedName name="ADMON1">#REF!</definedName>
    <definedName name="adoc1" localSheetId="1">#REF!</definedName>
    <definedName name="adoc1" localSheetId="0">#REF!</definedName>
    <definedName name="adoc1">#REF!</definedName>
    <definedName name="ADOC125" localSheetId="1">#REF!</definedName>
    <definedName name="ADOC125" localSheetId="0">#REF!</definedName>
    <definedName name="ADOC125">#REF!</definedName>
    <definedName name="adoq" localSheetId="1">#REF!</definedName>
    <definedName name="adoq" localSheetId="0">#REF!</definedName>
    <definedName name="adoq">#REF!</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1">#REF!</definedName>
    <definedName name="alc" localSheetId="0">#REF!</definedName>
    <definedName name="alc">#REF!</definedName>
    <definedName name="AlcanceProyecto" localSheetId="2">#REF!</definedName>
    <definedName name="AlcanceProyecto" localSheetId="3">#REF!</definedName>
    <definedName name="AlcanceProyecto">#REF!</definedName>
    <definedName name="ALM" localSheetId="2">#REF!</definedName>
    <definedName name="ALM" localSheetId="3">#REF!</definedName>
    <definedName name="ALM">#REF!</definedName>
    <definedName name="ALTO">#REF!</definedName>
    <definedName name="Amount" localSheetId="2">#REF!</definedName>
    <definedName name="Amount" localSheetId="3">#REF!</definedName>
    <definedName name="Amount">#REF!</definedName>
    <definedName name="ANCLAJE" localSheetId="3">#REF!</definedName>
    <definedName name="ANCLAJE">#REF!</definedName>
    <definedName name="AND" localSheetId="2">#REF!</definedName>
    <definedName name="AND" localSheetId="3">#REF!</definedName>
    <definedName name="AND">#REF!</definedName>
    <definedName name="anex7" localSheetId="2">#REF!</definedName>
    <definedName name="anex7" localSheetId="3">#REF!</definedName>
    <definedName name="anex7">#REF!</definedName>
    <definedName name="anex8" localSheetId="2">#REF!</definedName>
    <definedName name="anex8" localSheetId="3">#REF!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 localSheetId="2">#REF!</definedName>
    <definedName name="anexo8" localSheetId="3">#REF!</definedName>
    <definedName name="anexo8">#REF!</definedName>
    <definedName name="anexo9" localSheetId="2">#REF!</definedName>
    <definedName name="anexo9" localSheetId="3">#REF!</definedName>
    <definedName name="anexo9">#REF!</definedName>
    <definedName name="anexů7" localSheetId="2">#REF!</definedName>
    <definedName name="anexů7" localSheetId="3">#REF!</definedName>
    <definedName name="anexů7">#REF!</definedName>
    <definedName name="Antic">#REF!</definedName>
    <definedName name="ANTICIPO">#REF!</definedName>
    <definedName name="AÑO">#REF!</definedName>
    <definedName name="AÑOWUIE">#REF!</definedName>
    <definedName name="apaiy" localSheetId="2">#REF!</definedName>
    <definedName name="apaiy" localSheetId="3">#REF!</definedName>
    <definedName name="apaiy">#REF!</definedName>
    <definedName name="APELLIDOS" localSheetId="2">#REF!</definedName>
    <definedName name="APELLIDOS" localSheetId="3">#REF!</definedName>
    <definedName name="APELLIDOS">#REF!</definedName>
    <definedName name="API" localSheetId="2">#REF!</definedName>
    <definedName name="API" localSheetId="3">#REF!</definedName>
    <definedName name="API">#REF!</definedName>
    <definedName name="APU" localSheetId="2">#REF!</definedName>
    <definedName name="APU" localSheetId="1">#REF!</definedName>
    <definedName name="APU" localSheetId="0">#REF!</definedName>
    <definedName name="APU">#REF!</definedName>
    <definedName name="APU_directos" localSheetId="2">#REF!</definedName>
    <definedName name="APU_directos" localSheetId="3">#REF!</definedName>
    <definedName name="APU_directos">#REF!</definedName>
    <definedName name="APU221.1" localSheetId="2">#REF!</definedName>
    <definedName name="APU221.1" localSheetId="3">#REF!</definedName>
    <definedName name="APU221.1">#REF!</definedName>
    <definedName name="APU221.2" localSheetId="2">#REF!</definedName>
    <definedName name="APU221.2" localSheetId="3">#REF!</definedName>
    <definedName name="APU221.2">#REF!</definedName>
    <definedName name="aq" localSheetId="2">AIU!ERR</definedName>
    <definedName name="aq" localSheetId="3">'INDICAR CÓDIGO DEL ITEM DE PAGO'!ERR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AIU!$A$1:$G$64</definedName>
    <definedName name="_xlnm.Print_Area" localSheetId="3">'INDICAR CÓDIGO DEL ITEM DE PAGO'!$A$1:$Q$91</definedName>
    <definedName name="_xlnm.Print_Area" localSheetId="1">'POE Cesar Conto'!$C$1:$L$692</definedName>
    <definedName name="_xlnm.Print_Area" localSheetId="0">'PROPUESTA ECONOMICA'!$A$1:$L$697</definedName>
    <definedName name="_xlnm.Print_Area">#REF!</definedName>
    <definedName name="AreaLimpiar">#REF!,#REF!,#REF!,#REF!,#REF!,#REF!,#REF!,#REF!,#REF!,#REF!</definedName>
    <definedName name="Areatotal" localSheetId="2">#REF!</definedName>
    <definedName name="Areatotal" localSheetId="3">#REF!</definedName>
    <definedName name="Areatotal">#REF!</definedName>
    <definedName name="Aref" localSheetId="2">#REF!</definedName>
    <definedName name="Aref" localSheetId="3">#REF!</definedName>
    <definedName name="Aref">#REF!</definedName>
    <definedName name="armuve" localSheetId="2">AIU!ERR</definedName>
    <definedName name="armuve" localSheetId="3">'INDICAR CÓDIGO DEL ITEM DE PAGO'!ERR</definedName>
    <definedName name="armuve">[0]!ERR</definedName>
    <definedName name="ARP" localSheetId="2">#REF!</definedName>
    <definedName name="ARP" localSheetId="3">#REF!</definedName>
    <definedName name="ARP">#REF!</definedName>
    <definedName name="ARS" localSheetId="2">#REF!</definedName>
    <definedName name="ARS" localSheetId="3">#REF!</definedName>
    <definedName name="ARS">#REF!</definedName>
    <definedName name="as" localSheetId="2">AIU!ERR</definedName>
    <definedName name="as" localSheetId="3">'INDICAR CÓDIGO DEL ITEM DE PAGO'!ERR</definedName>
    <definedName name="as">[0]!ERR</definedName>
    <definedName name="ASB">#REF!</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2">AIU!ERR</definedName>
    <definedName name="ASDFGHJKLÑ" localSheetId="3">'INDICAR CÓDIGO DEL ITEM DE PAGO'!ERR</definedName>
    <definedName name="ASDFGHJKLÑ">[0]!ERR</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3"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auto1" localSheetId="2">#REF!</definedName>
    <definedName name="auto1" localSheetId="3">#REF!</definedName>
    <definedName name="auto1">#REF!</definedName>
    <definedName name="auto123" localSheetId="2">#REF!</definedName>
    <definedName name="auto123" localSheetId="3">#REF!</definedName>
    <definedName name="auto123">#REF!</definedName>
    <definedName name="auto2" localSheetId="2">#REF!</definedName>
    <definedName name="auto2" localSheetId="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 localSheetId="2">#REF!,#REF!,#REF!,#REF!,#REF!,#REF!,#REF!,#REF!,#REF!,#REF!,#REF!,#REF!,#REF!,#REF!,#REF!,#REF!,#REF!,#REF!</definedName>
    <definedName name="Avance_por_item" localSheetId="3">#REF!,#REF!,#REF!,#REF!,#REF!,#REF!,#REF!,#REF!,#REF!,#REF!,#REF!,#REF!,#REF!,#REF!,#REF!,#REF!,#REF!,#REF!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3">#REF!,#REF!,#REF!,#REF!,#REF!,#REF!,#REF!,#REF!,#REF!,#REF!,#REF!,#REF!,#REF!,#REF!,#REF!,#REF!,#REF!,#REF!</definedName>
    <definedName name="Avances_Totales">#REF!,#REF!,#REF!,#REF!,#REF!,#REF!,#REF!,#REF!,#REF!,#REF!,#REF!,#REF!,#REF!,#REF!,#REF!,#REF!,#REF!,#REF!</definedName>
    <definedName name="AW" localSheetId="2">#REF!</definedName>
    <definedName name="AW" localSheetId="3">#REF!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ajo_L">#REF!</definedName>
    <definedName name="Base" localSheetId="2">#REF!</definedName>
    <definedName name="bASE" localSheetId="3">#REF!</definedName>
    <definedName name="Base">#REF!</definedName>
    <definedName name="Base_datos_IM" localSheetId="2">#REF!</definedName>
    <definedName name="Base_datos_IM" localSheetId="3">#REF!</definedName>
    <definedName name="Base_datos_IM">#REF!</definedName>
    <definedName name="base1" localSheetId="2">#REF!</definedName>
    <definedName name="base1">#REF!</definedName>
    <definedName name="base2">#REF!</definedName>
    <definedName name="basedatos">#REF!</definedName>
    <definedName name="_xlnm.Database" localSheetId="2">#REF!</definedName>
    <definedName name="_xlnm.Database" localSheetId="3">#REF!</definedName>
    <definedName name="_xlnm.Database">#REF!</definedName>
    <definedName name="BaseDeDatos1" localSheetId="2">#REF!</definedName>
    <definedName name="BaseDeDatos1" localSheetId="3">#REF!</definedName>
    <definedName name="BaseDeDatos1">#REF!</definedName>
    <definedName name="basep">#REF!</definedName>
    <definedName name="Basica_Centro_costo_2001" localSheetId="2">#REF!</definedName>
    <definedName name="Basica_Centro_costo_2001" localSheetId="3">#REF!</definedName>
    <definedName name="Basica_Centro_costo_2001">#REF!</definedName>
    <definedName name="Basica_Facturacion_2001" localSheetId="2">#REF!</definedName>
    <definedName name="Basica_Facturacion_2001" localSheetId="3">#REF!</definedName>
    <definedName name="Basica_Facturacion_2001">#REF!</definedName>
    <definedName name="Basica_Reserva_2001" localSheetId="2">#REF!</definedName>
    <definedName name="Basica_Reserva_2001" localSheetId="3">#REF!</definedName>
    <definedName name="Basica_Reserva_2001">#REF!</definedName>
    <definedName name="Básico">#REF!</definedName>
    <definedName name="BB" localSheetId="2">AIU!ERR</definedName>
    <definedName name="BB" localSheetId="3">'INDICAR CÓDIGO DEL ITEM DE PAGO'!ERR</definedName>
    <definedName name="BB">[0]!ERR</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 localSheetId="2">#REF!</definedName>
    <definedName name="blEqCantiInf1" localSheetId="3">#REF!</definedName>
    <definedName name="blEqCantiInf1">#REF!</definedName>
    <definedName name="blEqCantiInf2" localSheetId="2">#REF!</definedName>
    <definedName name="blEqCantiInf2" localSheetId="3">#REF!</definedName>
    <definedName name="blEqCantiInf2">#REF!</definedName>
    <definedName name="blEqClaseInf1" localSheetId="2">#REF!</definedName>
    <definedName name="blEqClaseInf1" localSheetId="3">#REF!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 localSheetId="2">#REF!</definedName>
    <definedName name="blReferenciaInforme" localSheetId="3">#REF!</definedName>
    <definedName name="blReferenciaInforme">#REF!</definedName>
    <definedName name="bn" localSheetId="2">#REF!</definedName>
    <definedName name="bn" localSheetId="3">#REF!</definedName>
    <definedName name="bn">#REF!</definedName>
    <definedName name="Bombas" localSheetId="2">#REF!</definedName>
    <definedName name="Bombas">#REF!</definedName>
    <definedName name="BONO">#REF!</definedName>
    <definedName name="BORDER1">#REF!</definedName>
    <definedName name="BORDET" localSheetId="2">#REF!</definedName>
    <definedName name="BORDET" localSheetId="3">#REF!</definedName>
    <definedName name="BORDET">#REF!</definedName>
    <definedName name="BORSHE" localSheetId="3">#REF!</definedName>
    <definedName name="BORSHE">#REF!</definedName>
    <definedName name="BORSUM" localSheetId="3">#REF!</definedName>
    <definedName name="BORSUM">#REF!</definedName>
    <definedName name="boxes" localSheetId="3">#REF!</definedName>
    <definedName name="boxes">#REF!</definedName>
    <definedName name="BQ" localSheetId="3">#REF!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 localSheetId="2">#REF!</definedName>
    <definedName name="C_" localSheetId="3">#REF!</definedName>
    <definedName name="C_">#REF!</definedName>
    <definedName name="C._C.">#REF!</definedName>
    <definedName name="CA" localSheetId="2">#REF!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 localSheetId="2">#REF!,#REF!,#REF!,#REF!,#REF!,#REF!,#REF!,#REF!,#REF!,#REF!,#REF!,#REF!,#REF!,#REF!,#REF!,#REF!</definedName>
    <definedName name="cantidad" localSheetId="3">#REF!,#REF!,#REF!,#REF!,#REF!,#REF!,#REF!,#REF!,#REF!,#REF!,#REF!,#REF!,#REF!,#REF!,#REF!,#REF!</definedName>
    <definedName name="cantidad">#REF!,#REF!,#REF!,#REF!,#REF!,#REF!,#REF!,#REF!,#REF!,#REF!,#REF!,#REF!,#REF!,#REF!,#REF!,#REF!</definedName>
    <definedName name="CAP" localSheetId="2">#REF!</definedName>
    <definedName name="cap" localSheetId="3">#REF!</definedName>
    <definedName name="CAP">#REF!</definedName>
    <definedName name="CAPAC._HSE" localSheetId="2">#REF!</definedName>
    <definedName name="CAPAC._HSE" localSheetId="3">#REF!</definedName>
    <definedName name="CAPAC._HSE">#REF!</definedName>
    <definedName name="CARGA" localSheetId="2">#REF!</definedName>
    <definedName name="CARGA">#REF!</definedName>
    <definedName name="CARGOS">#REF!</definedName>
    <definedName name="carlos" localSheetId="2">MODULO10.auto_abrir</definedName>
    <definedName name="carlos" localSheetId="3">MODULO10.auto_abrir</definedName>
    <definedName name="carlos" localSheetId="1">MODULO10.auto_abrir</definedName>
    <definedName name="carlos" localSheetId="0">MODULO10.auto_abrir</definedName>
    <definedName name="carlos">MODULO10.auto_abrir</definedName>
    <definedName name="CBLES" localSheetId="2">#REF!</definedName>
    <definedName name="CBLES" localSheetId="3">#REF!</definedName>
    <definedName name="CBLES">#REF!</definedName>
    <definedName name="CBLES1" localSheetId="2">#REF!</definedName>
    <definedName name="CBLES1" localSheetId="3">#REF!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#REF!</definedName>
    <definedName name="CCCCCC">#REF!</definedName>
    <definedName name="CCT" localSheetId="2">#REF!</definedName>
    <definedName name="CCT" localSheetId="3">#REF!</definedName>
    <definedName name="CCT">#REF!</definedName>
    <definedName name="ccto210" localSheetId="2">#REF!</definedName>
    <definedName name="ccto210" localSheetId="3">#REF!</definedName>
    <definedName name="ccto210">#REF!</definedName>
    <definedName name="cd">#REF!</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#REF!</definedName>
    <definedName name="CDE" localSheetId="2">#REF!</definedName>
    <definedName name="CDE" localSheetId="3">#REF!</definedName>
    <definedName name="CDE">#REF!</definedName>
    <definedName name="cdfgrtfd" localSheetId="2" hidden="1">#REF!</definedName>
    <definedName name="cdfgrtfd" localSheetId="3" hidden="1">#REF!</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 localSheetId="2">#REF!</definedName>
    <definedName name="Ch" localSheetId="3">#REF!</definedName>
    <definedName name="Ch">#REF!</definedName>
    <definedName name="CHK_PU" localSheetId="3">#REF!</definedName>
    <definedName name="CHK_PU">#REF!</definedName>
    <definedName name="CHP" localSheetId="3">#REF!</definedName>
    <definedName name="CHP">#REF!</definedName>
    <definedName name="CISNEROS" localSheetId="3">#REF!</definedName>
    <definedName name="CISNEROS">#REF!</definedName>
    <definedName name="cjsa" hidden="1">#REF!</definedName>
    <definedName name="CL">#REF!</definedName>
    <definedName name="cmf">#REF!</definedName>
    <definedName name="CMIBLE" localSheetId="2">#REF!</definedName>
    <definedName name="CMIBLE" localSheetId="3">#REF!</definedName>
    <definedName name="CMIBLE">#REF!</definedName>
    <definedName name="CMIBLE1" localSheetId="2">#REF!</definedName>
    <definedName name="CMIBLE1" localSheetId="3">#REF!</definedName>
    <definedName name="CMIBLE1">#REF!</definedName>
    <definedName name="Cod" localSheetId="2">#REF!</definedName>
    <definedName name="Cod" localSheetId="3">#REF!</definedName>
    <definedName name="Cod">#REF!</definedName>
    <definedName name="CodActEco">#REF!</definedName>
    <definedName name="codigo" localSheetId="2">#REF!,#REF!</definedName>
    <definedName name="codigo" localSheetId="3">#REF!,#REF!</definedName>
    <definedName name="codigo">#REF!,#REF!</definedName>
    <definedName name="CodigoInversion" localSheetId="2">#REF!</definedName>
    <definedName name="CodigoInversion" localSheetId="3">#REF!</definedName>
    <definedName name="CodigoInversion">#REF!</definedName>
    <definedName name="CodigoProyecto" localSheetId="3">#REF!</definedName>
    <definedName name="CodigoProyecto">#REF!</definedName>
    <definedName name="Codigos" localSheetId="3">#REF!</definedName>
    <definedName name="Codigos">#REF!</definedName>
    <definedName name="CODOS">#REF!</definedName>
    <definedName name="cogvsiruj">#REF!</definedName>
    <definedName name="COLON" localSheetId="2">#REF!</definedName>
    <definedName name="COLON" localSheetId="3">#REF!</definedName>
    <definedName name="COLON">#REF!</definedName>
    <definedName name="ColTap">#REF!</definedName>
    <definedName name="Com">#REF!</definedName>
    <definedName name="COMIDA" localSheetId="2">#REF!</definedName>
    <definedName name="COMIDA" localSheetId="3">#REF!</definedName>
    <definedName name="COMIDA">#REF!</definedName>
    <definedName name="Compresores" localSheetId="2">#REF!</definedName>
    <definedName name="Compresores" localSheetId="3">#REF!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2">AIU!ERR</definedName>
    <definedName name="COPIA" localSheetId="3">'INDICAR CÓDIGO DEL ITEM DE PAGO'!ERR</definedName>
    <definedName name="COPIA">[0]!ERR</definedName>
    <definedName name="COPIA1" localSheetId="2">#REF!</definedName>
    <definedName name="COPIA1" localSheetId="3">#REF!</definedName>
    <definedName name="COPIA1">#REF!</definedName>
    <definedName name="COPIA2" localSheetId="2">#REF!</definedName>
    <definedName name="COPIA2" localSheetId="3">#REF!</definedName>
    <definedName name="COPIA2">#REF!</definedName>
    <definedName name="copiao4" localSheetId="2">AIU!ERR</definedName>
    <definedName name="copiao4" localSheetId="3">'INDICAR CÓDIGO DEL ITEM DE PAGO'!ERR</definedName>
    <definedName name="copiao4">[0]!ERR</definedName>
    <definedName name="corri" localSheetId="2">AIU!ERR</definedName>
    <definedName name="corri" localSheetId="3">'INDICAR CÓDIGO DEL ITEM DE PAGO'!ERR</definedName>
    <definedName name="corri">[0]!ERR</definedName>
    <definedName name="COSTO_FRENTE">#REF!</definedName>
    <definedName name="costo2" localSheetId="2" hidden="1">#REF!</definedName>
    <definedName name="costo2" localSheetId="3" hidden="1">#REF!</definedName>
    <definedName name="costo2" hidden="1">#REF!</definedName>
    <definedName name="COSTODIRECTO" localSheetId="2">#REF!</definedName>
    <definedName name="COSTODIRECTO" localSheetId="3">#REF!</definedName>
    <definedName name="COSTODIRECTO">#REF!</definedName>
    <definedName name="COSTOS" localSheetId="3">#REF!</definedName>
    <definedName name="COSTOS">#REF!</definedName>
    <definedName name="CRIT" localSheetId="2">#REF!</definedName>
    <definedName name="CRIT" localSheetId="3">#REF!</definedName>
    <definedName name="CRIT">#REF!</definedName>
    <definedName name="CRIT_APIAY" localSheetId="2">#REF!</definedName>
    <definedName name="CRIT_APIAY" localSheetId="3">#REF!</definedName>
    <definedName name="CRIT_APIAY">#REF!</definedName>
    <definedName name="CRIT_CHICHI" localSheetId="2">#REF!</definedName>
    <definedName name="CRIT_CHICHI" localSheetId="3">#REF!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 localSheetId="2">#REF!</definedName>
    <definedName name="cs" localSheetId="3">#REF!</definedName>
    <definedName name="cs">#REF!</definedName>
    <definedName name="CS_AVG_SIZE" localSheetId="2">#REF!</definedName>
    <definedName name="CS_AVG_SIZE" localSheetId="3">#REF!</definedName>
    <definedName name="CS_AVG_SIZE">#REF!</definedName>
    <definedName name="CS_WELDING" localSheetId="2">#REF!</definedName>
    <definedName name="CS_WELDING" localSheetId="3">#REF!</definedName>
    <definedName name="CS_WELDING">#REF!</definedName>
    <definedName name="CTA" localSheetId="3">#REF!</definedName>
    <definedName name="CTA">#REF!</definedName>
    <definedName name="CTE">#REF!</definedName>
    <definedName name="CTR">#REF!</definedName>
    <definedName name="CTRPAG">#REF!</definedName>
    <definedName name="CUAL" localSheetId="2">AIU!ERR</definedName>
    <definedName name="CUAL" localSheetId="3">'INDICAR CÓDIGO DEL ITEM DE PAGO'!ERR</definedName>
    <definedName name="CUAL">[0]!ERR</definedName>
    <definedName name="CUBS" localSheetId="2">#REF!</definedName>
    <definedName name="CUBS" localSheetId="3">#REF!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stomize" localSheetId="1">#REF!</definedName>
    <definedName name="Customize" localSheetId="0">#REF!</definedName>
    <definedName name="Customize">#REF!</definedName>
    <definedName name="cv" localSheetId="2">#REF!</definedName>
    <definedName name="cv" localSheetId="3">#REF!</definedName>
    <definedName name="cv">#REF!</definedName>
    <definedName name="CVa">#REF!</definedName>
    <definedName name="cvbcvbf" localSheetId="2" hidden="1">{#N/A,#N/A,TRUE,"INGENIERIA";#N/A,#N/A,TRUE,"COMPRAS";#N/A,#N/A,TRUE,"DIRECCION";#N/A,#N/A,TRUE,"RESUMEN"}</definedName>
    <definedName name="cvbcvbf" localSheetId="3"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#REF!</definedName>
    <definedName name="dario">#REF!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O1">#REF!</definedName>
    <definedName name="datos" localSheetId="2">#REF!</definedName>
    <definedName name="DATOS" localSheetId="3">#REF!</definedName>
    <definedName name="datos">#REF!</definedName>
    <definedName name="DBASE1" localSheetId="2">#REF!</definedName>
    <definedName name="DBASE1" localSheetId="3">#REF!</definedName>
    <definedName name="DBASE1">#REF!</definedName>
    <definedName name="DBASE2" localSheetId="2">#REF!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#REF!</definedName>
    <definedName name="dc" localSheetId="2">#REF!</definedName>
    <definedName name="dc" localSheetId="3">#REF!</definedName>
    <definedName name="dc">#REF!</definedName>
    <definedName name="Dcacm" localSheetId="2">#REF!</definedName>
    <definedName name="Dcacm" localSheetId="3">#REF!</definedName>
    <definedName name="Dcacm">#REF!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#REF!</definedName>
    <definedName name="DCI1_1_4">#REF!</definedName>
    <definedName name="DCI1_2">#REF!</definedName>
    <definedName name="DCI1_3">#REF!</definedName>
    <definedName name="DCI1_4">#REF!</definedName>
    <definedName name="DCorriente" localSheetId="2">#REF!</definedName>
    <definedName name="DCorriente" localSheetId="3">#REF!</definedName>
    <definedName name="DCorriente">#REF!</definedName>
    <definedName name="Dcorriente1" localSheetId="3">#REF!</definedName>
    <definedName name="Dcorriente1">#REF!</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2">#REF!</definedName>
    <definedName name="dd" localSheetId="3">#REF!</definedName>
    <definedName name="dd">#REF!</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2">#REF!</definedName>
    <definedName name="demanto" localSheetId="3">#REF!</definedName>
    <definedName name="demanto">#REF!</definedName>
    <definedName name="DEMOLICIÓN">#REF!</definedName>
    <definedName name="DEP_VPR_GRM" localSheetId="2">#REF!</definedName>
    <definedName name="DEP_VPR_GRM" localSheetId="3">#REF!</definedName>
    <definedName name="DEP_VPR_GRM">#REF!</definedName>
    <definedName name="DEP_VPR_GRN" localSheetId="2">#REF!</definedName>
    <definedName name="DEP_VPR_GRN" localSheetId="3">#REF!</definedName>
    <definedName name="DEP_VPR_GRN">#REF!</definedName>
    <definedName name="DEP_VPR_GRS" localSheetId="2">#REF!</definedName>
    <definedName name="DEP_VPR_GRS" localSheetId="3">#REF!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 localSheetId="2">#REF!</definedName>
    <definedName name="DERFE" localSheetId="3">#REF!</definedName>
    <definedName name="DERFE">#REF!</definedName>
    <definedName name="desarrolladas">#REF!,#REF!,#REF!,#REF!</definedName>
    <definedName name="DESCUNMI" localSheetId="2">#REF!</definedName>
    <definedName name="DESCUNMI" localSheetId="3">#REF!</definedName>
    <definedName name="DESCUNMI">#REF!</definedName>
    <definedName name="DEST_ART" localSheetId="2">#REF!</definedName>
    <definedName name="DEST_ART" localSheetId="3">#REF!</definedName>
    <definedName name="DEST_ART">#REF!</definedName>
    <definedName name="DESTCOD" localSheetId="2">#REF!</definedName>
    <definedName name="DESTCOD" localSheetId="3">#REF!</definedName>
    <definedName name="DESTCOD">#REF!</definedName>
    <definedName name="DESTFG" localSheetId="2">#REF!</definedName>
    <definedName name="DESTFG" localSheetId="3">#REF!</definedName>
    <definedName name="DESTFG">#REF!</definedName>
    <definedName name="DESTQTY" localSheetId="3">#REF!</definedName>
    <definedName name="DESTQTY">#REF!</definedName>
    <definedName name="DETAIL" localSheetId="3">#REF!</definedName>
    <definedName name="DETAIL">#REF!</definedName>
    <definedName name="Detalle_Reserva" localSheetId="3">#REF!</definedName>
    <definedName name="Detalle_Reserva">#REF!</definedName>
    <definedName name="DEX" localSheetId="2">#REF!</definedName>
    <definedName name="DEX" localSheetId="3">#REF!</definedName>
    <definedName name="DEX">#REF!</definedName>
    <definedName name="DF" localSheetId="2">#REF!</definedName>
    <definedName name="DF">#REF!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#REF!</definedName>
    <definedName name="Diámetro" localSheetId="2">#REF!</definedName>
    <definedName name="Diámetro" localSheetId="3">#REF!</definedName>
    <definedName name="Diámetro">#REF!</definedName>
    <definedName name="diámetroft" localSheetId="2">#REF!</definedName>
    <definedName name="diámetroft" localSheetId="3">#REF!</definedName>
    <definedName name="diámetroft">#REF!</definedName>
    <definedName name="diametros" localSheetId="2">#REF!</definedName>
    <definedName name="diametros" localSheetId="3">#REF!</definedName>
    <definedName name="diametros">#REF!</definedName>
    <definedName name="diferencia" localSheetId="2">#REF!,#REF!,#REF!,#REF!,#REF!,#REF!,#REF!,#REF!,#REF!,#REF!</definedName>
    <definedName name="diferencia" localSheetId="3">#REF!,#REF!,#REF!,#REF!,#REF!,#REF!,#REF!,#REF!,#REF!,#REF!</definedName>
    <definedName name="diferencia">#REF!,#REF!,#REF!,#REF!,#REF!,#REF!,#REF!,#REF!,#REF!,#REF!</definedName>
    <definedName name="DIJ" localSheetId="2">#REF!</definedName>
    <definedName name="DIJ" localSheetId="3">#REF!</definedName>
    <definedName name="DIJ">#REF!</definedName>
    <definedName name="DIJ1_1" localSheetId="3">#REF!</definedName>
    <definedName name="DIJ1_1">#REF!</definedName>
    <definedName name="DIJ1_1_1" localSheetId="3">#REF!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 localSheetId="2">#REF!</definedName>
    <definedName name="display_area_2" localSheetId="3">#REF!</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 localSheetId="2">#REF!</definedName>
    <definedName name="DOTACIÓN" localSheetId="3">#REF!</definedName>
    <definedName name="DOTACIÓN">#REF!</definedName>
    <definedName name="DPI" localSheetId="3">#REF!</definedName>
    <definedName name="DPI">#REF!</definedName>
    <definedName name="DPI1_1" localSheetId="3">#REF!</definedName>
    <definedName name="DPI1_1">#REF!</definedName>
    <definedName name="DPI1_1_1" localSheetId="3">#REF!</definedName>
    <definedName name="DPI1_1_1">#REF!</definedName>
    <definedName name="DPY" localSheetId="3">#REF!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3">#REF!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 localSheetId="2">#REF!</definedName>
    <definedName name="dt" localSheetId="3">#REF!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 localSheetId="2">#REF!</definedName>
    <definedName name="EDC" localSheetId="3">#REF!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2">AIU!ERR</definedName>
    <definedName name="EE" localSheetId="3">'INDICAR CÓDIGO DEL ITEM DE PAGO'!ERR</definedName>
    <definedName name="EE">[0]!ERR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 localSheetId="2">#REF!</definedName>
    <definedName name="ELIMINACIONPROYC" localSheetId="3">#REF!</definedName>
    <definedName name="ELIMINACIONPROYC">#REF!</definedName>
    <definedName name="emanto" localSheetId="2">#REF!</definedName>
    <definedName name="emanto" localSheetId="3">#REF!</definedName>
    <definedName name="emanto">#REF!</definedName>
    <definedName name="eme" localSheetId="2">AIU!ERR</definedName>
    <definedName name="eme" localSheetId="3">'INDICAR CÓDIGO DEL ITEM DE PAGO'!ERR</definedName>
    <definedName name="eme">[0]!ERR</definedName>
    <definedName name="EMPLEADO" localSheetId="2">#REF!</definedName>
    <definedName name="EMPLEADO" localSheetId="3">#REF!</definedName>
    <definedName name="EMPLEADO">#REF!</definedName>
    <definedName name="Empresa">#REF!</definedName>
    <definedName name="EMULSION" localSheetId="2">#REF!</definedName>
    <definedName name="EMULSION" localSheetId="3">#REF!</definedName>
    <definedName name="EMULSION">#REF!</definedName>
    <definedName name="End_Bal" localSheetId="2">#REF!</definedName>
    <definedName name="End_Bal" localSheetId="3">#REF!</definedName>
    <definedName name="End_Bal">#REF!</definedName>
    <definedName name="ene" localSheetId="2">#REF!</definedName>
    <definedName name="ene" localSheetId="3">#REF!</definedName>
    <definedName name="ene">#REF!</definedName>
    <definedName name="Ensayos">#REF!</definedName>
    <definedName name="ENTRADASP" localSheetId="3">#REF!</definedName>
    <definedName name="ENTRADASP">#REF!</definedName>
    <definedName name="EPECIALIDAD_SIDOE">#REF!</definedName>
    <definedName name="equipo">#REF!</definedName>
    <definedName name="EQUIPO1" localSheetId="2">#REF!</definedName>
    <definedName name="EQUIPO1" localSheetId="3">#REF!</definedName>
    <definedName name="EQUIPO1">#REF!</definedName>
    <definedName name="Equipos" localSheetId="2">#REF!</definedName>
    <definedName name="EQUIPOS" localSheetId="3">#REF!</definedName>
    <definedName name="Equipos">#REF!</definedName>
    <definedName name="EQUIPOS1" localSheetId="2">#REF!</definedName>
    <definedName name="EQUIPOS1" localSheetId="3">#REF!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#REF!</definedName>
    <definedName name="erfg" localSheetId="2" hidden="1">{#N/A,#N/A,FALSE,"Hoja1";#N/A,#N/A,FALSE,"Hoja2"}</definedName>
    <definedName name="erfg" localSheetId="3"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2">AIU!ERR</definedName>
    <definedName name="ES" localSheetId="3">'INDICAR CÓDIGO DEL ITEM DE PAGO'!ERR</definedName>
    <definedName name="ES">[0]!ERR</definedName>
    <definedName name="ESA" localSheetId="2">#REF!</definedName>
    <definedName name="ESA" localSheetId="3">#REF!</definedName>
    <definedName name="ESA">#REF!</definedName>
    <definedName name="ESE" localSheetId="2">#REF!</definedName>
    <definedName name="ESE" localSheetId="3">#REF!</definedName>
    <definedName name="ESE">#REF!</definedName>
    <definedName name="ESPE" localSheetId="2">#REF!</definedName>
    <definedName name="ESPE" localSheetId="3">#REF!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#REF!</definedName>
    <definedName name="ESTRU">#REF!</definedName>
    <definedName name="ESTRUCTURA" localSheetId="2" hidden="1">{#N/A,#N/A,TRUE,"INGENIERIA";#N/A,#N/A,TRUE,"COMPRAS";#N/A,#N/A,TRUE,"DIRECCION";#N/A,#N/A,TRUE,"RESUMEN"}</definedName>
    <definedName name="ESTRUCTURA" localSheetId="3" hidden="1">{#N/A,#N/A,TRUE,"INGENIERIA";#N/A,#N/A,TRUE,"COMPRAS";#N/A,#N/A,TRUE,"DIRECCION";#N/A,#N/A,TRUE,"RESUMEN"}</definedName>
    <definedName name="ESTRUCTURA" hidden="1">{#N/A,#N/A,TRUE,"INGENIERIA";#N/A,#N/A,TRUE,"COMPRAS";#N/A,#N/A,TRUE,"DIRECCION";#N/A,#N/A,TRUE,"RESUMEN"}</definedName>
    <definedName name="ESTRUCTURAS">#REF!</definedName>
    <definedName name="ETAP" localSheetId="2">#REF!</definedName>
    <definedName name="ETAP" localSheetId="3">#REF!</definedName>
    <definedName name="ETAP">#REF!</definedName>
    <definedName name="ETAPA_PACC" localSheetId="2">#REF!</definedName>
    <definedName name="ETAPA_PACC" localSheetId="3">#REF!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2" hidden="1">{#N/A,#N/A,TRUE,"1842CWN0"}</definedName>
    <definedName name="etertt" localSheetId="3" hidden="1">{#N/A,#N/A,TRUE,"1842CWN0"}</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#REF!</definedName>
    <definedName name="Excel_BuiltIn_Print_Titles_10">#REF!</definedName>
    <definedName name="Excel_BuiltIn_Print_Titles_11" localSheetId="3">#REF!</definedName>
    <definedName name="Excel_BuiltIn_Print_Titles_11">#REF!</definedName>
    <definedName name="Excel_BuiltIn_Print_Titles_12" localSheetId="3">#REF!</definedName>
    <definedName name="Excel_BuiltIn_Print_Titles_12">#REF!</definedName>
    <definedName name="Excel_BuiltIn_Print_Titles_13" localSheetId="3">#REF!</definedName>
    <definedName name="Excel_BuiltIn_Print_Titles_13">#REF!</definedName>
    <definedName name="Excel_BuiltIn_Print_Titles_14" localSheetId="3">#REF!</definedName>
    <definedName name="Excel_BuiltIn_Print_Titles_14">#REF!</definedName>
    <definedName name="Excel_BuiltIn_Print_Titles_15" localSheetId="2">#REF!</definedName>
    <definedName name="Excel_BuiltIn_Print_Titles_15" localSheetId="3">#REF!</definedName>
    <definedName name="Excel_BuiltIn_Print_Titles_15">#REF!</definedName>
    <definedName name="Excel_BuiltIn_Print_Titles_16" localSheetId="2">#REF!</definedName>
    <definedName name="Excel_BuiltIn_Print_Titles_16" localSheetId="3">#REF!</definedName>
    <definedName name="Excel_BuiltIn_Print_Titles_16">#REF!</definedName>
    <definedName name="Excel_BuiltIn_Print_Titles_17" localSheetId="2">#REF!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#REF!</definedName>
    <definedName name="Excel_BuiltIn_Print_Titles_19">#REF!</definedName>
    <definedName name="Excel_BuiltIn_Print_Titles_20" localSheetId="2">#REF!</definedName>
    <definedName name="Excel_BuiltIn_Print_Titles_20" localSheetId="3">#REF!</definedName>
    <definedName name="Excel_BuiltIn_Print_Titles_20">#REF!</definedName>
    <definedName name="Excel_BuiltIn_Print_Titles_21" localSheetId="2">#REF!</definedName>
    <definedName name="Excel_BuiltIn_Print_Titles_21" localSheetId="3">#REF!</definedName>
    <definedName name="Excel_BuiltIn_Print_Titles_21">#REF!</definedName>
    <definedName name="Excel_BuiltIn_Print_Titles_23" localSheetId="2">#REF!</definedName>
    <definedName name="Excel_BuiltIn_Print_Titles_23" localSheetId="3">#REF!</definedName>
    <definedName name="Excel_BuiltIn_Print_Titles_23">#REF!</definedName>
    <definedName name="Excel_BuiltIn_Print_Titles_3" localSheetId="2">#REF!</definedName>
    <definedName name="Excel_BuiltIn_Print_Titles_3" localSheetId="3">#REF!</definedName>
    <definedName name="Excel_BuiltIn_Print_Titles_3">#REF!</definedName>
    <definedName name="Excel_BuiltIn_Print_Titles_5" localSheetId="2">#REF!</definedName>
    <definedName name="Excel_BuiltIn_Print_Titles_5" localSheetId="3">#REF!</definedName>
    <definedName name="Excel_BuiltIn_Print_Titles_5">#REF!</definedName>
    <definedName name="Excel_BuiltIn_Print_Titles_5_XX" localSheetId="2">#REF!</definedName>
    <definedName name="Excel_BuiltIn_Print_Titles_5_XX" localSheetId="3">#REF!</definedName>
    <definedName name="Excel_BuiltIn_Print_Titles_5_XX">#REF!</definedName>
    <definedName name="Excel_BuiltIn_Print_Titles_6" localSheetId="2">#REF!</definedName>
    <definedName name="Excel_BuiltIn_Print_Titles_6" localSheetId="3">#REF!</definedName>
    <definedName name="Excel_BuiltIn_Print_Titles_6">#REF!</definedName>
    <definedName name="Excel_BuiltIn_Print_Titles_7" localSheetId="2">#REF!</definedName>
    <definedName name="Excel_BuiltIn_Print_Titles_7" localSheetId="3">#REF!</definedName>
    <definedName name="Excel_BuiltIn_Print_Titles_7">#REF!</definedName>
    <definedName name="Excel_BuiltIn_Print_Titles_8" localSheetId="2">#REF!</definedName>
    <definedName name="Excel_BuiltIn_Print_Titles_8" localSheetId="3">#REF!</definedName>
    <definedName name="Excel_BuiltIn_Print_Titles_8">#REF!</definedName>
    <definedName name="Excel_BuiltIn_Print_Titles_9" localSheetId="2">#REF!</definedName>
    <definedName name="Excel_BuiltIn_Print_Titles_9" localSheetId="3">#REF!</definedName>
    <definedName name="Excel_BuiltIn_Print_Titles_9">#REF!</definedName>
    <definedName name="EXCROC">#REF!</definedName>
    <definedName name="ExtensionCoordinador" localSheetId="2">#REF!</definedName>
    <definedName name="ExtensionCoordinador" localSheetId="3">#REF!</definedName>
    <definedName name="ExtensionCoordinador">#REF!</definedName>
    <definedName name="Extra_Pay" localSheetId="2">#REF!</definedName>
    <definedName name="Extra_Pay" localSheetId="3">#REF!</definedName>
    <definedName name="Extra_Pay">#REF!</definedName>
    <definedName name="Extracción_IM" localSheetId="2">#REF!</definedName>
    <definedName name="Extracción_IM" localSheetId="3">#REF!</definedName>
    <definedName name="Extracción_IM">#REF!</definedName>
    <definedName name="Extras">#REF!</definedName>
    <definedName name="F._INGRESO" localSheetId="2">#REF!</definedName>
    <definedName name="F._INGRESO" localSheetId="3">#REF!</definedName>
    <definedName name="F._INGRESO">#REF!</definedName>
    <definedName name="F._RETIRO" localSheetId="2">#REF!</definedName>
    <definedName name="F._RETIRO" localSheetId="3">#REF!</definedName>
    <definedName name="F._RETIRO">#REF!</definedName>
    <definedName name="F.L" localSheetId="2">#REF!</definedName>
    <definedName name="F.L" localSheetId="3">#REF!</definedName>
    <definedName name="F.L">#REF!</definedName>
    <definedName name="Facilidades">#REF!</definedName>
    <definedName name="factor">#REF!</definedName>
    <definedName name="FACTURADO">#REF!</definedName>
    <definedName name="FareWellStmnt" localSheetId="1">#REF!</definedName>
    <definedName name="FareWellStmnt" localSheetId="0">#REF!</definedName>
    <definedName name="FareWellStmnt">#REF!</definedName>
    <definedName name="FaseProyecto" localSheetId="2">#REF!</definedName>
    <definedName name="FaseProyecto" localSheetId="3">#REF!</definedName>
    <definedName name="FaseProyecto">#REF!</definedName>
    <definedName name="FD" localSheetId="2">AIU!ERR</definedName>
    <definedName name="FD" localSheetId="3">'INDICAR CÓDIGO DEL ITEM DE PAGO'!ERR</definedName>
    <definedName name="FD">[0]!ERR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 localSheetId="2">#REF!</definedName>
    <definedName name="FechaTerminacion" localSheetId="3">#REF!</definedName>
    <definedName name="FechaTerminacion">#REF!</definedName>
    <definedName name="fer" localSheetId="2">#REF!</definedName>
    <definedName name="fer" localSheetId="3">#REF!</definedName>
    <definedName name="fer">#REF!</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2">AIU!ERR</definedName>
    <definedName name="ff" localSheetId="3">'INDICAR CÓDIGO DEL ITEM DE PAGO'!ERR</definedName>
    <definedName name="ff">[0]!ERR</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2">AIU!ERR</definedName>
    <definedName name="fg" localSheetId="3">'INDICAR CÓDIGO DEL ITEM DE PAGO'!ERR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2" hidden="1">{#N/A,#N/A,TRUE,"1842CWN0"}</definedName>
    <definedName name="fhg" localSheetId="3" hidden="1">{#N/A,#N/A,TRUE,"1842CWN0"}</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AIU!ERR</definedName>
    <definedName name="FINANCIACION" localSheetId="3">'INDICAR CÓDIGO DEL ITEM DE PAGO'!ERR</definedName>
    <definedName name="FINANCIACION">[0]!ERR</definedName>
    <definedName name="FinePrint" localSheetId="1">#REF!</definedName>
    <definedName name="FinePrint" localSheetId="0">#REF!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AIU!ERR</definedName>
    <definedName name="fu" localSheetId="3">'INDICAR CÓDIGO DEL ITEM DE PAGO'!ERR</definedName>
    <definedName name="fu">[0]!ERR</definedName>
    <definedName name="Full_Print" localSheetId="2">#REF!</definedName>
    <definedName name="Full_Print" localSheetId="3">#REF!</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Eg">#REF!</definedName>
    <definedName name="G.Em">#REF!</definedName>
    <definedName name="G.Eo">#REF!</definedName>
    <definedName name="G.Ew">#REF!</definedName>
    <definedName name="G1_" localSheetId="2">#REF!</definedName>
    <definedName name="G1_" localSheetId="3">#REF!</definedName>
    <definedName name="G1_">#REF!</definedName>
    <definedName name="GAJ" localSheetId="2">#REF!</definedName>
    <definedName name="GAJ" localSheetId="3">#REF!</definedName>
    <definedName name="GAJ">#REF!</definedName>
    <definedName name="GAS" localSheetId="2">#REF!</definedName>
    <definedName name="GAS" localSheetId="3">#REF!</definedName>
    <definedName name="GAS">#REF!</definedName>
    <definedName name="gba" localSheetId="2"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 localSheetId="2">#REF!</definedName>
    <definedName name="GEC_ON_DAPIAY" localSheetId="3">#REF!</definedName>
    <definedName name="GEC_ON_DAPIAY">#REF!</definedName>
    <definedName name="GEC_ON_GER" localSheetId="2">#REF!</definedName>
    <definedName name="GEC_ON_GER" localSheetId="3">#REF!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3">#REF!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3"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2">AIU!ERR</definedName>
    <definedName name="GGG" localSheetId="3">'INDICAR CÓDIGO DEL ITEM DE PAGO'!ERR</definedName>
    <definedName name="GGG">[0]!ERR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2" hidden="1">{#N/A,#N/A,TRUE,"1842CWN0"}</definedName>
    <definedName name="ggjgjkg" localSheetId="3" hidden="1">{#N/A,#N/A,TRUE,"1842CWN0"}</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3" hidden="1">{#N/A,#N/A,TRUE,"1842CWN0"}</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#REF!</definedName>
    <definedName name="GMM_ON_DMARES" localSheetId="2">#REF!</definedName>
    <definedName name="GMM_ON_DMARES" localSheetId="3">#REF!</definedName>
    <definedName name="GMM_ON_DMARES">#REF!</definedName>
    <definedName name="GMM_ON_DRIO" localSheetId="2">#REF!</definedName>
    <definedName name="GMM_ON_DRIO" localSheetId="3">#REF!</definedName>
    <definedName name="GMM_ON_DRIO">#REF!</definedName>
    <definedName name="GOR" localSheetId="2">#REF!</definedName>
    <definedName name="GOR" localSheetId="3">#REF!</definedName>
    <definedName name="GOR">#REF!</definedName>
    <definedName name="GOT" localSheetId="2">#REF!</definedName>
    <definedName name="GOT" localSheetId="3">#REF!</definedName>
    <definedName name="GOT">#REF!</definedName>
    <definedName name="GPO" localSheetId="2">#REF!</definedName>
    <definedName name="GPO" localSheetId="3">#REF!</definedName>
    <definedName name="GPO">#REF!</definedName>
    <definedName name="GPR" localSheetId="2">#REF!</definedName>
    <definedName name="GPR" localSheetId="3">#REF!</definedName>
    <definedName name="GPR">#REF!</definedName>
    <definedName name="_xlnm.Recorder" localSheetId="2">#REF!</definedName>
    <definedName name="_xlnm.Recorder" localSheetId="3">#REF!</definedName>
    <definedName name="_xlnm.Recorder">#REF!</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#REF!</definedName>
    <definedName name="GRAF3" localSheetId="2">#REF!</definedName>
    <definedName name="GRAF3" localSheetId="3">#REF!</definedName>
    <definedName name="GRAF3">#REF!</definedName>
    <definedName name="GRC" localSheetId="2">#REF!</definedName>
    <definedName name="GRC">#REF!</definedName>
    <definedName name="GRC_ON_ASO" localSheetId="2">#REF!</definedName>
    <definedName name="GRC_ON_ASO">#REF!</definedName>
    <definedName name="GRC_ON_DAPIAY" localSheetId="2">#REF!</definedName>
    <definedName name="GRC_ON_DAPIAY" localSheetId="3">#REF!</definedName>
    <definedName name="GRC_ON_DAPIAY">#REF!</definedName>
    <definedName name="GRC_ON_GER" localSheetId="2">#REF!</definedName>
    <definedName name="GRC_ON_GER" localSheetId="3">#REF!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M">#REF!</definedName>
    <definedName name="GRM_ON_DMARES" localSheetId="2">#REF!</definedName>
    <definedName name="GRM_ON_DMARES" localSheetId="3">#REF!</definedName>
    <definedName name="GRM_ON_DMARES">#REF!</definedName>
    <definedName name="GRM_ON_DRIO" localSheetId="2">#REF!</definedName>
    <definedName name="GRM_ON_DRIO" localSheetId="3">#REF!</definedName>
    <definedName name="GRM_ON_DRIO">#REF!</definedName>
    <definedName name="GRN" localSheetId="2">#REF!</definedName>
    <definedName name="GRN" localSheetId="3">#REF!</definedName>
    <definedName name="GRN">#REF!</definedName>
    <definedName name="GRN_ON_ASO" localSheetId="2">#REF!</definedName>
    <definedName name="GRN_ON_ASO" localSheetId="3">#REF!</definedName>
    <definedName name="GRN_ON_ASO">#REF!</definedName>
    <definedName name="GRN_ON_DIREC" localSheetId="2">#REF!</definedName>
    <definedName name="GRN_ON_DIREC" localSheetId="3">#REF!</definedName>
    <definedName name="GRN_ON_DIREC">#REF!</definedName>
    <definedName name="GRS" localSheetId="2">#REF!</definedName>
    <definedName name="GRS" localSheetId="3">#REF!</definedName>
    <definedName name="GRS">#REF!</definedName>
    <definedName name="GRS_ON_ASO" localSheetId="2">#REF!</definedName>
    <definedName name="GRS_ON_ASO" localSheetId="3">#REF!</definedName>
    <definedName name="GRS_ON_ASO">#REF!</definedName>
    <definedName name="GRS_ON_DIREC" localSheetId="2">#REF!</definedName>
    <definedName name="GRS_ON_DIREC" localSheetId="3">#REF!</definedName>
    <definedName name="GRS_ON_DIREC">#REF!</definedName>
    <definedName name="GRS_ON_HUIL" localSheetId="2">#REF!</definedName>
    <definedName name="GRS_ON_HUIL" localSheetId="3">#REF!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#REF!</definedName>
    <definedName name="GRUPO123" localSheetId="2">#REF!</definedName>
    <definedName name="GRUPO123" localSheetId="3">#REF!</definedName>
    <definedName name="GRUPO123">#REF!</definedName>
    <definedName name="GRUPO13" localSheetId="2">#REF!</definedName>
    <definedName name="GRUPO13" localSheetId="3">#REF!</definedName>
    <definedName name="GRUPO13">#REF!</definedName>
    <definedName name="GRUPO2" localSheetId="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 localSheetId="3">#REF!</definedName>
    <definedName name="GTRE">#REF!</definedName>
    <definedName name="h" localSheetId="2">#REF!</definedName>
    <definedName name="h" localSheetId="3">#REF!</definedName>
    <definedName name="h">#REF!</definedName>
    <definedName name="H_pump" localSheetId="2">#REF!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#REF!</definedName>
    <definedName name="HERRERO" localSheetId="2">#REF!</definedName>
    <definedName name="HERRERO" localSheetId="3">#REF!</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2">AIU!ERR</definedName>
    <definedName name="hh" localSheetId="3">'INDICAR CÓDIGO DEL ITEM DE PAGO'!ERR</definedName>
    <definedName name="hh">[0]!ERR</definedName>
    <definedName name="hhg" localSheetId="2" hidden="1">{#N/A,#N/A,TRUE,"1842CWN0"}</definedName>
    <definedName name="hhg" localSheetId="3" hidden="1">{#N/A,#N/A,TRUE,"1842CWN0"}</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2">AIU!ERR</definedName>
    <definedName name="HK" localSheetId="3">'INDICAR CÓDIGO DEL ITEM DE PAGO'!ERR</definedName>
    <definedName name="HK">[0]!ERR</definedName>
    <definedName name="HM" localSheetId="2">#REF!</definedName>
    <definedName name="HM" localSheetId="3">#REF!</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3">#REF!</definedName>
    <definedName name="HOJA1">#REF!</definedName>
    <definedName name="horat" localSheetId="2">#REF!</definedName>
    <definedName name="horat" localSheetId="3">#REF!</definedName>
    <definedName name="horat">#REF!</definedName>
    <definedName name="Hornos" localSheetId="2">#REF!</definedName>
    <definedName name="Hornos" localSheetId="3">#REF!</definedName>
    <definedName name="Hornos">#REF!</definedName>
    <definedName name="HP_stg_Hz" localSheetId="2">#REF!</definedName>
    <definedName name="HP_stg_Hz" localSheetId="3">#REF!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2">#REF!</definedName>
    <definedName name="I" localSheetId="3">#REF!</definedName>
    <definedName name="I">#REF!</definedName>
    <definedName name="i0" localSheetId="2">#REF!</definedName>
    <definedName name="i0" localSheetId="3">#REF!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 localSheetId="2">#REF!</definedName>
    <definedName name="Icct" localSheetId="3">#REF!</definedName>
    <definedName name="Icct">#REF!</definedName>
    <definedName name="ICP" localSheetId="3">#REF!</definedName>
    <definedName name="ICP">#REF!</definedName>
    <definedName name="ICP1_1" localSheetId="3">#REF!</definedName>
    <definedName name="ICP1_1">#REF!</definedName>
    <definedName name="ICP1_1_1" localSheetId="3">#REF!</definedName>
    <definedName name="ICP1_1_1">#REF!</definedName>
    <definedName name="ICP1_1_2" localSheetId="3">#REF!</definedName>
    <definedName name="ICP1_1_2">#REF!</definedName>
    <definedName name="ICP1_1_3">#REF!</definedName>
    <definedName name="ICP1_1_4">#REF!</definedName>
    <definedName name="ICP1_2">#REF!</definedName>
    <definedName name="ICP1_3">#REF!</definedName>
    <definedName name="ICP1_4">#REF!</definedName>
    <definedName name="ID" localSheetId="2">AIU!ERR</definedName>
    <definedName name="ID" localSheetId="3">'INDICAR CÓDIGO DEL ITEM DE PAGO'!ERR</definedName>
    <definedName name="ID">[0]!ERR</definedName>
    <definedName name="IF" localSheetId="2">#REF!</definedName>
    <definedName name="IF" localSheetId="3">#REF!</definedName>
    <definedName name="IF">#REF!</definedName>
    <definedName name="Ig" localSheetId="2">#REF!</definedName>
    <definedName name="Ig" localSheetId="3">#REF!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 localSheetId="2">#REF!</definedName>
    <definedName name="IMPRESSION" localSheetId="3">#REF!</definedName>
    <definedName name="IMPRESSION">#REF!</definedName>
    <definedName name="imprimir" localSheetId="2">#REF!</definedName>
    <definedName name="imprimir" localSheetId="3">#REF!</definedName>
    <definedName name="imprimir">#REF!</definedName>
    <definedName name="IMPTOS" localSheetId="2">#REF!</definedName>
    <definedName name="IMPTOS" localSheetId="3">#REF!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#REF!</definedName>
    <definedName name="Informe_semanal" localSheetId="2">#REF!</definedName>
    <definedName name="Informe_semanal" localSheetId="3">#REF!</definedName>
    <definedName name="Informe_semanal">#REF!</definedName>
    <definedName name="INGENIERIA1" localSheetId="2" hidden="1">#REF!</definedName>
    <definedName name="INGENIERIA1" localSheetId="3" hidden="1">#REF!</definedName>
    <definedName name="INGENIERIA1" hidden="1">#REF!</definedName>
    <definedName name="INGENIERIA11" localSheetId="2" hidden="1">#REF!</definedName>
    <definedName name="INGENIERIA11" localSheetId="3" hidden="1">#REF!</definedName>
    <definedName name="INGENIERIA11" hidden="1">#REF!</definedName>
    <definedName name="iniciales">#REF!,#REF!,#REF!,#REF!</definedName>
    <definedName name="Inicio">#REF!</definedName>
    <definedName name="INPU" localSheetId="2">#REF!</definedName>
    <definedName name="INPU" localSheetId="3">#REF!</definedName>
    <definedName name="INPU">#REF!</definedName>
    <definedName name="INPUT" localSheetId="3">#REF!</definedName>
    <definedName name="INPUT">#REF!</definedName>
    <definedName name="INSU" localSheetId="2">#REF!</definedName>
    <definedName name="INSU">#REF!</definedName>
    <definedName name="Insumos_auxiliares" localSheetId="2">#REF!</definedName>
    <definedName name="Insumos_auxiliares" localSheetId="3">#REF!</definedName>
    <definedName name="Insumos_auxiliares">#REF!</definedName>
    <definedName name="Insumos_basicos" localSheetId="2">#REF!</definedName>
    <definedName name="Insumos_basicos" localSheetId="3">#REF!</definedName>
    <definedName name="Insumos_basicos">#REF!</definedName>
    <definedName name="Int" localSheetId="2">#REF!</definedName>
    <definedName name="Int" localSheetId="3">#REF!</definedName>
    <definedName name="Int">#REF!</definedName>
    <definedName name="InTap">#REF!</definedName>
    <definedName name="INTER">#REF!</definedName>
    <definedName name="Intercambiadores" localSheetId="2">#REF!</definedName>
    <definedName name="Intercambiadores" localSheetId="3">#REF!</definedName>
    <definedName name="Intercambiadores">#REF!</definedName>
    <definedName name="Interest_Rate" localSheetId="2">#REF!</definedName>
    <definedName name="Interest_Rate" localSheetId="3">#REF!</definedName>
    <definedName name="Interest_Rate">#REF!</definedName>
    <definedName name="INTERMEDIA_I" localSheetId="2">#REF!</definedName>
    <definedName name="INTERMEDIA_I" localSheetId="3">#REF!</definedName>
    <definedName name="INTERMEDIA_I">#REF!</definedName>
    <definedName name="Interventor">#REF!</definedName>
    <definedName name="IntVal">#REF!</definedName>
    <definedName name="INV_11">#REF!</definedName>
    <definedName name="INV_Payments" localSheetId="1">#REF!</definedName>
    <definedName name="INV_Payments" localSheetId="0">#REF!</definedName>
    <definedName name="INV_Payments">#REF!</definedName>
    <definedName name="InvDol1" localSheetId="2">#REF!</definedName>
    <definedName name="InvDol1" localSheetId="3">#REF!</definedName>
    <definedName name="InvDol1">#REF!</definedName>
    <definedName name="InvDol2" localSheetId="2">#REF!</definedName>
    <definedName name="InvDol2" localSheetId="3">#REF!</definedName>
    <definedName name="InvDol2">#REF!</definedName>
    <definedName name="InvDol3" localSheetId="2">#REF!</definedName>
    <definedName name="InvDol3" localSheetId="3">#REF!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AIU!ERR</definedName>
    <definedName name="IOUHH" localSheetId="3">'INDICAR CÓDIGO DEL ITEM DE PAGO'!ERR</definedName>
    <definedName name="IOUHH">[0]!ERR</definedName>
    <definedName name="IP" localSheetId="2">#REF!</definedName>
    <definedName name="IP" localSheetId="3">#REF!</definedName>
    <definedName name="IP">#REF!</definedName>
    <definedName name="irng" localSheetId="2" hidden="1">#REF!</definedName>
    <definedName name="irng" localSheetId="3" hidden="1">#REF!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 localSheetId="3">#REF!</definedName>
    <definedName name="ITEM1">#REF!</definedName>
    <definedName name="ITEM15" localSheetId="2">#REF!</definedName>
    <definedName name="ITEM15" localSheetId="3">#REF!</definedName>
    <definedName name="ITEM15">#REF!</definedName>
    <definedName name="ITEM2" localSheetId="2">#REF!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#REF!</definedName>
    <definedName name="iwjer" localSheetId="2">#REF!</definedName>
    <definedName name="iwjer" localSheetId="3">#REF!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2">AIU!ERR</definedName>
    <definedName name="jj" localSheetId="3">'INDICAR CÓDIGO DEL ITEM DE PAGO'!ERR</definedName>
    <definedName name="jj">[0]!ERR</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2" hidden="1">{#N/A,#N/A,FALSE,"Hoja1";#N/A,#N/A,FALSE,"Hoja2"}</definedName>
    <definedName name="JJJ" localSheetId="3" hidden="1">{#N/A,#N/A,FALSE,"Hoja1";#N/A,#N/A,FALSE,"Hoja2"}</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#REF!</definedName>
    <definedName name="JOHNNY" localSheetId="2">AIU!ERR</definedName>
    <definedName name="JOHNNY" localSheetId="3">'INDICAR CÓDIGO DEL ITEM DE PAGO'!ERR</definedName>
    <definedName name="JOHNNY">[0]!ERR</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3">#REF!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#REF!</definedName>
    <definedName name="K0F2" localSheetId="2">#REF!</definedName>
    <definedName name="K0F2" localSheetId="3">#REF!</definedName>
    <definedName name="K0F2">#REF!</definedName>
    <definedName name="K10ALO" localSheetId="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2">AIU!ERR</definedName>
    <definedName name="kl" localSheetId="3">'INDICAR CÓDIGO DEL ITEM DE PAGO'!ERR</definedName>
    <definedName name="kl">[0]!ERR</definedName>
    <definedName name="klklk" localSheetId="2">#REF!</definedName>
    <definedName name="klklk" localSheetId="3">#REF!</definedName>
    <definedName name="klklk">#REF!</definedName>
    <definedName name="km" localSheetId="2">#REF!</definedName>
    <definedName name="km" localSheetId="3">#REF!</definedName>
    <definedName name="km">#REF!</definedName>
    <definedName name="KO" localSheetId="2">#REF!</definedName>
    <definedName name="KO">#REF!</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 localSheetId="3">#REF!</definedName>
    <definedName name="LICITACION">#REF!</definedName>
    <definedName name="LINEA" localSheetId="2">#REF!</definedName>
    <definedName name="LINEA" localSheetId="3">#REF!</definedName>
    <definedName name="LINEA">#REF!</definedName>
    <definedName name="ListaCantidad" localSheetId="2">#REF!</definedName>
    <definedName name="ListaCantidad" localSheetId="3">#REF!</definedName>
    <definedName name="ListaCantidad">#REF!</definedName>
    <definedName name="Listado" localSheetId="2">#REF!</definedName>
    <definedName name="Listado" localSheetId="3">#REF!</definedName>
    <definedName name="Listado">#REF!</definedName>
    <definedName name="Listado1" localSheetId="2">#REF!</definedName>
    <definedName name="Listado1" localSheetId="3">#REF!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 localSheetId="0">#REF!</definedName>
    <definedName name="LOCA">#REF!</definedName>
    <definedName name="LOCA1" localSheetId="1">#REF!</definedName>
    <definedName name="LOCA1" localSheetId="0">#REF!</definedName>
    <definedName name="LOCA1">#REF!</definedName>
    <definedName name="LOCALIZACION_Y_REPLANTEO" localSheetId="2">#REF!</definedName>
    <definedName name="LOCALIZACION_Y_REPLANTEO" localSheetId="3">#REF!</definedName>
    <definedName name="LOCALIZACION_Y_REPLANTEO">#REF!</definedName>
    <definedName name="LOGO" localSheetId="2">AIU!ERR</definedName>
    <definedName name="LOGO" localSheetId="3">'INDICAR CÓDIGO DEL ITEM DE PAGO'!ERR</definedName>
    <definedName name="LOGO">[0]!ERR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t">#REF!</definedName>
    <definedName name="lun" localSheetId="2">#REF!</definedName>
    <definedName name="lun" localSheetId="3">#REF!</definedName>
    <definedName name="lun">#REF!</definedName>
    <definedName name="lv" localSheetId="2">#REF!</definedName>
    <definedName name="lv" localSheetId="3">#REF!</definedName>
    <definedName name="lv">#REF!</definedName>
    <definedName name="m" localSheetId="2">#REF!</definedName>
    <definedName name="m" localSheetId="3">#REF!</definedName>
    <definedName name="m">#REF!</definedName>
    <definedName name="MA" localSheetId="2">#REF!</definedName>
    <definedName name="MA" localSheetId="3">#REF!</definedName>
    <definedName name="MA">#REF!</definedName>
    <definedName name="MACR" localSheetId="2">#REF!</definedName>
    <definedName name="MACR" localSheetId="3">#REF!</definedName>
    <definedName name="MACR">#REF!</definedName>
    <definedName name="MACRDEL" localSheetId="2">#REF!</definedName>
    <definedName name="MACRDEL" localSheetId="3">#REF!</definedName>
    <definedName name="MACRDEL">#REF!</definedName>
    <definedName name="Macroactividad" localSheetId="2">#REF!</definedName>
    <definedName name="Macroactividad" localSheetId="3">#REF!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3">#REF!</definedName>
    <definedName name="MAQUINAR">#REF!</definedName>
    <definedName name="mar" localSheetId="2">#REF!</definedName>
    <definedName name="mar" localSheetId="3">#REF!</definedName>
    <definedName name="mar">#REF!</definedName>
    <definedName name="MARCO_H" localSheetId="2">#REF!</definedName>
    <definedName name="MARCO_H" localSheetId="3">#REF!</definedName>
    <definedName name="MARCO_H">#REF!</definedName>
    <definedName name="marina" localSheetId="2">#REF!</definedName>
    <definedName name="marina" localSheetId="3">#REF!</definedName>
    <definedName name="marina">#REF!</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2">#REF!</definedName>
    <definedName name="MAT" localSheetId="3">#REF!</definedName>
    <definedName name="MAT">#REF!</definedName>
    <definedName name="MATERIAL">#REF!</definedName>
    <definedName name="materiales">#REF!</definedName>
    <definedName name="materiales1" localSheetId="2">#REF!</definedName>
    <definedName name="materiales1" localSheetId="3">#REF!</definedName>
    <definedName name="materiales1">#REF!</definedName>
    <definedName name="MaterialTub" localSheetId="2">#REF!</definedName>
    <definedName name="MaterialTub" localSheetId="3">#REF!</definedName>
    <definedName name="MaterialTub">#REF!</definedName>
    <definedName name="MATRIZ" localSheetId="2">#REF!</definedName>
    <definedName name="MATRIZ" localSheetId="3">#REF!</definedName>
    <definedName name="MATRIZ">#REF!</definedName>
    <definedName name="MATRIZ_DE_DATOS">#REF!</definedName>
    <definedName name="MCCs">#REF!</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 localSheetId="3">#REF!</definedName>
    <definedName name="MESES">#REF!</definedName>
    <definedName name="MesesMora">#REF!</definedName>
    <definedName name="Meta1" localSheetId="2">#REF!</definedName>
    <definedName name="Meta1" localSheetId="3">#REF!</definedName>
    <definedName name="Meta1">#REF!</definedName>
    <definedName name="Meta2" localSheetId="2">#REF!</definedName>
    <definedName name="Meta2" localSheetId="3">#REF!</definedName>
    <definedName name="Meta2">#REF!</definedName>
    <definedName name="Meta3" localSheetId="2">#REF!</definedName>
    <definedName name="Meta3" localSheetId="3">#REF!</definedName>
    <definedName name="Meta3">#REF!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#REF!</definedName>
    <definedName name="MOA" localSheetId="2" hidden="1">{#N/A,#N/A,FALSE,"Hoja1";#N/A,#N/A,FALSE,"Hoja2"}</definedName>
    <definedName name="MOA" localSheetId="3" hidden="1">{#N/A,#N/A,FALSE,"Hoja1";#N/A,#N/A,FALSE,"Hoja2"}</definedName>
    <definedName name="MOA" hidden="1">{#N/A,#N/A,FALSE,"Hoja1";#N/A,#N/A,FALSE,"Hoja2"}</definedName>
    <definedName name="MOD">#REF!</definedName>
    <definedName name="MODIVejec" localSheetId="2" hidden="1">{#N/A,#N/A,FALSE,"Hoja1";#N/A,#N/A,FALSE,"Hoja2"}</definedName>
    <definedName name="MODIVejec" localSheetId="3" hidden="1">{#N/A,#N/A,FALSE,"Hoja1";#N/A,#N/A,FALSE,"Hoja2"}</definedName>
    <definedName name="MODIVejec" hidden="1">{#N/A,#N/A,FALSE,"Hoja1";#N/A,#N/A,FALSE,"Hoja2"}</definedName>
    <definedName name="Módulo3.anexo1" localSheetId="1">#REF!</definedName>
    <definedName name="Módulo3.anexo1" localSheetId="0">#REF!</definedName>
    <definedName name="Módulo3.anexo1">#REF!</definedName>
    <definedName name="Módulo3.anexo10" localSheetId="1">#REF!</definedName>
    <definedName name="Módulo3.anexo10" localSheetId="0">#REF!</definedName>
    <definedName name="Módulo3.anexo10">#REF!</definedName>
    <definedName name="Módulo3.anexo11" localSheetId="1">#REF!</definedName>
    <definedName name="Módulo3.anexo11" localSheetId="0">#REF!</definedName>
    <definedName name="Módulo3.anexo11">#REF!</definedName>
    <definedName name="Módulo3.anexo12" localSheetId="1">#REF!</definedName>
    <definedName name="Módulo3.anexo12" localSheetId="0">#REF!</definedName>
    <definedName name="Módulo3.anexo12">#REF!</definedName>
    <definedName name="Módulo3.anexo3" localSheetId="1">#REF!</definedName>
    <definedName name="Módulo3.anexo3" localSheetId="0">#REF!</definedName>
    <definedName name="Módulo3.anexo3">#REF!</definedName>
    <definedName name="Módulo3.anexo4" localSheetId="1">#REF!</definedName>
    <definedName name="Módulo3.anexo4" localSheetId="0">#REF!</definedName>
    <definedName name="Módulo3.anexo4">#REF!</definedName>
    <definedName name="Módulo3.anexo5" localSheetId="1">#REF!</definedName>
    <definedName name="Módulo3.anexo5" localSheetId="0">#REF!</definedName>
    <definedName name="Módulo3.anexo5">#REF!</definedName>
    <definedName name="Módulo3.anexo6" localSheetId="1">#REF!</definedName>
    <definedName name="Módulo3.anexo6" localSheetId="0">#REF!</definedName>
    <definedName name="Módulo3.anexo6">#REF!</definedName>
    <definedName name="Módulo8.anexo16" localSheetId="1">#REF!</definedName>
    <definedName name="Módulo8.anexo16" localSheetId="0">#REF!</definedName>
    <definedName name="Módulo8.anexo16">#REF!</definedName>
    <definedName name="MOE" localSheetId="2" hidden="1">{#N/A,#N/A,FALSE,"Hoja1";#N/A,#N/A,FALSE,"Hoja2"}</definedName>
    <definedName name="MOE" localSheetId="3" hidden="1">{#N/A,#N/A,FALSE,"Hoja1";#N/A,#N/A,FALSE,"Hoja2"}</definedName>
    <definedName name="MOE" hidden="1">{#N/A,#N/A,FALSE,"Hoja1";#N/A,#N/A,FALSE,"Hoja2"}</definedName>
    <definedName name="MONEDA">#REF!</definedName>
    <definedName name="mono" localSheetId="2">#REF!</definedName>
    <definedName name="mono" localSheetId="3">#REF!</definedName>
    <definedName name="mono">#REF!</definedName>
    <definedName name="MontoVigenciasA1" localSheetId="2">#REF!</definedName>
    <definedName name="MontoVigenciasA1" localSheetId="3">#REF!</definedName>
    <definedName name="MontoVigenciasA1">#REF!</definedName>
    <definedName name="MontoVigenciasA2" localSheetId="2">#REF!</definedName>
    <definedName name="MontoVigenciasA2" localSheetId="3">#REF!</definedName>
    <definedName name="MontoVigenciasA2">#REF!</definedName>
    <definedName name="MontoVigenciasA3">#REF!</definedName>
    <definedName name="MontoVigenciasA4">#REF!</definedName>
    <definedName name="MontoVigenciasA5">#REF!</definedName>
    <definedName name="Mora">#REF!</definedName>
    <definedName name="MORON" localSheetId="2">#REF!</definedName>
    <definedName name="MORON" localSheetId="3">#REF!</definedName>
    <definedName name="MORON">#REF!</definedName>
    <definedName name="MRLART" localSheetId="3">#REF!</definedName>
    <definedName name="MRLART">#REF!</definedName>
    <definedName name="MRSUPDET" localSheetId="3">#REF!</definedName>
    <definedName name="MRSUPDET">#REF!</definedName>
    <definedName name="Mtz_Avance" localSheetId="2">#REF!</definedName>
    <definedName name="Mtz_Avance" localSheetId="3">#REF!</definedName>
    <definedName name="Mtz_Avance">#REF!</definedName>
    <definedName name="Mv" localSheetId="2">#REF!</definedName>
    <definedName name="Mv" localSheetId="3">#REF!</definedName>
    <definedName name="Mv">#REF!</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1">#REF!</definedName>
    <definedName name="Nada" localSheetId="0">#REF!</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#REF!</definedName>
    <definedName name="Nmax" localSheetId="2">#REF!</definedName>
    <definedName name="Nmax" localSheetId="3">#REF!</definedName>
    <definedName name="Nmax">#REF!</definedName>
    <definedName name="nmdlf" localSheetId="2">#REF!</definedName>
    <definedName name="nmdlf" localSheetId="3">#REF!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2">AIU!ERR</definedName>
    <definedName name="NO" localSheetId="3">'INDICAR CÓDIGO DEL ITEM DE PAGO'!ERR</definedName>
    <definedName name="NO">[0]!ERR</definedName>
    <definedName name="No_desarrolladas">#REF!,#REF!,#REF!,#REF!</definedName>
    <definedName name="NOMBRE" localSheetId="2">#REF!</definedName>
    <definedName name="NOMBRE" localSheetId="3">#REF!</definedName>
    <definedName name="NOMBRE">#REF!</definedName>
    <definedName name="NombreCoordinador" localSheetId="2">#REF!</definedName>
    <definedName name="NombreCoordinador" localSheetId="3">#REF!</definedName>
    <definedName name="NombreCoordinador">#REF!</definedName>
    <definedName name="NombreDependencia" localSheetId="2">#REF!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 localSheetId="3">#REF!</definedName>
    <definedName name="NUEVO">#REF!</definedName>
    <definedName name="Num_Pmt_Per_Year" localSheetId="2">#REF!</definedName>
    <definedName name="Num_Pmt_Per_Year" localSheetId="3">#REF!</definedName>
    <definedName name="Num_Pmt_Per_Year">#REF!</definedName>
    <definedName name="Number_of_Payments" localSheetId="2">MATCH(0.01,AIU!End_Bal,-1)+1</definedName>
    <definedName name="Number_of_Payments" localSheetId="3">MATCH(0.01,'INDICAR CÓDIGO DEL ITEM DE PAGO'!End_Bal,-1)+1</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2">#REF!</definedName>
    <definedName name="º1" localSheetId="3">#REF!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#REF!</definedName>
    <definedName name="ObjetivoProyecto" localSheetId="2">#REF!</definedName>
    <definedName name="ObjetivoProyecto" localSheetId="3">#REF!</definedName>
    <definedName name="ObjetivoProyecto">#REF!</definedName>
    <definedName name="Obra" localSheetId="2">#REF!</definedName>
    <definedName name="Obra" localSheetId="3">#REF!</definedName>
    <definedName name="Obra">#REF!</definedName>
    <definedName name="obras" localSheetId="2" hidden="1">#REF!</definedName>
    <definedName name="obras" hidden="1">#REF!</definedName>
    <definedName name="obras1" localSheetId="2">DATE(YEAR(#REF!),MONTH(#REF!)+Payment_Number,DAY(#REF!))</definedName>
    <definedName name="obras1" localSheetId="3">DATE(YEAR(#REF!),MONTH(#REF!)+Payment_Number,DAY(#REF!))</definedName>
    <definedName name="obras1" localSheetId="1">DATE(YEAR(#REF!),MONTH(#REF!)+Payment_Number,DAY(#REF!))</definedName>
    <definedName name="obras1" localSheetId="0">DATE(YEAR(#REF!),MONTH(#REF!)+Payment_Number,DAY(#REF!))</definedName>
    <definedName name="obras1">DATE(YEAR(#REF!),MONTH(#REF!)+Payment_Number,DAY(#REF!))</definedName>
    <definedName name="obras11" localSheetId="2" hidden="1">#REF!</definedName>
    <definedName name="obras11" localSheetId="3" hidden="1">#REF!</definedName>
    <definedName name="obras11" hidden="1">#REF!</definedName>
    <definedName name="obras111" localSheetId="2">DATE(YEAR(#REF!),MONTH(#REF!)+Payment_Number,DAY(#REF!))</definedName>
    <definedName name="obras111" localSheetId="3">DATE(YEAR(#REF!),MONTH(#REF!)+Payment_Number,DAY(#REF!))</definedName>
    <definedName name="obras111" localSheetId="1">DATE(YEAR(#REF!),MONTH(#REF!)+Payment_Number,DAY(#REF!))</definedName>
    <definedName name="obras111" localSheetId="0">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localSheetId="2"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tros">#REF!</definedName>
    <definedName name="OTROS1" localSheetId="2">#REF!</definedName>
    <definedName name="OTROS1" localSheetId="3">#REF!</definedName>
    <definedName name="OTROS1">#REF!</definedName>
    <definedName name="OUT" localSheetId="2">#REF!</definedName>
    <definedName name="OUT" localSheetId="3">#REF!</definedName>
    <definedName name="OUT">#REF!</definedName>
    <definedName name="P" localSheetId="2">#REF!</definedName>
    <definedName name="P" localSheetId="3">#REF!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 localSheetId="2">#REF!</definedName>
    <definedName name="Pay_Date" localSheetId="3">#REF!</definedName>
    <definedName name="Pay_Date">#REF!</definedName>
    <definedName name="Pay_Num" localSheetId="2">#REF!</definedName>
    <definedName name="Pay_Num" localSheetId="3">#REF!</definedName>
    <definedName name="Pay_Num">#REF!</definedName>
    <definedName name="Payment_Date" localSheetId="2">DATE(YEAR(Loan_Start),MONTH(Loan_Start)+Payment_Number,DAY(Loan_Start))</definedName>
    <definedName name="Payment_Date" localSheetId="3">DATE(YEAR(Loan_Start),MONTH(Loan_Start)+Payment_Number,DAY(Loan_Start))</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2">DATE(YEAR(#REF!),MONTH(#REF!)+Payment_Number,DAY(#REF!))</definedName>
    <definedName name="Payment_Date1" localSheetId="3">DATE(YEAR(#REF!),MONTH(#REF!)+Payment_Number,DAY(#REF!))</definedName>
    <definedName name="Payment_Date1" localSheetId="1">DATE(YEAR(#REF!),MONTH(#REF!)+Payment_Number,DAY(#REF!))</definedName>
    <definedName name="Payment_Date1" localSheetId="0">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AIU!ERR</definedName>
    <definedName name="PEPE" localSheetId="3">'INDICAR CÓDIGO DEL ITEM DE PAGO'!ERR</definedName>
    <definedName name="PEPE">[0]!ERR</definedName>
    <definedName name="Periodo">#REF!</definedName>
    <definedName name="PeriodoPago">#REF!</definedName>
    <definedName name="PeriodoRepago" localSheetId="2">#REF!</definedName>
    <definedName name="PeriodoRepago" localSheetId="3">#REF!</definedName>
    <definedName name="PeriodoRepago">#REF!</definedName>
    <definedName name="PeriodoRepagoCCP" localSheetId="2">#REF!</definedName>
    <definedName name="PeriodoRepagoCCP" localSheetId="3">#REF!</definedName>
    <definedName name="PeriodoRepagoCCP">#REF!</definedName>
    <definedName name="phed">#REF!</definedName>
    <definedName name="phen">#REF!</definedName>
    <definedName name="Pindis" localSheetId="2">#REF!</definedName>
    <definedName name="Pindis" localSheetId="3">#REF!</definedName>
    <definedName name="Pindis">#REF!</definedName>
    <definedName name="pint" localSheetId="3">#REF!</definedName>
    <definedName name="pint">#REF!</definedName>
    <definedName name="pintura" localSheetId="3">#REF!</definedName>
    <definedName name="pintura">#REF!</definedName>
    <definedName name="pintyura" localSheetId="3">#REF!</definedName>
    <definedName name="pintyura">#REF!</definedName>
    <definedName name="PIP" localSheetId="2">#REF!</definedName>
    <definedName name="PIP" localSheetId="3">#REF!</definedName>
    <definedName name="PIP">#REF!</definedName>
    <definedName name="Piscinas" localSheetId="2">#REF!</definedName>
    <definedName name="Piscinas" localSheetId="3">#REF!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 localSheetId="3">#REF!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3">#REF!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#REF!</definedName>
    <definedName name="PORCE">#REF!</definedName>
    <definedName name="Porcentaje" localSheetId="2">#REF!</definedName>
    <definedName name="Porcentaje" localSheetId="3">#REF!</definedName>
    <definedName name="Porcentaje">#REF!</definedName>
    <definedName name="PORCENTAJE1" localSheetId="2">#REF!</definedName>
    <definedName name="PORCENTAJE1" localSheetId="3">#REF!</definedName>
    <definedName name="PORCENTAJE1">#REF!</definedName>
    <definedName name="PORTADA2" localSheetId="2">#REF!</definedName>
    <definedName name="PORTADA2" localSheetId="3">#REF!</definedName>
    <definedName name="PORTADA2">#REF!</definedName>
    <definedName name="POSICION_PRESUP" localSheetId="2">#REF!</definedName>
    <definedName name="POSICION_PRESUP" localSheetId="3">#REF!</definedName>
    <definedName name="POSICION_PRESUP">#REF!</definedName>
    <definedName name="POSICIONES" localSheetId="2">#REF!</definedName>
    <definedName name="POSICIONES" localSheetId="3">#REF!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#REF!</definedName>
    <definedName name="PPPP" localSheetId="2"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#REF!</definedName>
    <definedName name="PRE" localSheetId="2">#REF!</definedName>
    <definedName name="PRE" localSheetId="3">#REF!</definedName>
    <definedName name="PRE">#REF!</definedName>
    <definedName name="Precio" localSheetId="2">#REF!</definedName>
    <definedName name="Precio" localSheetId="3">#REF!</definedName>
    <definedName name="Precio">#REF!</definedName>
    <definedName name="precio2" localSheetId="2">#REF!</definedName>
    <definedName name="precio2">#REF!</definedName>
    <definedName name="PrecioS">#REF!</definedName>
    <definedName name="pres">#REF!</definedName>
    <definedName name="PREST" localSheetId="2">#REF!</definedName>
    <definedName name="PREST" localSheetId="3">#REF!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 localSheetId="3">#REF!</definedName>
    <definedName name="Print_Area_MI">#REF!</definedName>
    <definedName name="Print_Area_Reset" localSheetId="2">OFFSET(AIU!Full_Print,0,0,Last_Row)</definedName>
    <definedName name="Print_Area_Reset" localSheetId="3">OFFSET('INDICAR CÓDIGO DEL ITEM DE PAGO'!Full_Print,0,0,Last_Row)</definedName>
    <definedName name="Print_Area_Reset">OFFSET(Full_Print,0,0,Last_Row)</definedName>
    <definedName name="PRINT_TITLES_MI">#N/A</definedName>
    <definedName name="PRINT1" localSheetId="2">#REF!</definedName>
    <definedName name="PRINT1" localSheetId="3">#REF!</definedName>
    <definedName name="PRINT1">#REF!</definedName>
    <definedName name="PRINT2" localSheetId="2">#REF!</definedName>
    <definedName name="PRINT2" localSheetId="3">#REF!</definedName>
    <definedName name="PRINT2">#REF!</definedName>
    <definedName name="PRIVADO" localSheetId="2">#REF!</definedName>
    <definedName name="PRIVADO" localSheetId="3">#REF!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 localSheetId="2">#REF!</definedName>
    <definedName name="PROGDES" localSheetId="3">#REF!</definedName>
    <definedName name="PROGDES">#REF!</definedName>
    <definedName name="Programa" localSheetId="2">#REF!</definedName>
    <definedName name="Programa" localSheetId="3">#REF!</definedName>
    <definedName name="Programa">#REF!</definedName>
    <definedName name="programainv" localSheetId="2">AIU!ERR</definedName>
    <definedName name="programainv" localSheetId="3">'INDICAR CÓDIGO DEL ITEM DE PAGO'!ERR</definedName>
    <definedName name="programainv">[0]!ERR</definedName>
    <definedName name="Proponente" localSheetId="2">#REF!</definedName>
    <definedName name="Proponente" localSheetId="3">#REF!</definedName>
    <definedName name="Proponente">#REF!</definedName>
    <definedName name="PRUEBA" localSheetId="1">#REF!</definedName>
    <definedName name="PRUEBA" localSheetId="0">#REF!</definedName>
    <definedName name="PRUEBA">#REF!</definedName>
    <definedName name="prueba1" localSheetId="1">#REF!</definedName>
    <definedName name="prueba1" localSheetId="0">#REF!</definedName>
    <definedName name="prueba1">#REF!</definedName>
    <definedName name="PRUEBA2" localSheetId="2">#REF!</definedName>
    <definedName name="PRUEBA2" localSheetId="3">#REF!</definedName>
    <definedName name="PRUEBA2">#REF!</definedName>
    <definedName name="ps" localSheetId="2">#REF!</definedName>
    <definedName name="ps" localSheetId="3">#REF!</definedName>
    <definedName name="ps">#REF!</definedName>
    <definedName name="PSTRESS_RELIEVI" localSheetId="2">#REF!</definedName>
    <definedName name="PSTRESS_RELIEVI">#REF!</definedName>
    <definedName name="PTAR" localSheetId="2"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TTO">#REF!</definedName>
    <definedName name="PW" localSheetId="2">#REF!</definedName>
    <definedName name="PW" localSheetId="3">#REF!</definedName>
    <definedName name="PW">#REF!</definedName>
    <definedName name="Pwf">#REF!</definedName>
    <definedName name="Pwf_actual">#REF!</definedName>
    <definedName name="Pwf_i">#REF!</definedName>
    <definedName name="Pwf_min">#REF!</definedName>
    <definedName name="Pwfd" localSheetId="2">#REF!</definedName>
    <definedName name="Pwfd" localSheetId="3">#REF!</definedName>
    <definedName name="Pwfd">#REF!</definedName>
    <definedName name="Q" localSheetId="2">#REF!</definedName>
    <definedName name="Q" localSheetId="3">#REF!</definedName>
    <definedName name="Q">#REF!</definedName>
    <definedName name="Q_actual">#REF!</definedName>
    <definedName name="Q_BRUTO" localSheetId="2">#REF!</definedName>
    <definedName name="Q_BRUTO" localSheetId="3">#REF!</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#REF!</definedName>
    <definedName name="Qt">#REF!</definedName>
    <definedName name="QTIES" localSheetId="2">#REF!</definedName>
    <definedName name="QTIES" localSheetId="3">#REF!</definedName>
    <definedName name="QTIES">#REF!</definedName>
    <definedName name="QTY" localSheetId="2">#REF!</definedName>
    <definedName name="QTY" localSheetId="3">#REF!</definedName>
    <definedName name="QTY">#REF!</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2">AIU!ERR</definedName>
    <definedName name="QWERTY" localSheetId="3">'INDICAR CÓDIGO DEL ITEM DE PAGO'!ERR</definedName>
    <definedName name="QWERTY">[0]!ERR</definedName>
    <definedName name="qwewertet" localSheetId="2" hidden="1">{#N/A,#N/A,TRUE,"1842CWN0"}</definedName>
    <definedName name="qwewertet" localSheetId="3" hidden="1">{#N/A,#N/A,TRUE,"1842CWN0"}</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ursos">#REF!</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 localSheetId="2">#REF!</definedName>
    <definedName name="RegistroCoordinador" localSheetId="3">#REF!</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2">AIU!ERR</definedName>
    <definedName name="REICIO" localSheetId="3">'INDICAR CÓDIGO DEL ITEM DE PAGO'!ERR</definedName>
    <definedName name="REICIO">[0]!ERR</definedName>
    <definedName name="Reimbursement">"Reembolso"</definedName>
    <definedName name="reinicio" localSheetId="2">AIU!ERR</definedName>
    <definedName name="reinicio" localSheetId="3">'INDICAR CÓDIGO DEL ITEM DE PAGO'!ERR</definedName>
    <definedName name="reinicio">[0]!ERR</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#REF!</definedName>
    <definedName name="remanentes">#REF!,#REF!,#REF!,#REF!</definedName>
    <definedName name="rendimiento" localSheetId="2">#REF!</definedName>
    <definedName name="rendimiento" localSheetId="3">#REF!</definedName>
    <definedName name="rendimiento">#REF!</definedName>
    <definedName name="RENDIMIENTO____CARGA" localSheetId="2">#REF!</definedName>
    <definedName name="RENDIMIENTO____CARGA" localSheetId="3">#REF!</definedName>
    <definedName name="RENDIMIENTO____CARGA">#REF!</definedName>
    <definedName name="REPXXX" localSheetId="3">#REF!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 localSheetId="3">#REF!</definedName>
    <definedName name="RESU">#REF!</definedName>
    <definedName name="resu8" localSheetId="1">#REF!</definedName>
    <definedName name="resu8" localSheetId="0">#REF!</definedName>
    <definedName name="resu8">#REF!</definedName>
    <definedName name="resufi" localSheetId="2">#REF!</definedName>
    <definedName name="resufi" localSheetId="3">#REF!</definedName>
    <definedName name="resufi">#REF!</definedName>
    <definedName name="resufi1" localSheetId="2">#REF!</definedName>
    <definedName name="resufi1" localSheetId="3">#REF!</definedName>
    <definedName name="resufi1">#REF!</definedName>
    <definedName name="resumen" localSheetId="2">#REF!</definedName>
    <definedName name="resumen" localSheetId="3">#REF!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 localSheetId="2">#REF!,#REF!,#REF!</definedName>
    <definedName name="Ro" localSheetId="3">#REF!,#REF!,#REF!</definedName>
    <definedName name="Ro">#REF!,#REF!,#REF!</definedName>
    <definedName name="rr" localSheetId="2">AIU!ERR</definedName>
    <definedName name="rr" localSheetId="3">'INDICAR CÓDIGO DEL ITEM DE PAGO'!ERR</definedName>
    <definedName name="rr">[0]!ERR</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2">#REF!</definedName>
    <definedName name="s" localSheetId="3">'INDICAR CÓDIGO DEL ITEM DE PAGO'!ERR</definedName>
    <definedName name="s">[0]!ERR</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2">AIU!ERR</definedName>
    <definedName name="salarios" localSheetId="3">'INDICAR CÓDIGO DEL ITEM DE PAGO'!ERR</definedName>
    <definedName name="salarios">[0]!ERR</definedName>
    <definedName name="SalConv">#REF!</definedName>
    <definedName name="SALID1" localSheetId="2">#REF!</definedName>
    <definedName name="SALID1" localSheetId="3">#REF!</definedName>
    <definedName name="SALID1">#REF!</definedName>
    <definedName name="SalMinimo">#REF!</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3" hidden="1">{#N/A,#N/A,TRUE,"1842CWN0"}</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2" hidden="1">{#N/A,#N/A,TRUE,"1842CWN0"}</definedName>
    <definedName name="SDFDG" localSheetId="3" hidden="1">{#N/A,#N/A,TRUE,"1842CWN0"}</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3"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2" hidden="1">{#N/A,#N/A,TRUE,"1842CWN0"}</definedName>
    <definedName name="sdsdfsdff" localSheetId="3" hidden="1">{#N/A,#N/A,TRUE,"1842CWN0"}</definedName>
    <definedName name="sdsdfsdff" hidden="1">{#N/A,#N/A,TRUE,"1842CWN0"}</definedName>
    <definedName name="SECTOR" localSheetId="2">#REF!</definedName>
    <definedName name="SECTOR" localSheetId="3">#REF!</definedName>
    <definedName name="SECTOR">#REF!</definedName>
    <definedName name="SEMANA_C3" localSheetId="2">#REF!</definedName>
    <definedName name="SEMANA_C3" localSheetId="3">#REF!</definedName>
    <definedName name="SEMANA_C3">#REF!</definedName>
    <definedName name="sena">#REF!</definedName>
    <definedName name="SERO" localSheetId="2">AIU!ERR</definedName>
    <definedName name="SERO" localSheetId="3">'INDICAR CÓDIGO DEL ITEM DE PAGO'!ERR</definedName>
    <definedName name="SERO">[0]!ERR</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 localSheetId="2">#REF!</definedName>
    <definedName name="SHEET1" localSheetId="3">#REF!</definedName>
    <definedName name="SHEET1">#REF!</definedName>
    <definedName name="SHEET10" localSheetId="2">#REF!</definedName>
    <definedName name="SHEET10" localSheetId="3">#REF!</definedName>
    <definedName name="SHEET10">#REF!</definedName>
    <definedName name="SHEET11" localSheetId="2">#REF!</definedName>
    <definedName name="SHEET11" localSheetId="3">#REF!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AIU!ERR</definedName>
    <definedName name="SI" localSheetId="3">'INDICAR CÓDIGO DEL ITEM DE PAGO'!ERR</definedName>
    <definedName name="SI">[0]!ERR</definedName>
    <definedName name="SINGOLO" localSheetId="2">#REF!</definedName>
    <definedName name="SINGOLO" localSheetId="3">#REF!</definedName>
    <definedName name="SINGOLO">#REF!</definedName>
    <definedName name="SISISIS" localSheetId="2">AIU!ERR</definedName>
    <definedName name="SISISIS" localSheetId="3">'INDICAR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 localSheetId="2">#REF!</definedName>
    <definedName name="SOLD._4_" localSheetId="3">#REF!</definedName>
    <definedName name="SOLD._4_">#REF!</definedName>
    <definedName name="SOLD._6_" localSheetId="2">#REF!</definedName>
    <definedName name="SOLD._6_" localSheetId="3">#REF!</definedName>
    <definedName name="SOLD._6_">#REF!</definedName>
    <definedName name="SOLD._8_" localSheetId="2">#REF!</definedName>
    <definedName name="SOLD._8_" localSheetId="3">#REF!</definedName>
    <definedName name="SOLD._8_">#REF!</definedName>
    <definedName name="solver_adj" localSheetId="3" hidden="1">'INDICAR CÓDIGO DEL ITEM DE PAGO'!#REF!</definedName>
    <definedName name="solver_adj" localSheetId="1" hidden="1">'POE Cesar Conto'!#REF!</definedName>
    <definedName name="solver_adj" localSheetId="0" hidden="1">'PROPUESTA ECONOMICA'!#REF!</definedName>
    <definedName name="solver_cvg" localSheetId="3" hidden="1">0.0001</definedName>
    <definedName name="solver_cvg" localSheetId="1" hidden="1">0.0001</definedName>
    <definedName name="solver_cvg" localSheetId="0" hidden="1">0.0001</definedName>
    <definedName name="solver_drv" localSheetId="3" hidden="1">1</definedName>
    <definedName name="solver_drv" localSheetId="1" hidden="1">1</definedName>
    <definedName name="solver_drv" localSheetId="0" hidden="1">1</definedName>
    <definedName name="solver_est" localSheetId="3" hidden="1">1</definedName>
    <definedName name="solver_est" localSheetId="1" hidden="1">1</definedName>
    <definedName name="solver_est" localSheetId="0" hidden="1">1</definedName>
    <definedName name="solver_itr" localSheetId="3" hidden="1">100</definedName>
    <definedName name="solver_itr" localSheetId="1" hidden="1">100</definedName>
    <definedName name="solver_itr" localSheetId="0" hidden="1">100</definedName>
    <definedName name="solver_lhs1" localSheetId="3" hidden="1">'INDICAR CÓDIGO DEL ITEM DE PAGO'!#REF!</definedName>
    <definedName name="solver_lhs1" localSheetId="1" hidden="1">'POE Cesar Conto'!$K$687</definedName>
    <definedName name="solver_lhs1" localSheetId="0" hidden="1">'PROPUESTA ECONOMICA'!$K$687</definedName>
    <definedName name="solver_lin" localSheetId="3" hidden="1">2</definedName>
    <definedName name="solver_lin" localSheetId="1" hidden="1">2</definedName>
    <definedName name="solver_lin" localSheetId="0" hidden="1">2</definedName>
    <definedName name="solver_neg" localSheetId="3" hidden="1">2</definedName>
    <definedName name="solver_neg" localSheetId="1" hidden="1">2</definedName>
    <definedName name="solver_neg" localSheetId="0" hidden="1">2</definedName>
    <definedName name="solver_num" localSheetId="3" hidden="1">1</definedName>
    <definedName name="solver_num" localSheetId="1" hidden="1">1</definedName>
    <definedName name="solver_num" localSheetId="0" hidden="1">1</definedName>
    <definedName name="solver_nwt" localSheetId="3" hidden="1">1</definedName>
    <definedName name="solver_nwt" localSheetId="1" hidden="1">1</definedName>
    <definedName name="solver_nwt" localSheetId="0" hidden="1">1</definedName>
    <definedName name="solver_opt" localSheetId="3" hidden="1">'INDICAR CÓDIGO DEL ITEM DE PAGO'!#REF!</definedName>
    <definedName name="solver_opt" localSheetId="1" hidden="1">'POE Cesar Conto'!$K$687</definedName>
    <definedName name="solver_opt" localSheetId="0" hidden="1">'PROPUESTA ECONOMICA'!$K$687</definedName>
    <definedName name="solver_pre" localSheetId="3" hidden="1">0.000001</definedName>
    <definedName name="solver_pre" localSheetId="1" hidden="1">0.000001</definedName>
    <definedName name="solver_pre" localSheetId="0" hidden="1">0.000001</definedName>
    <definedName name="solver_rel1" localSheetId="3" hidden="1">2</definedName>
    <definedName name="solver_rel1" localSheetId="1" hidden="1">2</definedName>
    <definedName name="solver_rel1" localSheetId="0" hidden="1">2</definedName>
    <definedName name="solver_rhs1" localSheetId="3" hidden="1">'INDICAR CÓDIGO DEL ITEM DE PAGO'!#REF!</definedName>
    <definedName name="solver_rhs1" localSheetId="1" hidden="1">'POE Cesar Conto'!$K$688</definedName>
    <definedName name="solver_rhs1" localSheetId="0" hidden="1">'PROPUESTA ECONOMICA'!$K$688</definedName>
    <definedName name="solver_scl" localSheetId="3" hidden="1">2</definedName>
    <definedName name="solver_scl" localSheetId="1" hidden="1">2</definedName>
    <definedName name="solver_scl" localSheetId="0" hidden="1">2</definedName>
    <definedName name="solver_sho" localSheetId="3" hidden="1">2</definedName>
    <definedName name="solver_sho" localSheetId="1" hidden="1">2</definedName>
    <definedName name="solver_sho" localSheetId="0" hidden="1">2</definedName>
    <definedName name="solver_tim" localSheetId="3" hidden="1">100</definedName>
    <definedName name="solver_tim" localSheetId="1" hidden="1">100</definedName>
    <definedName name="solver_tim" localSheetId="0" hidden="1">100</definedName>
    <definedName name="solver_tol" localSheetId="3" hidden="1">0.05</definedName>
    <definedName name="solver_tol" localSheetId="1" hidden="1">0.05</definedName>
    <definedName name="solver_tol" localSheetId="0" hidden="1">0.05</definedName>
    <definedName name="solver_typ" localSheetId="3" hidden="1">3</definedName>
    <definedName name="solver_typ" localSheetId="1" hidden="1">3</definedName>
    <definedName name="solver_typ" localSheetId="0" hidden="1">3</definedName>
    <definedName name="solver_val" localSheetId="3"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#REF!</definedName>
    <definedName name="SS_AVG_SIZE" localSheetId="2">#REF!</definedName>
    <definedName name="SS_AVG_SIZE" localSheetId="3">#REF!</definedName>
    <definedName name="SS_AVG_SIZE">#REF!</definedName>
    <definedName name="SS_WELDING" localSheetId="2">#REF!</definedName>
    <definedName name="SS_WELDING">#REF!</definedName>
    <definedName name="ssa">#REF!</definedName>
    <definedName name="ssh">#REF!</definedName>
    <definedName name="sss" localSheetId="2">MODULO10.auto_abrir</definedName>
    <definedName name="sss" localSheetId="3">MODULO10.auto_abrir</definedName>
    <definedName name="sss" localSheetId="1">MODULO10.auto_abrir</definedName>
    <definedName name="sss" localSheetId="0">MODULO10.auto_abrir</definedName>
    <definedName name="sss">MODULO10.auto_abrir</definedName>
    <definedName name="SSSS" localSheetId="2">AIU!ERR</definedName>
    <definedName name="SSSS" localSheetId="3">'INDICAR CÓDIGO DEL ITEM DE PAGO'!ERR</definedName>
    <definedName name="SSSS">[0]!ERR</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 localSheetId="3">#REF!</definedName>
    <definedName name="Summary">#REF!</definedName>
    <definedName name="SUP_ART" localSheetId="2">#REF!</definedName>
    <definedName name="SUP_ART" localSheetId="3">#REF!</definedName>
    <definedName name="SUP_ART">#REF!</definedName>
    <definedName name="SUP_VEX" localSheetId="2">#REF!</definedName>
    <definedName name="SUP_VEX" localSheetId="3">#REF!</definedName>
    <definedName name="SUP_VEX">#REF!</definedName>
    <definedName name="SUP_VPR" localSheetId="2">#REF!</definedName>
    <definedName name="SUP_VPR" localSheetId="3">#REF!</definedName>
    <definedName name="SUP_VPR">#REF!</definedName>
    <definedName name="SUP_VPR_GEC" localSheetId="2">#REF!</definedName>
    <definedName name="SUP_VPR_GEC" localSheetId="3">#REF!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 localSheetId="2">#REF!</definedName>
    <definedName name="SUP_VPR_NA" localSheetId="3">#REF!</definedName>
    <definedName name="SUP_VPR_NA">#REF!</definedName>
    <definedName name="SUPER">#REF!</definedName>
    <definedName name="SUPERFICIE" localSheetId="2">#REF!</definedName>
    <definedName name="SUPERFICIE" localSheetId="3">#REF!</definedName>
    <definedName name="SUPERFICIE">#REF!</definedName>
    <definedName name="sw" localSheetId="2">AIU!ERR</definedName>
    <definedName name="sw" localSheetId="3">'INDICAR CÓDIGO DEL ITEM DE PAGO'!ERR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 localSheetId="0">#REF!</definedName>
    <definedName name="t">#REF!</definedName>
    <definedName name="t_1" localSheetId="2">Scheduled_Payment+Extra_Payment</definedName>
    <definedName name="t_1" localSheetId="3">Scheduled_Payment+Extra_Payment</definedName>
    <definedName name="t_1" localSheetId="1">Scheduled_Payment+Extra_Payment</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 localSheetId="3">#REF!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 localSheetId="3">#REF!</definedName>
    <definedName name="TARIFAS">#REF!</definedName>
    <definedName name="TarifaSalud">#REF!</definedName>
    <definedName name="Tasa" localSheetId="2">#REF!</definedName>
    <definedName name="Tasa" localSheetId="3">#REF!</definedName>
    <definedName name="Tasa">#REF!</definedName>
    <definedName name="TASA_DE_CAMBIO" localSheetId="2">#REF!</definedName>
    <definedName name="TASA_DE_CAMBIO" localSheetId="3">#REF!</definedName>
    <definedName name="TASA_DE_CAMBIO">#REF!</definedName>
    <definedName name="Tasa1">#REF!</definedName>
    <definedName name="TasaCCP" localSheetId="2">#REF!</definedName>
    <definedName name="TasaCCP" localSheetId="3">#REF!</definedName>
    <definedName name="TasaCCP">#REF!</definedName>
    <definedName name="Tax" localSheetId="2">#REF!</definedName>
    <definedName name="Tax" localSheetId="3">#REF!</definedName>
    <definedName name="Tax">#REF!</definedName>
    <definedName name="TB_EVENTOS_OTS_ANUAL" localSheetId="2">#REF!</definedName>
    <definedName name="TB_EVENTOS_OTS_ANUAL" localSheetId="3">#REF!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 localSheetId="2">#REF!</definedName>
    <definedName name="TEMA1" localSheetId="3">#REF!</definedName>
    <definedName name="TEMA1">#REF!</definedName>
    <definedName name="TEMA10" localSheetId="2">#REF!</definedName>
    <definedName name="TEMA10" localSheetId="3">#REF!</definedName>
    <definedName name="TEMA10">#REF!</definedName>
    <definedName name="TEMA2" localSheetId="2">#REF!</definedName>
    <definedName name="TEMA2" localSheetId="3">#REF!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AIU!ERR</definedName>
    <definedName name="TER" localSheetId="3">'INDICAR CÓDIGO DEL ITEM DE PAGO'!ERR</definedName>
    <definedName name="TER">[0]!ERR</definedName>
    <definedName name="TERM" localSheetId="2">AIU!ERR</definedName>
    <definedName name="TERM" localSheetId="3">'INDICAR CÓDIGO DEL ITEM DE PAGO'!ERR</definedName>
    <definedName name="TERM">[0]!ERR</definedName>
    <definedName name="TÉRMINOS" localSheetId="2">AIU!ERR</definedName>
    <definedName name="TÉRMINOS" localSheetId="3">'INDICAR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#REF!</definedName>
    <definedName name="TIPO" localSheetId="2">#REF!</definedName>
    <definedName name="TIPO" localSheetId="3">#REF!</definedName>
    <definedName name="TIPO">#REF!</definedName>
    <definedName name="TIPO_GRUPO" localSheetId="2">#REF!</definedName>
    <definedName name="TIPO_GRUPO" localSheetId="3">#REF!</definedName>
    <definedName name="TIPO_GRUPO">#REF!</definedName>
    <definedName name="TipoGC">#REF!</definedName>
    <definedName name="TipoNeces">#REF!</definedName>
    <definedName name="TipoPro" localSheetId="2">#REF!</definedName>
    <definedName name="TipoPro" localSheetId="3">#REF!</definedName>
    <definedName name="TipoPro">#REF!</definedName>
    <definedName name="Tipoproceso" localSheetId="2">#REF!</definedName>
    <definedName name="Tipoproceso" localSheetId="3">#REF!</definedName>
    <definedName name="Tipoproceso">#REF!</definedName>
    <definedName name="TIR" localSheetId="2">#REF!</definedName>
    <definedName name="TIR" localSheetId="3">#REF!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2">#REF!</definedName>
    <definedName name="Títulos_a_imprimir_IM" localSheetId="3">#REF!</definedName>
    <definedName name="Títulos_a_imprimir_IM">#REF!</definedName>
    <definedName name="tk">#REF!</definedName>
    <definedName name="TK_1" hidden="1">#REF!</definedName>
    <definedName name="TKSLCI07">#REF!</definedName>
    <definedName name="tld">#REF!</definedName>
    <definedName name="TOPGENER" localSheetId="2">#REF!</definedName>
    <definedName name="TOPGENER" localSheetId="3">#REF!</definedName>
    <definedName name="TOPGENER">#REF!</definedName>
    <definedName name="TOPGENER1" localSheetId="2">#REF!</definedName>
    <definedName name="TOPGENER1" localSheetId="3">#REF!</definedName>
    <definedName name="TOPGENER1">#REF!</definedName>
    <definedName name="TOPMENU" localSheetId="2">#REF!</definedName>
    <definedName name="TOPMENU" localSheetId="3">#REF!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3">#REF!</definedName>
    <definedName name="TOTAL">#REF!</definedName>
    <definedName name="Total_Interest" localSheetId="2">#REF!</definedName>
    <definedName name="Total_Interest">#REF!</definedName>
    <definedName name="Total_Pay">#REF!</definedName>
    <definedName name="Total_Payment" localSheetId="2">Scheduled_Payment+Extra_Payment</definedName>
    <definedName name="Total_Payment" localSheetId="3">Scheduled_Payment+Extra_Payment</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2">Scheduled_Payment+Extra_Payment</definedName>
    <definedName name="Total_Payment1" localSheetId="3">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 localSheetId="2">#REF!</definedName>
    <definedName name="total1" localSheetId="3">#REF!</definedName>
    <definedName name="total1">#REF!</definedName>
    <definedName name="TotalCesantias">#REF!</definedName>
    <definedName name="TOTALHH" localSheetId="2">#REF!</definedName>
    <definedName name="TOTALHH" localSheetId="3">#REF!</definedName>
    <definedName name="TOTALHH">#REF!</definedName>
    <definedName name="TOTALHH1" localSheetId="2">#REF!</definedName>
    <definedName name="TOTALHH1" localSheetId="3">#REF!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 localSheetId="2">#REF!</definedName>
    <definedName name="TOTSHE1" localSheetId="3">#REF!</definedName>
    <definedName name="TOTSHE1">#REF!</definedName>
    <definedName name="TOTSHE10" localSheetId="2">#REF!</definedName>
    <definedName name="TOTSHE10" localSheetId="3">#REF!</definedName>
    <definedName name="TOTSHE10">#REF!</definedName>
    <definedName name="TOTSHE11" localSheetId="2">#REF!</definedName>
    <definedName name="TOTSHE11" localSheetId="3">#REF!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3">#REF!</definedName>
    <definedName name="TRAT">#REF!</definedName>
    <definedName name="TREM" localSheetId="2">#REF!</definedName>
    <definedName name="TREM" localSheetId="3">#REF!</definedName>
    <definedName name="TREM">#REF!</definedName>
    <definedName name="Trenes" localSheetId="2">#REF!</definedName>
    <definedName name="Trenes" localSheetId="3">#REF!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3">#REF!</definedName>
    <definedName name="TtCD">#REF!</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2">#REF!</definedName>
    <definedName name="U" localSheetId="3">#REF!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 localSheetId="3">#REF!</definedName>
    <definedName name="Unitarios">#REF!</definedName>
    <definedName name="unj" localSheetId="2" hidden="1">#REF!</definedName>
    <definedName name="unj" localSheetId="3" hidden="1">#REF!</definedName>
    <definedName name="unj" hidden="1">#REF!</definedName>
    <definedName name="uno" localSheetId="2">AIU!ERR</definedName>
    <definedName name="uno" localSheetId="3">'INDICAR CÓDIGO DEL ITEM DE PAGO'!ERR</definedName>
    <definedName name="un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2">AIU!ERR</definedName>
    <definedName name="uriel" localSheetId="3">'INDICAR CÓDIGO DEL ITEM DE PAGO'!ERR</definedName>
    <definedName name="uriel">[0]!ERR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3">#REF!</definedName>
    <definedName name="VALDES">#REF!</definedName>
    <definedName name="valor1" localSheetId="2">#REF!</definedName>
    <definedName name="valor1" localSheetId="3">#REF!</definedName>
    <definedName name="valor1">#REF!</definedName>
    <definedName name="valor2" localSheetId="2">#REF!</definedName>
    <definedName name="valor2" localSheetId="3">#REF!</definedName>
    <definedName name="valor2">#REF!</definedName>
    <definedName name="VALOR3" localSheetId="3">#REF!</definedName>
    <definedName name="VALOR3">#REF!</definedName>
    <definedName name="ValorCto">#REF!</definedName>
    <definedName name="ValorEjecutado" localSheetId="2">#REF!</definedName>
    <definedName name="ValorEjecutado" localSheetId="3">#REF!</definedName>
    <definedName name="ValorEjecutado">#REF!</definedName>
    <definedName name="ValorProyecto" localSheetId="2">#REF!</definedName>
    <definedName name="ValorProyecto" localSheetId="3">#REF!</definedName>
    <definedName name="ValorProyecto">#REF!</definedName>
    <definedName name="ValorRecursosComprometidos" localSheetId="2">#REF!</definedName>
    <definedName name="ValorRecursosComprometidos" localSheetId="3">#REF!</definedName>
    <definedName name="ValorRecursosComprometidos">#REF!</definedName>
    <definedName name="Values_Entered" localSheetId="2">IF(Loan_Amount*AIU!Interest_Rate*Loan_Years*Loan_Start&gt;0,1,0)</definedName>
    <definedName name="Values_Entered" localSheetId="3">IF(Loan_Amount*'INDICAR CÓDIGO DEL ITEM DE PAGO'!Interest_Rate*Loan_Years*Loan_Start&gt;0,1,0)</definedName>
    <definedName name="Values_Entered">IF(Loan_Amount*Interest_Rate*Loan_Years*Loan_Start&gt;0,1,0)</definedName>
    <definedName name="Válvulas" localSheetId="2">#REF!</definedName>
    <definedName name="Válvulas" localSheetId="3">#REF!</definedName>
    <definedName name="Válvulas">#REF!</definedName>
    <definedName name="Var">#REF!</definedName>
    <definedName name="VARIACION1" localSheetId="2">#REF!</definedName>
    <definedName name="VARIACION1" localSheetId="3">#REF!</definedName>
    <definedName name="VARIACION1">#REF!</definedName>
    <definedName name="Varios" localSheetId="2">#REF!</definedName>
    <definedName name="Varios" localSheetId="3">#REF!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#REF!</definedName>
    <definedName name="VEX" localSheetId="2">#REF!</definedName>
    <definedName name="VEX" localSheetId="3">#REF!</definedName>
    <definedName name="VEX">#REF!</definedName>
    <definedName name="VEX_ON" localSheetId="2">#REF!</definedName>
    <definedName name="VEX_ON" localSheetId="3">#REF!</definedName>
    <definedName name="VEX_ON">#REF!</definedName>
    <definedName name="VEX1_1" localSheetId="2">#REF!</definedName>
    <definedName name="VEX1_1" localSheetId="3">#REF!</definedName>
    <definedName name="VEX1_1">#REF!</definedName>
    <definedName name="VEX1_1_1" localSheetId="2">#REF!</definedName>
    <definedName name="VEX1_1_1" localSheetId="3">#REF!</definedName>
    <definedName name="VEX1_1_1">#REF!</definedName>
    <definedName name="VEX1_1_2" localSheetId="2">#REF!</definedName>
    <definedName name="VEX1_1_2" localSheetId="3">#REF!</definedName>
    <definedName name="VEX1_1_2">#REF!</definedName>
    <definedName name="VEX1_1_3" localSheetId="2">#REF!</definedName>
    <definedName name="VEX1_1_3" localSheetId="3">#REF!</definedName>
    <definedName name="VEX1_1_3">#REF!</definedName>
    <definedName name="VEX1_1_4" localSheetId="2">#REF!</definedName>
    <definedName name="VEX1_1_4" localSheetId="3">#REF!</definedName>
    <definedName name="VEX1_1_4">#REF!</definedName>
    <definedName name="VEX1_2">#REF!</definedName>
    <definedName name="VEX1_3">#REF!</definedName>
    <definedName name="vf" localSheetId="2">#REF!</definedName>
    <definedName name="vf">#REF!</definedName>
    <definedName name="VFA" localSheetId="3">#REF!</definedName>
    <definedName name="VFA">#REF!</definedName>
    <definedName name="VFA1_1" localSheetId="3">#REF!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#REF!</definedName>
    <definedName name="VFR" localSheetId="2">#REF!</definedName>
    <definedName name="VFR" localSheetId="3">#REF!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 localSheetId="2">#REF!</definedName>
    <definedName name="VigenciaDolares" localSheetId="3">#REF!</definedName>
    <definedName name="VigenciaDolares">#REF!</definedName>
    <definedName name="VigenciaPesos" localSheetId="2">#REF!</definedName>
    <definedName name="VigenciaPesos" localSheetId="3">#REF!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 localSheetId="2">#REF!</definedName>
    <definedName name="vpt" localSheetId="3">#REF!</definedName>
    <definedName name="vpt">#REF!</definedName>
    <definedName name="VRP" localSheetId="3">#REF!</definedName>
    <definedName name="VRP">#REF!</definedName>
    <definedName name="VRP_PETROQ" localSheetId="2">#REF!</definedName>
    <definedName name="VRP_PETROQ" localSheetId="3">#REF!</definedName>
    <definedName name="VRP_PETROQ">#REF!</definedName>
    <definedName name="VRP1_1" localSheetId="3">#REF!</definedName>
    <definedName name="VRP1_1">#REF!</definedName>
    <definedName name="VRP1_1_1" localSheetId="3">#REF!</definedName>
    <definedName name="VRP1_1_1">#REF!</definedName>
    <definedName name="VRP1_1_10" localSheetId="3">#REF!</definedName>
    <definedName name="VRP1_1_10">#REF!</definedName>
    <definedName name="VRP1_1_11" localSheetId="3">#REF!</definedName>
    <definedName name="VRP1_1_11">#REF!</definedName>
    <definedName name="VRP1_1_12" localSheetId="3">#REF!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 localSheetId="2">#REF!</definedName>
    <definedName name="vsp" localSheetId="3">#REF!</definedName>
    <definedName name="vsp">#REF!</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3">#REF!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 localSheetId="2">#REF!</definedName>
    <definedName name="Wcut" localSheetId="3">#REF!</definedName>
    <definedName name="Wcut">#REF!</definedName>
    <definedName name="WD" localSheetId="2">#REF!</definedName>
    <definedName name="WD" localSheetId="3">#REF!</definedName>
    <definedName name="WD">#REF!</definedName>
    <definedName name="WDD" localSheetId="2"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3">#REF!</definedName>
    <definedName name="WDFSDF">#REF!</definedName>
    <definedName name="wedw" localSheetId="2">#REF!</definedName>
    <definedName name="wedw" localSheetId="3">#REF!</definedName>
    <definedName name="wedw">#REF!</definedName>
    <definedName name="WEFWE" localSheetId="3">#REF!</definedName>
    <definedName name="WEFWE">#REF!</definedName>
    <definedName name="WER">#REF!</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#REF!</definedName>
    <definedName name="WILSON">#REF!</definedName>
    <definedName name="WQ" localSheetId="2">#REF!</definedName>
    <definedName name="WQ" localSheetId="3">#REF!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localSheetId="3"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3"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localSheetId="3" hidden="1">{#N/A,#N/A,TRUE,"T1"}</definedName>
    <definedName name="wrn.OPERADORES." hidden="1">{#N/A,#N/A,TRUE,"T1"}</definedName>
    <definedName name="wrn.res7" localSheetId="2" hidden="1">{#N/A,#N/A,FALSE,"Hoja1";#N/A,#N/A,FALSE,"Hoja2"}</definedName>
    <definedName name="wrn.res7" localSheetId="3" hidden="1">{#N/A,#N/A,FALSE,"Hoja1";#N/A,#N/A,FALSE,"Hoja2"}</definedName>
    <definedName name="wrn.res7" hidden="1">{#N/A,#N/A,FALSE,"Hoja1";#N/A,#N/A,FALSE,"Hoja2"}</definedName>
    <definedName name="wrn.Resumen." localSheetId="2" hidden="1">{#N/A,#N/A,FALSE,"Hoja1";#N/A,#N/A,FALSE,"Hoja2"}</definedName>
    <definedName name="wrn.Resumen." localSheetId="3"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2" hidden="1">{#N/A,#N/A,TRUE,"1842CWN0"}</definedName>
    <definedName name="XSW" localSheetId="3" hidden="1">{#N/A,#N/A,TRUE,"1842CWN0"}</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#REF!</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1">#REF!</definedName>
    <definedName name="xxxxx" localSheetId="0">#REF!</definedName>
    <definedName name="xxxxx">#REF!</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 localSheetId="3">#REF!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#REF!</definedName>
    <definedName name="XZS" localSheetId="2" hidden="1">#REF!</definedName>
    <definedName name="XZS" localSheetId="3" hidden="1">#REF!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1">#REF!</definedName>
    <definedName name="Y" localSheetId="0">#REF!</definedName>
    <definedName name="Y">#REF!</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2">#REF!</definedName>
    <definedName name="YA" localSheetId="3">#REF!</definedName>
    <definedName name="YA">#REF!</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localSheetId="3"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2">#REF!</definedName>
    <definedName name="ZDF" localSheetId="3">#REF!</definedName>
    <definedName name="ZDF">#REF!</definedName>
    <definedName name="ZONA1" localSheetId="2">#REF!</definedName>
    <definedName name="ZONA1" localSheetId="3">#REF!</definedName>
    <definedName name="ZONA1">#REF!</definedName>
    <definedName name="ZONA3" localSheetId="2">#REF!</definedName>
    <definedName name="ZONA3">#REF!</definedName>
    <definedName name="ZONA4">#REF!</definedName>
    <definedName name="zx" localSheetId="2">AIU!ERR</definedName>
    <definedName name="zx" localSheetId="3">'INDICAR CÓDIGO DEL ITEM DE PAGO'!ERR</definedName>
    <definedName name="zx">[0]!ERR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M682" i="274" l="1"/>
  <c r="M681" i="274"/>
  <c r="M680" i="274"/>
  <c r="M679" i="274"/>
  <c r="M678" i="274"/>
  <c r="M677" i="274"/>
  <c r="M675" i="274"/>
  <c r="N676" i="274" l="1"/>
  <c r="N677" i="274"/>
  <c r="N678" i="274"/>
  <c r="N679" i="274"/>
  <c r="N680" i="274"/>
  <c r="N681" i="274"/>
  <c r="N682" i="274"/>
  <c r="N675" i="274"/>
  <c r="K689" i="274"/>
  <c r="K688" i="274"/>
  <c r="K687" i="274"/>
  <c r="K686" i="274"/>
  <c r="AA676" i="273"/>
  <c r="AA675" i="273"/>
  <c r="AA674" i="273"/>
  <c r="AA673" i="273"/>
  <c r="J673" i="274" s="1"/>
  <c r="AA672" i="273"/>
  <c r="J672" i="274" s="1"/>
  <c r="AA671" i="273"/>
  <c r="AA670" i="273"/>
  <c r="AA669" i="273"/>
  <c r="J669" i="274" s="1"/>
  <c r="AA668" i="273"/>
  <c r="J668" i="274" s="1"/>
  <c r="K668" i="274" s="1"/>
  <c r="AA667" i="273"/>
  <c r="J667" i="274" s="1"/>
  <c r="AA666" i="273"/>
  <c r="J666" i="274" s="1"/>
  <c r="K666" i="274" s="1"/>
  <c r="AA665" i="273"/>
  <c r="J665" i="274" s="1"/>
  <c r="AA664" i="273"/>
  <c r="J664" i="274" s="1"/>
  <c r="K664" i="274" s="1"/>
  <c r="AA663" i="273"/>
  <c r="J663" i="274" s="1"/>
  <c r="AA662" i="273"/>
  <c r="J662" i="274" s="1"/>
  <c r="K662" i="274" s="1"/>
  <c r="AA661" i="273"/>
  <c r="J661" i="274" s="1"/>
  <c r="AA660" i="273"/>
  <c r="J660" i="274" s="1"/>
  <c r="K660" i="274" s="1"/>
  <c r="AA659" i="273"/>
  <c r="J659" i="274" s="1"/>
  <c r="AA658" i="273"/>
  <c r="J658" i="274" s="1"/>
  <c r="K658" i="274" s="1"/>
  <c r="AA657" i="273"/>
  <c r="J657" i="274" s="1"/>
  <c r="AA656" i="273"/>
  <c r="J656" i="274" s="1"/>
  <c r="AA655" i="273"/>
  <c r="J655" i="274" s="1"/>
  <c r="AA654" i="273"/>
  <c r="J654" i="274" s="1"/>
  <c r="K654" i="274" s="1"/>
  <c r="AA653" i="273"/>
  <c r="AA652" i="273"/>
  <c r="AA651" i="273"/>
  <c r="J651" i="274" s="1"/>
  <c r="AA650" i="273"/>
  <c r="J650" i="274" s="1"/>
  <c r="K650" i="274" s="1"/>
  <c r="AA649" i="273"/>
  <c r="J649" i="274" s="1"/>
  <c r="AA648" i="273"/>
  <c r="J648" i="274" s="1"/>
  <c r="K648" i="274" s="1"/>
  <c r="AA647" i="273"/>
  <c r="J647" i="274" s="1"/>
  <c r="AA646" i="273"/>
  <c r="J646" i="274" s="1"/>
  <c r="K646" i="274" s="1"/>
  <c r="AA645" i="273"/>
  <c r="J645" i="274" s="1"/>
  <c r="AA644" i="273"/>
  <c r="J644" i="274" s="1"/>
  <c r="K644" i="274" s="1"/>
  <c r="AA643" i="273"/>
  <c r="J643" i="274" s="1"/>
  <c r="AA642" i="273"/>
  <c r="AA641" i="273"/>
  <c r="AA640" i="273"/>
  <c r="J640" i="274" s="1"/>
  <c r="K640" i="274" s="1"/>
  <c r="AA639" i="273"/>
  <c r="J639" i="274" s="1"/>
  <c r="AA638" i="273"/>
  <c r="AA637" i="273"/>
  <c r="J637" i="274" s="1"/>
  <c r="K637" i="274" s="1"/>
  <c r="AA636" i="273"/>
  <c r="AA635" i="273"/>
  <c r="J635" i="274" s="1"/>
  <c r="AA634" i="273"/>
  <c r="J634" i="274" s="1"/>
  <c r="AA633" i="273"/>
  <c r="J633" i="274" s="1"/>
  <c r="K633" i="274" s="1"/>
  <c r="AA632" i="273"/>
  <c r="J632" i="274" s="1"/>
  <c r="K632" i="274" s="1"/>
  <c r="AA631" i="273"/>
  <c r="J631" i="274" s="1"/>
  <c r="AA630" i="273"/>
  <c r="J630" i="274" s="1"/>
  <c r="AA629" i="273"/>
  <c r="J629" i="274" s="1"/>
  <c r="K629" i="274" s="1"/>
  <c r="AA628" i="273"/>
  <c r="AA627" i="273"/>
  <c r="J627" i="274" s="1"/>
  <c r="AA626" i="273"/>
  <c r="J626" i="274" s="1"/>
  <c r="AA625" i="273"/>
  <c r="J625" i="274" s="1"/>
  <c r="AA624" i="273"/>
  <c r="J624" i="274" s="1"/>
  <c r="K624" i="274" s="1"/>
  <c r="AA623" i="273"/>
  <c r="J623" i="274" s="1"/>
  <c r="AA622" i="273"/>
  <c r="AA621" i="273"/>
  <c r="J621" i="274" s="1"/>
  <c r="K621" i="274" s="1"/>
  <c r="AA620" i="273"/>
  <c r="J620" i="274" s="1"/>
  <c r="K620" i="274" s="1"/>
  <c r="AA619" i="273"/>
  <c r="AA618" i="273"/>
  <c r="J618" i="274" s="1"/>
  <c r="AA617" i="273"/>
  <c r="J617" i="274" s="1"/>
  <c r="K617" i="274" s="1"/>
  <c r="AA616" i="273"/>
  <c r="J616" i="274" s="1"/>
  <c r="K616" i="274" s="1"/>
  <c r="AA615" i="273"/>
  <c r="AA614" i="273"/>
  <c r="J614" i="274" s="1"/>
  <c r="AA613" i="273"/>
  <c r="AA612" i="273"/>
  <c r="J612" i="274" s="1"/>
  <c r="K612" i="274" s="1"/>
  <c r="AA611" i="273"/>
  <c r="AA610" i="273"/>
  <c r="J610" i="274" s="1"/>
  <c r="AA609" i="273"/>
  <c r="J609" i="274" s="1"/>
  <c r="K609" i="274" s="1"/>
  <c r="AA608" i="273"/>
  <c r="J608" i="274" s="1"/>
  <c r="K608" i="274" s="1"/>
  <c r="AA607" i="273"/>
  <c r="AA606" i="273"/>
  <c r="AA605" i="273"/>
  <c r="AA604" i="273"/>
  <c r="J604" i="274" s="1"/>
  <c r="AA603" i="273"/>
  <c r="AA602" i="273"/>
  <c r="J602" i="274" s="1"/>
  <c r="AA601" i="273"/>
  <c r="J601" i="274" s="1"/>
  <c r="K601" i="274" s="1"/>
  <c r="AA600" i="273"/>
  <c r="J600" i="274" s="1"/>
  <c r="K600" i="274" s="1"/>
  <c r="AA599" i="273"/>
  <c r="J599" i="274" s="1"/>
  <c r="AA598" i="273"/>
  <c r="J598" i="274" s="1"/>
  <c r="AA597" i="273"/>
  <c r="J597" i="274" s="1"/>
  <c r="K597" i="274" s="1"/>
  <c r="AA596" i="273"/>
  <c r="AA595" i="273"/>
  <c r="J595" i="274" s="1"/>
  <c r="AA594" i="273"/>
  <c r="AA593" i="273"/>
  <c r="J593" i="274" s="1"/>
  <c r="K593" i="274" s="1"/>
  <c r="AA592" i="273"/>
  <c r="AA591" i="273"/>
  <c r="AA590" i="273"/>
  <c r="J590" i="274" s="1"/>
  <c r="AA589" i="273"/>
  <c r="AA588" i="273"/>
  <c r="J588" i="274" s="1"/>
  <c r="K588" i="274" s="1"/>
  <c r="AA587" i="273"/>
  <c r="J587" i="274" s="1"/>
  <c r="AA586" i="273"/>
  <c r="J586" i="274" s="1"/>
  <c r="AA585" i="273"/>
  <c r="J585" i="274" s="1"/>
  <c r="K585" i="274" s="1"/>
  <c r="AA584" i="273"/>
  <c r="AA583" i="273"/>
  <c r="J583" i="274" s="1"/>
  <c r="AA582" i="273"/>
  <c r="AA581" i="273"/>
  <c r="J581" i="274" s="1"/>
  <c r="AA580" i="273"/>
  <c r="AA579" i="273"/>
  <c r="J579" i="274" s="1"/>
  <c r="AA578" i="273"/>
  <c r="AA577" i="273"/>
  <c r="J577" i="274" s="1"/>
  <c r="K577" i="274" s="1"/>
  <c r="AA576" i="273"/>
  <c r="J576" i="274" s="1"/>
  <c r="K576" i="274" s="1"/>
  <c r="AA575" i="273"/>
  <c r="AA574" i="273"/>
  <c r="J574" i="274" s="1"/>
  <c r="AA573" i="273"/>
  <c r="J573" i="274" s="1"/>
  <c r="K573" i="274" s="1"/>
  <c r="AA572" i="273"/>
  <c r="AA571" i="273"/>
  <c r="AA570" i="273"/>
  <c r="J570" i="274" s="1"/>
  <c r="AA569" i="273"/>
  <c r="J569" i="274" s="1"/>
  <c r="K569" i="274" s="1"/>
  <c r="AA568" i="273"/>
  <c r="J568" i="274" s="1"/>
  <c r="AA567" i="273"/>
  <c r="AA566" i="273"/>
  <c r="J566" i="274" s="1"/>
  <c r="AA565" i="273"/>
  <c r="AA564" i="273"/>
  <c r="J564" i="274" s="1"/>
  <c r="K564" i="274" s="1"/>
  <c r="AA563" i="273"/>
  <c r="J563" i="274" s="1"/>
  <c r="AA562" i="273"/>
  <c r="AA561" i="273"/>
  <c r="J561" i="274" s="1"/>
  <c r="AA560" i="273"/>
  <c r="AA559" i="273"/>
  <c r="J559" i="274" s="1"/>
  <c r="AA558" i="273"/>
  <c r="AA557" i="273"/>
  <c r="J557" i="274" s="1"/>
  <c r="K557" i="274" s="1"/>
  <c r="AA556" i="273"/>
  <c r="J556" i="274" s="1"/>
  <c r="K556" i="274" s="1"/>
  <c r="AA555" i="273"/>
  <c r="AA554" i="273"/>
  <c r="J554" i="274" s="1"/>
  <c r="AA553" i="273"/>
  <c r="AA552" i="273"/>
  <c r="AA551" i="273"/>
  <c r="J551" i="274" s="1"/>
  <c r="AA550" i="273"/>
  <c r="J550" i="274" s="1"/>
  <c r="AA549" i="273"/>
  <c r="J549" i="274" s="1"/>
  <c r="K549" i="274" s="1"/>
  <c r="AA548" i="273"/>
  <c r="AA547" i="273"/>
  <c r="J547" i="274" s="1"/>
  <c r="AA546" i="273"/>
  <c r="AA545" i="273"/>
  <c r="J545" i="274" s="1"/>
  <c r="K545" i="274" s="1"/>
  <c r="AA544" i="273"/>
  <c r="AA543" i="273"/>
  <c r="J543" i="274" s="1"/>
  <c r="AA542" i="273"/>
  <c r="J542" i="274" s="1"/>
  <c r="AA541" i="273"/>
  <c r="J541" i="274" s="1"/>
  <c r="AA540" i="273"/>
  <c r="J540" i="274" s="1"/>
  <c r="K540" i="274" s="1"/>
  <c r="AA539" i="273"/>
  <c r="AA538" i="273"/>
  <c r="J538" i="274" s="1"/>
  <c r="AA537" i="273"/>
  <c r="AA536" i="273"/>
  <c r="AA535" i="273"/>
  <c r="J535" i="274" s="1"/>
  <c r="AA534" i="273"/>
  <c r="J534" i="274" s="1"/>
  <c r="AA533" i="273"/>
  <c r="J533" i="274" s="1"/>
  <c r="K533" i="274" s="1"/>
  <c r="AA532" i="273"/>
  <c r="AA531" i="273"/>
  <c r="J531" i="274" s="1"/>
  <c r="AA530" i="273"/>
  <c r="J530" i="274" s="1"/>
  <c r="AA529" i="273"/>
  <c r="AA528" i="273"/>
  <c r="J528" i="274" s="1"/>
  <c r="AA527" i="273"/>
  <c r="AA526" i="273"/>
  <c r="AA525" i="273"/>
  <c r="AA524" i="273"/>
  <c r="AA523" i="273"/>
  <c r="J523" i="274" s="1"/>
  <c r="AA522" i="273"/>
  <c r="J522" i="274" s="1"/>
  <c r="AA521" i="273"/>
  <c r="AA520" i="273"/>
  <c r="AA519" i="273"/>
  <c r="J519" i="274" s="1"/>
  <c r="K519" i="274" s="1"/>
  <c r="AA518" i="273"/>
  <c r="J518" i="274" s="1"/>
  <c r="K518" i="274" s="1"/>
  <c r="AA517" i="273"/>
  <c r="J517" i="274" s="1"/>
  <c r="AA516" i="273"/>
  <c r="J516" i="274" s="1"/>
  <c r="AA515" i="273"/>
  <c r="J515" i="274" s="1"/>
  <c r="K515" i="274" s="1"/>
  <c r="AA514" i="273"/>
  <c r="J514" i="274" s="1"/>
  <c r="K514" i="274" s="1"/>
  <c r="AA513" i="273"/>
  <c r="J513" i="274" s="1"/>
  <c r="AA512" i="273"/>
  <c r="J512" i="274" s="1"/>
  <c r="AA511" i="273"/>
  <c r="J511" i="274" s="1"/>
  <c r="K511" i="274" s="1"/>
  <c r="AA510" i="273"/>
  <c r="J510" i="274" s="1"/>
  <c r="K510" i="274" s="1"/>
  <c r="AA509" i="273"/>
  <c r="J509" i="274" s="1"/>
  <c r="AA508" i="273"/>
  <c r="J508" i="274" s="1"/>
  <c r="AA507" i="273"/>
  <c r="J507" i="274" s="1"/>
  <c r="K507" i="274" s="1"/>
  <c r="AA506" i="273"/>
  <c r="J506" i="274" s="1"/>
  <c r="AA505" i="273"/>
  <c r="J505" i="274" s="1"/>
  <c r="AA504" i="273"/>
  <c r="J504" i="274" s="1"/>
  <c r="AA503" i="273"/>
  <c r="J503" i="274" s="1"/>
  <c r="K503" i="274" s="1"/>
  <c r="AA502" i="273"/>
  <c r="J502" i="274" s="1"/>
  <c r="K502" i="274" s="1"/>
  <c r="AA501" i="273"/>
  <c r="J501" i="274" s="1"/>
  <c r="AA500" i="273"/>
  <c r="J500" i="274" s="1"/>
  <c r="AA499" i="273"/>
  <c r="J499" i="274" s="1"/>
  <c r="K499" i="274" s="1"/>
  <c r="AA498" i="273"/>
  <c r="J498" i="274" s="1"/>
  <c r="K498" i="274" s="1"/>
  <c r="AA497" i="273"/>
  <c r="J497" i="274" s="1"/>
  <c r="AA496" i="273"/>
  <c r="J496" i="274" s="1"/>
  <c r="AA495" i="273"/>
  <c r="J495" i="274" s="1"/>
  <c r="K495" i="274" s="1"/>
  <c r="AA494" i="273"/>
  <c r="AA493" i="273"/>
  <c r="AA492" i="273"/>
  <c r="J492" i="274" s="1"/>
  <c r="K492" i="274" s="1"/>
  <c r="AA491" i="273"/>
  <c r="J491" i="274" s="1"/>
  <c r="AA490" i="273"/>
  <c r="J490" i="274" s="1"/>
  <c r="AA489" i="273"/>
  <c r="J489" i="274" s="1"/>
  <c r="K489" i="274" s="1"/>
  <c r="AA488" i="273"/>
  <c r="J488" i="274" s="1"/>
  <c r="AA487" i="273"/>
  <c r="J487" i="274" s="1"/>
  <c r="AA486" i="273"/>
  <c r="J486" i="274" s="1"/>
  <c r="AA485" i="273"/>
  <c r="J485" i="274" s="1"/>
  <c r="K485" i="274" s="1"/>
  <c r="AA484" i="273"/>
  <c r="J484" i="274" s="1"/>
  <c r="K484" i="274" s="1"/>
  <c r="AA483" i="273"/>
  <c r="J483" i="274" s="1"/>
  <c r="AA482" i="273"/>
  <c r="J482" i="274" s="1"/>
  <c r="AA481" i="273"/>
  <c r="J481" i="274" s="1"/>
  <c r="K481" i="274" s="1"/>
  <c r="AA480" i="273"/>
  <c r="J480" i="274" s="1"/>
  <c r="K480" i="274" s="1"/>
  <c r="AA479" i="273"/>
  <c r="J479" i="274" s="1"/>
  <c r="AA478" i="273"/>
  <c r="AA477" i="273"/>
  <c r="J477" i="274" s="1"/>
  <c r="K477" i="274" s="1"/>
  <c r="AA476" i="273"/>
  <c r="J476" i="274" s="1"/>
  <c r="AA475" i="273"/>
  <c r="J475" i="274" s="1"/>
  <c r="AA474" i="273"/>
  <c r="J474" i="274" s="1"/>
  <c r="AA473" i="273"/>
  <c r="AA472" i="273"/>
  <c r="J472" i="274" s="1"/>
  <c r="K472" i="274" s="1"/>
  <c r="AA471" i="273"/>
  <c r="J471" i="274" s="1"/>
  <c r="AA470" i="273"/>
  <c r="J470" i="274" s="1"/>
  <c r="AA469" i="273"/>
  <c r="J469" i="274" s="1"/>
  <c r="K469" i="274" s="1"/>
  <c r="AA468" i="273"/>
  <c r="J468" i="274" s="1"/>
  <c r="K468" i="274" s="1"/>
  <c r="AA467" i="273"/>
  <c r="J467" i="274" s="1"/>
  <c r="AA466" i="273"/>
  <c r="J466" i="274" s="1"/>
  <c r="AA465" i="273"/>
  <c r="J465" i="274" s="1"/>
  <c r="K465" i="274" s="1"/>
  <c r="AA464" i="273"/>
  <c r="J464" i="274" s="1"/>
  <c r="K464" i="274" s="1"/>
  <c r="AA463" i="273"/>
  <c r="AA462" i="273"/>
  <c r="J462" i="274" s="1"/>
  <c r="AA461" i="273"/>
  <c r="J461" i="274" s="1"/>
  <c r="AA460" i="273"/>
  <c r="J460" i="274" s="1"/>
  <c r="AA459" i="273"/>
  <c r="J459" i="274" s="1"/>
  <c r="AA458" i="273"/>
  <c r="J458" i="274" s="1"/>
  <c r="AA457" i="273"/>
  <c r="J457" i="274" s="1"/>
  <c r="AA456" i="273"/>
  <c r="J456" i="274" s="1"/>
  <c r="AA455" i="273"/>
  <c r="J455" i="274" s="1"/>
  <c r="AA454" i="273"/>
  <c r="AA453" i="273"/>
  <c r="AA452" i="273"/>
  <c r="AA451" i="273"/>
  <c r="J451" i="274" s="1"/>
  <c r="AA450" i="273"/>
  <c r="J450" i="274" s="1"/>
  <c r="AA449" i="273"/>
  <c r="J449" i="274" s="1"/>
  <c r="K449" i="274" s="1"/>
  <c r="AA448" i="273"/>
  <c r="J448" i="274" s="1"/>
  <c r="AA447" i="273"/>
  <c r="J447" i="274" s="1"/>
  <c r="AA446" i="273"/>
  <c r="AA445" i="273"/>
  <c r="J445" i="274" s="1"/>
  <c r="K445" i="274" s="1"/>
  <c r="AA444" i="273"/>
  <c r="J444" i="274" s="1"/>
  <c r="AA443" i="273"/>
  <c r="J443" i="274" s="1"/>
  <c r="AA442" i="273"/>
  <c r="J442" i="274" s="1"/>
  <c r="AA441" i="273"/>
  <c r="J441" i="274" s="1"/>
  <c r="K441" i="274" s="1"/>
  <c r="AA440" i="273"/>
  <c r="J440" i="274" s="1"/>
  <c r="AA439" i="273"/>
  <c r="J439" i="274" s="1"/>
  <c r="AA438" i="273"/>
  <c r="J438" i="274" s="1"/>
  <c r="AA437" i="273"/>
  <c r="J437" i="274" s="1"/>
  <c r="K437" i="274" s="1"/>
  <c r="AA436" i="273"/>
  <c r="J436" i="274" s="1"/>
  <c r="AA435" i="273"/>
  <c r="J435" i="274" s="1"/>
  <c r="AA434" i="273"/>
  <c r="AA433" i="273"/>
  <c r="J433" i="274" s="1"/>
  <c r="K433" i="274" s="1"/>
  <c r="AA432" i="273"/>
  <c r="AA431" i="273"/>
  <c r="AA430" i="273"/>
  <c r="AA429" i="273"/>
  <c r="J429" i="274" s="1"/>
  <c r="AA428" i="273"/>
  <c r="J428" i="274" s="1"/>
  <c r="AA427" i="273"/>
  <c r="J427" i="274" s="1"/>
  <c r="K427" i="274" s="1"/>
  <c r="AA426" i="273"/>
  <c r="J426" i="274" s="1"/>
  <c r="K426" i="274" s="1"/>
  <c r="AA425" i="273"/>
  <c r="J425" i="274" s="1"/>
  <c r="AA424" i="273"/>
  <c r="J424" i="274" s="1"/>
  <c r="AA423" i="273"/>
  <c r="J423" i="274" s="1"/>
  <c r="K423" i="274" s="1"/>
  <c r="AA422" i="273"/>
  <c r="J422" i="274" s="1"/>
  <c r="K422" i="274" s="1"/>
  <c r="AA421" i="273"/>
  <c r="J421" i="274" s="1"/>
  <c r="AA420" i="273"/>
  <c r="J420" i="274" s="1"/>
  <c r="AA419" i="273"/>
  <c r="J419" i="274" s="1"/>
  <c r="K419" i="274" s="1"/>
  <c r="AA418" i="273"/>
  <c r="J418" i="274" s="1"/>
  <c r="K418" i="274" s="1"/>
  <c r="AA417" i="273"/>
  <c r="J417" i="274" s="1"/>
  <c r="AA416" i="273"/>
  <c r="J416" i="274" s="1"/>
  <c r="AA415" i="273"/>
  <c r="J415" i="274" s="1"/>
  <c r="K415" i="274" s="1"/>
  <c r="AA414" i="273"/>
  <c r="J414" i="274" s="1"/>
  <c r="K414" i="274" s="1"/>
  <c r="AA413" i="273"/>
  <c r="J413" i="274" s="1"/>
  <c r="AA412" i="273"/>
  <c r="AA411" i="273"/>
  <c r="J411" i="274" s="1"/>
  <c r="AA410" i="273"/>
  <c r="J410" i="274" s="1"/>
  <c r="K410" i="274" s="1"/>
  <c r="AA409" i="273"/>
  <c r="J409" i="274" s="1"/>
  <c r="AA408" i="273"/>
  <c r="J408" i="274" s="1"/>
  <c r="AA407" i="273"/>
  <c r="J407" i="274" s="1"/>
  <c r="AA406" i="273"/>
  <c r="J406" i="274" s="1"/>
  <c r="K406" i="274" s="1"/>
  <c r="AA405" i="273"/>
  <c r="J405" i="274" s="1"/>
  <c r="AA404" i="273"/>
  <c r="J404" i="274" s="1"/>
  <c r="AA403" i="273"/>
  <c r="J403" i="274" s="1"/>
  <c r="AA402" i="273"/>
  <c r="J402" i="274" s="1"/>
  <c r="K402" i="274" s="1"/>
  <c r="AA401" i="273"/>
  <c r="J401" i="274" s="1"/>
  <c r="AA400" i="273"/>
  <c r="J400" i="274" s="1"/>
  <c r="AA399" i="273"/>
  <c r="J399" i="274" s="1"/>
  <c r="AA398" i="273"/>
  <c r="J398" i="274" s="1"/>
  <c r="K398" i="274" s="1"/>
  <c r="AA397" i="273"/>
  <c r="J397" i="274" s="1"/>
  <c r="AA396" i="273"/>
  <c r="J396" i="274" s="1"/>
  <c r="AA395" i="273"/>
  <c r="J395" i="274" s="1"/>
  <c r="AA394" i="273"/>
  <c r="J394" i="274" s="1"/>
  <c r="K394" i="274" s="1"/>
  <c r="AA393" i="273"/>
  <c r="J393" i="274" s="1"/>
  <c r="AA392" i="273"/>
  <c r="J392" i="274" s="1"/>
  <c r="AA391" i="273"/>
  <c r="J391" i="274" s="1"/>
  <c r="AA390" i="273"/>
  <c r="J390" i="274" s="1"/>
  <c r="K390" i="274" s="1"/>
  <c r="AA389" i="273"/>
  <c r="J389" i="274" s="1"/>
  <c r="AA388" i="273"/>
  <c r="J388" i="274" s="1"/>
  <c r="AA387" i="273"/>
  <c r="J387" i="274" s="1"/>
  <c r="AA386" i="273"/>
  <c r="AA385" i="273"/>
  <c r="J385" i="274" s="1"/>
  <c r="AA384" i="273"/>
  <c r="J384" i="274" s="1"/>
  <c r="AA383" i="273"/>
  <c r="J383" i="274" s="1"/>
  <c r="AA382" i="273"/>
  <c r="J382" i="274" s="1"/>
  <c r="K382" i="274" s="1"/>
  <c r="AA381" i="273"/>
  <c r="J381" i="274" s="1"/>
  <c r="AA380" i="273"/>
  <c r="AA379" i="273"/>
  <c r="J379" i="274" s="1"/>
  <c r="K379" i="274" s="1"/>
  <c r="AA378" i="273"/>
  <c r="AA377" i="273"/>
  <c r="AA376" i="273"/>
  <c r="J376" i="274" s="1"/>
  <c r="AA375" i="273"/>
  <c r="J375" i="274" s="1"/>
  <c r="AA374" i="273"/>
  <c r="J374" i="274" s="1"/>
  <c r="K374" i="274" s="1"/>
  <c r="AA373" i="273"/>
  <c r="J373" i="274" s="1"/>
  <c r="AA372" i="273"/>
  <c r="J372" i="274" s="1"/>
  <c r="AA371" i="273"/>
  <c r="J371" i="274" s="1"/>
  <c r="AA370" i="273"/>
  <c r="J370" i="274" s="1"/>
  <c r="K370" i="274" s="1"/>
  <c r="AA369" i="273"/>
  <c r="J369" i="274" s="1"/>
  <c r="AA368" i="273"/>
  <c r="J368" i="274" s="1"/>
  <c r="AA367" i="273"/>
  <c r="J367" i="274" s="1"/>
  <c r="AA366" i="273"/>
  <c r="J366" i="274" s="1"/>
  <c r="K366" i="274" s="1"/>
  <c r="AA365" i="273"/>
  <c r="J365" i="274" s="1"/>
  <c r="AA364" i="273"/>
  <c r="J364" i="274" s="1"/>
  <c r="AA363" i="273"/>
  <c r="J363" i="274" s="1"/>
  <c r="AA362" i="273"/>
  <c r="J362" i="274" s="1"/>
  <c r="K362" i="274" s="1"/>
  <c r="AA361" i="273"/>
  <c r="J361" i="274" s="1"/>
  <c r="AA360" i="273"/>
  <c r="J360" i="274" s="1"/>
  <c r="AA359" i="273"/>
  <c r="AA358" i="273"/>
  <c r="AA357" i="273"/>
  <c r="AA356" i="273"/>
  <c r="J356" i="274" s="1"/>
  <c r="AA355" i="273"/>
  <c r="J355" i="274" s="1"/>
  <c r="K355" i="274" s="1"/>
  <c r="AA354" i="273"/>
  <c r="AA353" i="273"/>
  <c r="AA352" i="273"/>
  <c r="J352" i="274" s="1"/>
  <c r="K352" i="274" s="1"/>
  <c r="AA351" i="273"/>
  <c r="J351" i="274" s="1"/>
  <c r="AA350" i="273"/>
  <c r="J350" i="274" s="1"/>
  <c r="AA349" i="273"/>
  <c r="J349" i="274" s="1"/>
  <c r="AA348" i="273"/>
  <c r="AA347" i="273"/>
  <c r="AA346" i="273"/>
  <c r="J346" i="274" s="1"/>
  <c r="AA345" i="273"/>
  <c r="AA344" i="273"/>
  <c r="AA343" i="273"/>
  <c r="AA342" i="273"/>
  <c r="J342" i="274" s="1"/>
  <c r="AA341" i="273"/>
  <c r="J341" i="274" s="1"/>
  <c r="AA340" i="273"/>
  <c r="AA339" i="273"/>
  <c r="AA338" i="273"/>
  <c r="J338" i="274" s="1"/>
  <c r="AA337" i="273"/>
  <c r="AA336" i="273"/>
  <c r="AA335" i="273"/>
  <c r="J335" i="274" s="1"/>
  <c r="AA334" i="273"/>
  <c r="J334" i="274" s="1"/>
  <c r="AA333" i="273"/>
  <c r="J333" i="274" s="1"/>
  <c r="AA332" i="273"/>
  <c r="J332" i="274" s="1"/>
  <c r="K332" i="274" s="1"/>
  <c r="AA331" i="273"/>
  <c r="AA330" i="273"/>
  <c r="AA329" i="273"/>
  <c r="J329" i="274" s="1"/>
  <c r="AA328" i="273"/>
  <c r="J328" i="274" s="1"/>
  <c r="AA327" i="273"/>
  <c r="J327" i="274" s="1"/>
  <c r="K327" i="274" s="1"/>
  <c r="AA326" i="273"/>
  <c r="AA325" i="273"/>
  <c r="J325" i="274" s="1"/>
  <c r="AA324" i="273"/>
  <c r="J324" i="274" s="1"/>
  <c r="AA323" i="273"/>
  <c r="J323" i="274" s="1"/>
  <c r="K323" i="274" s="1"/>
  <c r="AA322" i="273"/>
  <c r="J322" i="274" s="1"/>
  <c r="AA321" i="273"/>
  <c r="J321" i="274" s="1"/>
  <c r="AA320" i="273"/>
  <c r="J320" i="274" s="1"/>
  <c r="AA319" i="273"/>
  <c r="J319" i="274" s="1"/>
  <c r="K319" i="274" s="1"/>
  <c r="AA318" i="273"/>
  <c r="J318" i="274" s="1"/>
  <c r="AA317" i="273"/>
  <c r="J317" i="274" s="1"/>
  <c r="AA316" i="273"/>
  <c r="J316" i="274" s="1"/>
  <c r="AA315" i="273"/>
  <c r="J315" i="274" s="1"/>
  <c r="K315" i="274" s="1"/>
  <c r="AA314" i="273"/>
  <c r="J314" i="274" s="1"/>
  <c r="AA313" i="273"/>
  <c r="J313" i="274" s="1"/>
  <c r="AA312" i="273"/>
  <c r="J312" i="274" s="1"/>
  <c r="AA311" i="273"/>
  <c r="J311" i="274" s="1"/>
  <c r="K311" i="274" s="1"/>
  <c r="AA310" i="273"/>
  <c r="J310" i="274" s="1"/>
  <c r="AA309" i="273"/>
  <c r="J309" i="274" s="1"/>
  <c r="AA308" i="273"/>
  <c r="J308" i="274" s="1"/>
  <c r="AA307" i="273"/>
  <c r="J307" i="274" s="1"/>
  <c r="K307" i="274" s="1"/>
  <c r="AA306" i="273"/>
  <c r="J306" i="274" s="1"/>
  <c r="AA305" i="273"/>
  <c r="J305" i="274" s="1"/>
  <c r="AA304" i="273"/>
  <c r="AA303" i="273"/>
  <c r="J303" i="274" s="1"/>
  <c r="K303" i="274" s="1"/>
  <c r="AA302" i="273"/>
  <c r="J302" i="274" s="1"/>
  <c r="K302" i="274" s="1"/>
  <c r="AA301" i="273"/>
  <c r="J301" i="274" s="1"/>
  <c r="AA300" i="273"/>
  <c r="J300" i="274" s="1"/>
  <c r="AA299" i="273"/>
  <c r="J299" i="274" s="1"/>
  <c r="K299" i="274" s="1"/>
  <c r="AA298" i="273"/>
  <c r="J298" i="274" s="1"/>
  <c r="K298" i="274" s="1"/>
  <c r="AA297" i="273"/>
  <c r="AA296" i="273"/>
  <c r="J296" i="274" s="1"/>
  <c r="AA295" i="273"/>
  <c r="J295" i="274" s="1"/>
  <c r="K295" i="274" s="1"/>
  <c r="AA294" i="273"/>
  <c r="J294" i="274" s="1"/>
  <c r="K294" i="274" s="1"/>
  <c r="AA293" i="273"/>
  <c r="J293" i="274" s="1"/>
  <c r="AA292" i="273"/>
  <c r="AA291" i="273"/>
  <c r="J291" i="274" s="1"/>
  <c r="AA290" i="273"/>
  <c r="J290" i="274" s="1"/>
  <c r="K290" i="274" s="1"/>
  <c r="AA289" i="273"/>
  <c r="J289" i="274" s="1"/>
  <c r="K289" i="274" s="1"/>
  <c r="AA288" i="273"/>
  <c r="J288" i="274" s="1"/>
  <c r="K288" i="274" s="1"/>
  <c r="AA287" i="273"/>
  <c r="J287" i="274" s="1"/>
  <c r="K287" i="274" s="1"/>
  <c r="AA286" i="273"/>
  <c r="J286" i="274" s="1"/>
  <c r="K286" i="274" s="1"/>
  <c r="AA285" i="273"/>
  <c r="J285" i="274" s="1"/>
  <c r="K285" i="274" s="1"/>
  <c r="AA284" i="273"/>
  <c r="J284" i="274" s="1"/>
  <c r="K284" i="274" s="1"/>
  <c r="AA283" i="273"/>
  <c r="J283" i="274" s="1"/>
  <c r="K283" i="274" s="1"/>
  <c r="AA282" i="273"/>
  <c r="J282" i="274" s="1"/>
  <c r="K282" i="274" s="1"/>
  <c r="AA281" i="273"/>
  <c r="J281" i="274" s="1"/>
  <c r="K281" i="274" s="1"/>
  <c r="AA280" i="273"/>
  <c r="J280" i="274" s="1"/>
  <c r="K280" i="274" s="1"/>
  <c r="AA279" i="273"/>
  <c r="AA278" i="273"/>
  <c r="J278" i="274" s="1"/>
  <c r="AA277" i="273"/>
  <c r="J277" i="274" s="1"/>
  <c r="AA276" i="273"/>
  <c r="J276" i="274" s="1"/>
  <c r="K276" i="274" s="1"/>
  <c r="AA275" i="273"/>
  <c r="J275" i="274" s="1"/>
  <c r="K275" i="274" s="1"/>
  <c r="AA274" i="273"/>
  <c r="J274" i="274" s="1"/>
  <c r="AA273" i="273"/>
  <c r="AA272" i="273"/>
  <c r="AA271" i="273"/>
  <c r="J271" i="274" s="1"/>
  <c r="K271" i="274" s="1"/>
  <c r="AA270" i="273"/>
  <c r="J270" i="274" s="1"/>
  <c r="K270" i="274" s="1"/>
  <c r="AA269" i="273"/>
  <c r="J269" i="274" s="1"/>
  <c r="K269" i="274" s="1"/>
  <c r="AA268" i="273"/>
  <c r="J268" i="274" s="1"/>
  <c r="AA267" i="273"/>
  <c r="J267" i="274" s="1"/>
  <c r="K267" i="274" s="1"/>
  <c r="AA266" i="273"/>
  <c r="J266" i="274" s="1"/>
  <c r="K266" i="274" s="1"/>
  <c r="AA265" i="273"/>
  <c r="J265" i="274" s="1"/>
  <c r="K265" i="274" s="1"/>
  <c r="AA264" i="273"/>
  <c r="AA263" i="273"/>
  <c r="J263" i="274" s="1"/>
  <c r="K263" i="274" s="1"/>
  <c r="AA262" i="273"/>
  <c r="J262" i="274" s="1"/>
  <c r="K262" i="274" s="1"/>
  <c r="AA261" i="273"/>
  <c r="J261" i="274" s="1"/>
  <c r="K261" i="274" s="1"/>
  <c r="AA260" i="273"/>
  <c r="J260" i="274" s="1"/>
  <c r="K260" i="274" s="1"/>
  <c r="AA259" i="273"/>
  <c r="J259" i="274" s="1"/>
  <c r="K259" i="274" s="1"/>
  <c r="AA258" i="273"/>
  <c r="J258" i="274" s="1"/>
  <c r="K258" i="274" s="1"/>
  <c r="AA257" i="273"/>
  <c r="J257" i="274" s="1"/>
  <c r="K257" i="274" s="1"/>
  <c r="AA256" i="273"/>
  <c r="J256" i="274" s="1"/>
  <c r="K256" i="274" s="1"/>
  <c r="AA255" i="273"/>
  <c r="J255" i="274" s="1"/>
  <c r="K255" i="274" s="1"/>
  <c r="AA254" i="273"/>
  <c r="J254" i="274" s="1"/>
  <c r="K254" i="274" s="1"/>
  <c r="AA253" i="273"/>
  <c r="J253" i="274" s="1"/>
  <c r="K253" i="274" s="1"/>
  <c r="AA252" i="273"/>
  <c r="J252" i="274" s="1"/>
  <c r="K252" i="274" s="1"/>
  <c r="AA251" i="273"/>
  <c r="J251" i="274" s="1"/>
  <c r="AA250" i="273"/>
  <c r="J250" i="274" s="1"/>
  <c r="K250" i="274" s="1"/>
  <c r="AA249" i="273"/>
  <c r="J249" i="274" s="1"/>
  <c r="K249" i="274" s="1"/>
  <c r="AA248" i="273"/>
  <c r="J248" i="274" s="1"/>
  <c r="K248" i="274" s="1"/>
  <c r="AA247" i="273"/>
  <c r="J247" i="274" s="1"/>
  <c r="K247" i="274" s="1"/>
  <c r="AA246" i="273"/>
  <c r="J246" i="274" s="1"/>
  <c r="K246" i="274" s="1"/>
  <c r="AA245" i="273"/>
  <c r="J245" i="274" s="1"/>
  <c r="K245" i="274" s="1"/>
  <c r="AA244" i="273"/>
  <c r="AA243" i="273"/>
  <c r="J243" i="274" s="1"/>
  <c r="K243" i="274" s="1"/>
  <c r="AA242" i="273"/>
  <c r="J242" i="274" s="1"/>
  <c r="AA241" i="273"/>
  <c r="J241" i="274" s="1"/>
  <c r="AA240" i="273"/>
  <c r="J240" i="274" s="1"/>
  <c r="K240" i="274" s="1"/>
  <c r="AA239" i="273"/>
  <c r="J239" i="274" s="1"/>
  <c r="K239" i="274" s="1"/>
  <c r="AA238" i="273"/>
  <c r="J238" i="274" s="1"/>
  <c r="K238" i="274" s="1"/>
  <c r="AA237" i="273"/>
  <c r="AA236" i="273"/>
  <c r="AA235" i="273"/>
  <c r="AA234" i="273"/>
  <c r="AA233" i="273"/>
  <c r="J233" i="274" s="1"/>
  <c r="K233" i="274" s="1"/>
  <c r="AA232" i="273"/>
  <c r="J232" i="274" s="1"/>
  <c r="K232" i="274" s="1"/>
  <c r="AA231" i="273"/>
  <c r="J231" i="274" s="1"/>
  <c r="K231" i="274" s="1"/>
  <c r="AA230" i="273"/>
  <c r="J230" i="274" s="1"/>
  <c r="K230" i="274" s="1"/>
  <c r="AA229" i="273"/>
  <c r="J229" i="274" s="1"/>
  <c r="K229" i="274" s="1"/>
  <c r="AA228" i="273"/>
  <c r="J228" i="274" s="1"/>
  <c r="K228" i="274" s="1"/>
  <c r="AA227" i="273"/>
  <c r="J227" i="274" s="1"/>
  <c r="K227" i="274" s="1"/>
  <c r="AA226" i="273"/>
  <c r="J226" i="274" s="1"/>
  <c r="K226" i="274" s="1"/>
  <c r="AA225" i="273"/>
  <c r="J225" i="274" s="1"/>
  <c r="K225" i="274" s="1"/>
  <c r="AA224" i="273"/>
  <c r="J224" i="274" s="1"/>
  <c r="K224" i="274" s="1"/>
  <c r="AA223" i="273"/>
  <c r="J223" i="274" s="1"/>
  <c r="K223" i="274" s="1"/>
  <c r="AA222" i="273"/>
  <c r="J222" i="274" s="1"/>
  <c r="K222" i="274" s="1"/>
  <c r="AA221" i="273"/>
  <c r="AA220" i="273"/>
  <c r="AA219" i="273"/>
  <c r="J219" i="274" s="1"/>
  <c r="K219" i="274" s="1"/>
  <c r="K220" i="274" s="1"/>
  <c r="AA218" i="273"/>
  <c r="AA217" i="273"/>
  <c r="AA216" i="273"/>
  <c r="J216" i="274" s="1"/>
  <c r="K216" i="274" s="1"/>
  <c r="AA215" i="273"/>
  <c r="J215" i="274" s="1"/>
  <c r="K215" i="274" s="1"/>
  <c r="AA214" i="273"/>
  <c r="J214" i="274" s="1"/>
  <c r="K214" i="274" s="1"/>
  <c r="AA213" i="273"/>
  <c r="J213" i="274" s="1"/>
  <c r="K213" i="274" s="1"/>
  <c r="AA212" i="273"/>
  <c r="J212" i="274" s="1"/>
  <c r="K212" i="274" s="1"/>
  <c r="AA211" i="273"/>
  <c r="J211" i="274" s="1"/>
  <c r="K211" i="274" s="1"/>
  <c r="AA210" i="273"/>
  <c r="J210" i="274" s="1"/>
  <c r="K210" i="274" s="1"/>
  <c r="AA209" i="273"/>
  <c r="J209" i="274" s="1"/>
  <c r="K209" i="274" s="1"/>
  <c r="AA208" i="273"/>
  <c r="J208" i="274" s="1"/>
  <c r="K208" i="274" s="1"/>
  <c r="AA207" i="273"/>
  <c r="AA206" i="273"/>
  <c r="J206" i="274" s="1"/>
  <c r="K206" i="274" s="1"/>
  <c r="AA205" i="273"/>
  <c r="J205" i="274" s="1"/>
  <c r="K205" i="274" s="1"/>
  <c r="AA204" i="273"/>
  <c r="J204" i="274" s="1"/>
  <c r="K204" i="274" s="1"/>
  <c r="AA203" i="273"/>
  <c r="AA202" i="273"/>
  <c r="J202" i="274" s="1"/>
  <c r="K202" i="274" s="1"/>
  <c r="AA201" i="273"/>
  <c r="J201" i="274" s="1"/>
  <c r="K201" i="274" s="1"/>
  <c r="AA200" i="273"/>
  <c r="J200" i="274" s="1"/>
  <c r="K200" i="274" s="1"/>
  <c r="AA199" i="273"/>
  <c r="J199" i="274" s="1"/>
  <c r="K199" i="274" s="1"/>
  <c r="AA198" i="273"/>
  <c r="J198" i="274" s="1"/>
  <c r="K198" i="274" s="1"/>
  <c r="AA197" i="273"/>
  <c r="J197" i="274" s="1"/>
  <c r="K197" i="274" s="1"/>
  <c r="AA196" i="273"/>
  <c r="J196" i="274" s="1"/>
  <c r="K196" i="274" s="1"/>
  <c r="AA195" i="273"/>
  <c r="J195" i="274" s="1"/>
  <c r="K195" i="274" s="1"/>
  <c r="AA194" i="273"/>
  <c r="J194" i="274" s="1"/>
  <c r="K194" i="274" s="1"/>
  <c r="AA193" i="273"/>
  <c r="J193" i="274" s="1"/>
  <c r="K193" i="274" s="1"/>
  <c r="AA192" i="273"/>
  <c r="J192" i="274" s="1"/>
  <c r="K192" i="274" s="1"/>
  <c r="AA191" i="273"/>
  <c r="J191" i="274" s="1"/>
  <c r="K191" i="274" s="1"/>
  <c r="AA190" i="273"/>
  <c r="J190" i="274" s="1"/>
  <c r="K190" i="274" s="1"/>
  <c r="AA189" i="273"/>
  <c r="J189" i="274" s="1"/>
  <c r="K189" i="274" s="1"/>
  <c r="AA188" i="273"/>
  <c r="J188" i="274" s="1"/>
  <c r="K188" i="274" s="1"/>
  <c r="AA187" i="273"/>
  <c r="J187" i="274" s="1"/>
  <c r="K187" i="274" s="1"/>
  <c r="AA186" i="273"/>
  <c r="J186" i="274" s="1"/>
  <c r="K186" i="274" s="1"/>
  <c r="AA185" i="273"/>
  <c r="J185" i="274" s="1"/>
  <c r="K185" i="274" s="1"/>
  <c r="AA184" i="273"/>
  <c r="J184" i="274" s="1"/>
  <c r="K184" i="274" s="1"/>
  <c r="AA183" i="273"/>
  <c r="J183" i="274" s="1"/>
  <c r="K183" i="274" s="1"/>
  <c r="AA182" i="273"/>
  <c r="J182" i="274" s="1"/>
  <c r="K182" i="274" s="1"/>
  <c r="AA181" i="273"/>
  <c r="J181" i="274" s="1"/>
  <c r="K181" i="274" s="1"/>
  <c r="AA180" i="273"/>
  <c r="J180" i="274" s="1"/>
  <c r="K180" i="274" s="1"/>
  <c r="AA179" i="273"/>
  <c r="J179" i="274" s="1"/>
  <c r="K179" i="274" s="1"/>
  <c r="AA178" i="273"/>
  <c r="J178" i="274" s="1"/>
  <c r="K178" i="274" s="1"/>
  <c r="AA177" i="273"/>
  <c r="J177" i="274" s="1"/>
  <c r="K177" i="274" s="1"/>
  <c r="AA176" i="273"/>
  <c r="J176" i="274" s="1"/>
  <c r="K176" i="274" s="1"/>
  <c r="AA175" i="273"/>
  <c r="J175" i="274" s="1"/>
  <c r="K175" i="274" s="1"/>
  <c r="AA174" i="273"/>
  <c r="J174" i="274" s="1"/>
  <c r="K174" i="274" s="1"/>
  <c r="AA173" i="273"/>
  <c r="J173" i="274" s="1"/>
  <c r="K173" i="274" s="1"/>
  <c r="AA172" i="273"/>
  <c r="AA171" i="273"/>
  <c r="J171" i="274" s="1"/>
  <c r="K171" i="274" s="1"/>
  <c r="AA170" i="273"/>
  <c r="J170" i="274" s="1"/>
  <c r="K170" i="274" s="1"/>
  <c r="AA169" i="273"/>
  <c r="J169" i="274" s="1"/>
  <c r="K169" i="274" s="1"/>
  <c r="AA168" i="273"/>
  <c r="J168" i="274" s="1"/>
  <c r="K168" i="274" s="1"/>
  <c r="AA167" i="273"/>
  <c r="J167" i="274" s="1"/>
  <c r="K167" i="274" s="1"/>
  <c r="AA166" i="273"/>
  <c r="J166" i="274" s="1"/>
  <c r="K166" i="274" s="1"/>
  <c r="AA165" i="273"/>
  <c r="J165" i="274" s="1"/>
  <c r="K165" i="274" s="1"/>
  <c r="AA164" i="273"/>
  <c r="J164" i="274" s="1"/>
  <c r="K164" i="274" s="1"/>
  <c r="AA163" i="273"/>
  <c r="J163" i="274" s="1"/>
  <c r="K163" i="274" s="1"/>
  <c r="AA162" i="273"/>
  <c r="J162" i="274" s="1"/>
  <c r="K162" i="274" s="1"/>
  <c r="AA161" i="273"/>
  <c r="J161" i="274" s="1"/>
  <c r="K161" i="274" s="1"/>
  <c r="AA160" i="273"/>
  <c r="J160" i="274" s="1"/>
  <c r="K160" i="274" s="1"/>
  <c r="AA159" i="273"/>
  <c r="J159" i="274" s="1"/>
  <c r="K159" i="274" s="1"/>
  <c r="AA158" i="273"/>
  <c r="J158" i="274" s="1"/>
  <c r="K158" i="274" s="1"/>
  <c r="AA157" i="273"/>
  <c r="J157" i="274" s="1"/>
  <c r="K157" i="274" s="1"/>
  <c r="AA156" i="273"/>
  <c r="J156" i="274" s="1"/>
  <c r="K156" i="274" s="1"/>
  <c r="AA155" i="273"/>
  <c r="J155" i="274" s="1"/>
  <c r="K155" i="274" s="1"/>
  <c r="AA154" i="273"/>
  <c r="J154" i="274" s="1"/>
  <c r="K154" i="274" s="1"/>
  <c r="AA153" i="273"/>
  <c r="J153" i="274" s="1"/>
  <c r="K153" i="274" s="1"/>
  <c r="AA152" i="273"/>
  <c r="J152" i="274" s="1"/>
  <c r="K152" i="274" s="1"/>
  <c r="AA151" i="273"/>
  <c r="J151" i="274" s="1"/>
  <c r="K151" i="274" s="1"/>
  <c r="AA150" i="273"/>
  <c r="J150" i="274" s="1"/>
  <c r="K150" i="274" s="1"/>
  <c r="AA149" i="273"/>
  <c r="J149" i="274" s="1"/>
  <c r="K149" i="274" s="1"/>
  <c r="AA148" i="273"/>
  <c r="AA147" i="273"/>
  <c r="J147" i="274" s="1"/>
  <c r="K147" i="274" s="1"/>
  <c r="AA146" i="273"/>
  <c r="J146" i="274" s="1"/>
  <c r="K146" i="274" s="1"/>
  <c r="AA145" i="273"/>
  <c r="J145" i="274" s="1"/>
  <c r="K145" i="274" s="1"/>
  <c r="AA144" i="273"/>
  <c r="J144" i="274" s="1"/>
  <c r="K144" i="274" s="1"/>
  <c r="AA143" i="273"/>
  <c r="J143" i="274" s="1"/>
  <c r="K143" i="274" s="1"/>
  <c r="AA142" i="273"/>
  <c r="J142" i="274" s="1"/>
  <c r="K142" i="274" s="1"/>
  <c r="AA141" i="273"/>
  <c r="J141" i="274" s="1"/>
  <c r="K141" i="274" s="1"/>
  <c r="AA140" i="273"/>
  <c r="J140" i="274" s="1"/>
  <c r="K140" i="274" s="1"/>
  <c r="AA139" i="273"/>
  <c r="J139" i="274" s="1"/>
  <c r="K139" i="274" s="1"/>
  <c r="AA138" i="273"/>
  <c r="J138" i="274" s="1"/>
  <c r="K138" i="274" s="1"/>
  <c r="AA137" i="273"/>
  <c r="J137" i="274" s="1"/>
  <c r="K137" i="274" s="1"/>
  <c r="AA136" i="273"/>
  <c r="AA135" i="273"/>
  <c r="J135" i="274" s="1"/>
  <c r="K135" i="274" s="1"/>
  <c r="AA134" i="273"/>
  <c r="J134" i="274" s="1"/>
  <c r="K134" i="274" s="1"/>
  <c r="AA133" i="273"/>
  <c r="J133" i="274" s="1"/>
  <c r="K133" i="274" s="1"/>
  <c r="AA132" i="273"/>
  <c r="J132" i="274" s="1"/>
  <c r="K132" i="274" s="1"/>
  <c r="AA131" i="273"/>
  <c r="J131" i="274" s="1"/>
  <c r="K131" i="274" s="1"/>
  <c r="AA130" i="273"/>
  <c r="J130" i="274" s="1"/>
  <c r="K130" i="274" s="1"/>
  <c r="AA129" i="273"/>
  <c r="J129" i="274" s="1"/>
  <c r="K129" i="274" s="1"/>
  <c r="AA128" i="273"/>
  <c r="J128" i="274" s="1"/>
  <c r="K128" i="274" s="1"/>
  <c r="AA127" i="273"/>
  <c r="J127" i="274" s="1"/>
  <c r="K127" i="274" s="1"/>
  <c r="AA126" i="273"/>
  <c r="J126" i="274" s="1"/>
  <c r="K126" i="274" s="1"/>
  <c r="AA125" i="273"/>
  <c r="AA124" i="273"/>
  <c r="AA123" i="273"/>
  <c r="AA122" i="273"/>
  <c r="J122" i="274" s="1"/>
  <c r="K122" i="274" s="1"/>
  <c r="AA121" i="273"/>
  <c r="J121" i="274" s="1"/>
  <c r="K121" i="274" s="1"/>
  <c r="AA120" i="273"/>
  <c r="J120" i="274" s="1"/>
  <c r="K120" i="274" s="1"/>
  <c r="AA119" i="273"/>
  <c r="J119" i="274" s="1"/>
  <c r="K119" i="274" s="1"/>
  <c r="AA118" i="273"/>
  <c r="J118" i="274" s="1"/>
  <c r="K118" i="274" s="1"/>
  <c r="AA117" i="273"/>
  <c r="J117" i="274" s="1"/>
  <c r="K117" i="274" s="1"/>
  <c r="AA116" i="273"/>
  <c r="J116" i="274" s="1"/>
  <c r="K116" i="274" s="1"/>
  <c r="AA115" i="273"/>
  <c r="AA114" i="273"/>
  <c r="AA113" i="273"/>
  <c r="J113" i="274" s="1"/>
  <c r="K113" i="274" s="1"/>
  <c r="AA112" i="273"/>
  <c r="J112" i="274" s="1"/>
  <c r="K112" i="274" s="1"/>
  <c r="AA111" i="273"/>
  <c r="J111" i="274" s="1"/>
  <c r="K111" i="274" s="1"/>
  <c r="AA110" i="273"/>
  <c r="J110" i="274" s="1"/>
  <c r="K110" i="274" s="1"/>
  <c r="AA109" i="273"/>
  <c r="J109" i="274" s="1"/>
  <c r="K109" i="274" s="1"/>
  <c r="AA108" i="273"/>
  <c r="J108" i="274" s="1"/>
  <c r="K108" i="274" s="1"/>
  <c r="AA107" i="273"/>
  <c r="J107" i="274" s="1"/>
  <c r="K107" i="274" s="1"/>
  <c r="AA106" i="273"/>
  <c r="J106" i="274" s="1"/>
  <c r="K106" i="274" s="1"/>
  <c r="AA105" i="273"/>
  <c r="J105" i="274" s="1"/>
  <c r="K105" i="274" s="1"/>
  <c r="AA104" i="273"/>
  <c r="J104" i="274" s="1"/>
  <c r="K104" i="274" s="1"/>
  <c r="AA103" i="273"/>
  <c r="AA102" i="273"/>
  <c r="AA101" i="273"/>
  <c r="J101" i="274" s="1"/>
  <c r="K101" i="274" s="1"/>
  <c r="AA100" i="273"/>
  <c r="J100" i="274" s="1"/>
  <c r="K100" i="274" s="1"/>
  <c r="AA99" i="273"/>
  <c r="AA98" i="273"/>
  <c r="AA97" i="273"/>
  <c r="J97" i="274" s="1"/>
  <c r="K97" i="274" s="1"/>
  <c r="AA96" i="273"/>
  <c r="J96" i="274" s="1"/>
  <c r="K96" i="274" s="1"/>
  <c r="AA95" i="273"/>
  <c r="AA94" i="273"/>
  <c r="AA93" i="273"/>
  <c r="J93" i="274" s="1"/>
  <c r="K93" i="274" s="1"/>
  <c r="AA92" i="273"/>
  <c r="J92" i="274" s="1"/>
  <c r="K92" i="274" s="1"/>
  <c r="AA91" i="273"/>
  <c r="J91" i="274" s="1"/>
  <c r="K91" i="274" s="1"/>
  <c r="AA90" i="273"/>
  <c r="J90" i="274" s="1"/>
  <c r="K90" i="274" s="1"/>
  <c r="AA89" i="273"/>
  <c r="J89" i="274" s="1"/>
  <c r="K89" i="274" s="1"/>
  <c r="AA88" i="273"/>
  <c r="J88" i="274" s="1"/>
  <c r="K88" i="274" s="1"/>
  <c r="AA87" i="273"/>
  <c r="J87" i="274" s="1"/>
  <c r="K87" i="274" s="1"/>
  <c r="AA86" i="273"/>
  <c r="J86" i="274" s="1"/>
  <c r="K86" i="274" s="1"/>
  <c r="AA85" i="273"/>
  <c r="AA84" i="273"/>
  <c r="AA83" i="273"/>
  <c r="J83" i="274" s="1"/>
  <c r="AA82" i="273"/>
  <c r="J82" i="274" s="1"/>
  <c r="K82" i="274" s="1"/>
  <c r="AA81" i="273"/>
  <c r="J81" i="274" s="1"/>
  <c r="K81" i="274" s="1"/>
  <c r="AA80" i="273"/>
  <c r="J80" i="274" s="1"/>
  <c r="K80" i="274" s="1"/>
  <c r="AA79" i="273"/>
  <c r="AA78" i="273"/>
  <c r="AA77" i="273"/>
  <c r="J77" i="274" s="1"/>
  <c r="K77" i="274" s="1"/>
  <c r="K78" i="274" s="1"/>
  <c r="AA76" i="273"/>
  <c r="AA75" i="273"/>
  <c r="AA74" i="273"/>
  <c r="J74" i="274" s="1"/>
  <c r="K74" i="274" s="1"/>
  <c r="AA73" i="273"/>
  <c r="J73" i="274" s="1"/>
  <c r="K73" i="274" s="1"/>
  <c r="AA72" i="273"/>
  <c r="J72" i="274" s="1"/>
  <c r="K72" i="274" s="1"/>
  <c r="AA71" i="273"/>
  <c r="J71" i="274" s="1"/>
  <c r="K71" i="274" s="1"/>
  <c r="AA70" i="273"/>
  <c r="J70" i="274" s="1"/>
  <c r="K70" i="274" s="1"/>
  <c r="AA69" i="273"/>
  <c r="J69" i="274" s="1"/>
  <c r="K69" i="274" s="1"/>
  <c r="AA68" i="273"/>
  <c r="J68" i="274" s="1"/>
  <c r="K68" i="274" s="1"/>
  <c r="AA67" i="273"/>
  <c r="J67" i="274" s="1"/>
  <c r="K67" i="274" s="1"/>
  <c r="AA66" i="273"/>
  <c r="J66" i="274" s="1"/>
  <c r="K66" i="274" s="1"/>
  <c r="AA65" i="273"/>
  <c r="J65" i="274" s="1"/>
  <c r="K65" i="274" s="1"/>
  <c r="AA64" i="273"/>
  <c r="J64" i="274" s="1"/>
  <c r="K64" i="274" s="1"/>
  <c r="AA63" i="273"/>
  <c r="J63" i="274" s="1"/>
  <c r="K63" i="274" s="1"/>
  <c r="AA62" i="273"/>
  <c r="J62" i="274" s="1"/>
  <c r="K62" i="274" s="1"/>
  <c r="AA61" i="273"/>
  <c r="J61" i="274" s="1"/>
  <c r="K61" i="274" s="1"/>
  <c r="AA60" i="273"/>
  <c r="J60" i="274" s="1"/>
  <c r="K60" i="274" s="1"/>
  <c r="AA59" i="273"/>
  <c r="J59" i="274" s="1"/>
  <c r="K59" i="274" s="1"/>
  <c r="AA58" i="273"/>
  <c r="J58" i="274" s="1"/>
  <c r="K58" i="274" s="1"/>
  <c r="AA57" i="273"/>
  <c r="J57" i="274" s="1"/>
  <c r="K57" i="274" s="1"/>
  <c r="AA56" i="273"/>
  <c r="J56" i="274" s="1"/>
  <c r="K56" i="274" s="1"/>
  <c r="AA55" i="273"/>
  <c r="J55" i="274" s="1"/>
  <c r="K55" i="274" s="1"/>
  <c r="AA54" i="273"/>
  <c r="J54" i="274" s="1"/>
  <c r="K54" i="274" s="1"/>
  <c r="AA53" i="273"/>
  <c r="J53" i="274" s="1"/>
  <c r="K53" i="274" s="1"/>
  <c r="AA52" i="273"/>
  <c r="J52" i="274" s="1"/>
  <c r="K52" i="274" s="1"/>
  <c r="AA51" i="273"/>
  <c r="J51" i="274" s="1"/>
  <c r="K51" i="274" s="1"/>
  <c r="AA50" i="273"/>
  <c r="J50" i="274" s="1"/>
  <c r="K50" i="274" s="1"/>
  <c r="AA49" i="273"/>
  <c r="J49" i="274" s="1"/>
  <c r="K49" i="274" s="1"/>
  <c r="AA48" i="273"/>
  <c r="J48" i="274" s="1"/>
  <c r="K48" i="274" s="1"/>
  <c r="AA47" i="273"/>
  <c r="AA46" i="273"/>
  <c r="AA45" i="273"/>
  <c r="J45" i="274" s="1"/>
  <c r="K45" i="274" s="1"/>
  <c r="AA44" i="273"/>
  <c r="J44" i="274" s="1"/>
  <c r="K44" i="274" s="1"/>
  <c r="AA43" i="273"/>
  <c r="J43" i="274" s="1"/>
  <c r="K43" i="274" s="1"/>
  <c r="AA42" i="273"/>
  <c r="J42" i="274" s="1"/>
  <c r="K42" i="274" s="1"/>
  <c r="AA41" i="273"/>
  <c r="J41" i="274" s="1"/>
  <c r="K41" i="274" s="1"/>
  <c r="AA40" i="273"/>
  <c r="J40" i="274" s="1"/>
  <c r="K40" i="274" s="1"/>
  <c r="AA39" i="273"/>
  <c r="J39" i="274" s="1"/>
  <c r="K39" i="274" s="1"/>
  <c r="AA38" i="273"/>
  <c r="J38" i="274" s="1"/>
  <c r="K38" i="274" s="1"/>
  <c r="AA37" i="273"/>
  <c r="J37" i="274" s="1"/>
  <c r="K37" i="274" s="1"/>
  <c r="AA36" i="273"/>
  <c r="J36" i="274" s="1"/>
  <c r="K36" i="274" s="1"/>
  <c r="AA35" i="273"/>
  <c r="J35" i="274" s="1"/>
  <c r="K35" i="274" s="1"/>
  <c r="AA34" i="273"/>
  <c r="J34" i="274" s="1"/>
  <c r="K34" i="274" s="1"/>
  <c r="AA33" i="273"/>
  <c r="J33" i="274" s="1"/>
  <c r="K33" i="274" s="1"/>
  <c r="AA32" i="273"/>
  <c r="J32" i="274" s="1"/>
  <c r="K32" i="274" s="1"/>
  <c r="AA31" i="273"/>
  <c r="J31" i="274" s="1"/>
  <c r="K31" i="274" s="1"/>
  <c r="AA30" i="273"/>
  <c r="J30" i="274" s="1"/>
  <c r="K30" i="274" s="1"/>
  <c r="AA29" i="273"/>
  <c r="J29" i="274" s="1"/>
  <c r="K29" i="274" s="1"/>
  <c r="AA28" i="273"/>
  <c r="J28" i="274" s="1"/>
  <c r="K28" i="274" s="1"/>
  <c r="AA27" i="273"/>
  <c r="J27" i="274" s="1"/>
  <c r="K27" i="274" s="1"/>
  <c r="AA26" i="273"/>
  <c r="J26" i="274" s="1"/>
  <c r="K26" i="274" s="1"/>
  <c r="AA25" i="273"/>
  <c r="AA24" i="273"/>
  <c r="AA23" i="273"/>
  <c r="J23" i="274" s="1"/>
  <c r="K23" i="274" s="1"/>
  <c r="AA22" i="273"/>
  <c r="J22" i="274" s="1"/>
  <c r="K22" i="274" s="1"/>
  <c r="AA21" i="273"/>
  <c r="J21" i="274" s="1"/>
  <c r="K21" i="274" s="1"/>
  <c r="AA20" i="273"/>
  <c r="J20" i="274" s="1"/>
  <c r="K20" i="274" s="1"/>
  <c r="AA19" i="273"/>
  <c r="J19" i="274" s="1"/>
  <c r="K19" i="274" s="1"/>
  <c r="AA18" i="273"/>
  <c r="J18" i="274" s="1"/>
  <c r="K18" i="274" s="1"/>
  <c r="AA17" i="273"/>
  <c r="J17" i="274" s="1"/>
  <c r="K17" i="274" s="1"/>
  <c r="AA16" i="273"/>
  <c r="J16" i="274" s="1"/>
  <c r="K16" i="274" s="1"/>
  <c r="AA15" i="273"/>
  <c r="J15" i="274" s="1"/>
  <c r="K15" i="274" s="1"/>
  <c r="AA14" i="273"/>
  <c r="J14" i="274" s="1"/>
  <c r="K14" i="274" s="1"/>
  <c r="K673" i="274"/>
  <c r="K672" i="274"/>
  <c r="K669" i="274"/>
  <c r="K667" i="274"/>
  <c r="K665" i="274"/>
  <c r="K663" i="274"/>
  <c r="K661" i="274"/>
  <c r="K659" i="274"/>
  <c r="K657" i="274"/>
  <c r="K656" i="274"/>
  <c r="K655" i="274"/>
  <c r="K651" i="274"/>
  <c r="K649" i="274"/>
  <c r="K647" i="274"/>
  <c r="K645" i="274"/>
  <c r="K643" i="274"/>
  <c r="K639" i="274"/>
  <c r="K635" i="274"/>
  <c r="K634" i="274"/>
  <c r="K631" i="274"/>
  <c r="K630" i="274"/>
  <c r="K627" i="274"/>
  <c r="K626" i="274"/>
  <c r="K625" i="274"/>
  <c r="K623" i="274"/>
  <c r="K618" i="274"/>
  <c r="K614" i="274"/>
  <c r="K610" i="274"/>
  <c r="K604" i="274"/>
  <c r="K602" i="274"/>
  <c r="K599" i="274"/>
  <c r="K598" i="274"/>
  <c r="K595" i="274"/>
  <c r="K590" i="274"/>
  <c r="K587" i="274"/>
  <c r="K586" i="274"/>
  <c r="K583" i="274"/>
  <c r="K581" i="274"/>
  <c r="K579" i="274"/>
  <c r="K574" i="274"/>
  <c r="K570" i="274"/>
  <c r="K568" i="274"/>
  <c r="K566" i="274"/>
  <c r="K563" i="274"/>
  <c r="K561" i="274"/>
  <c r="K559" i="274"/>
  <c r="K554" i="274"/>
  <c r="K551" i="274"/>
  <c r="K550" i="274"/>
  <c r="K547" i="274"/>
  <c r="K543" i="274"/>
  <c r="K542" i="274"/>
  <c r="K541" i="274"/>
  <c r="K538" i="274"/>
  <c r="K535" i="274"/>
  <c r="K534" i="274"/>
  <c r="K531" i="274"/>
  <c r="K530" i="274"/>
  <c r="K528" i="274"/>
  <c r="K523" i="274"/>
  <c r="K522" i="274"/>
  <c r="K517" i="274"/>
  <c r="K516" i="274"/>
  <c r="K513" i="274"/>
  <c r="K512" i="274"/>
  <c r="K509" i="274"/>
  <c r="K508" i="274"/>
  <c r="K506" i="274"/>
  <c r="K505" i="274"/>
  <c r="K504" i="274"/>
  <c r="K501" i="274"/>
  <c r="K500" i="274"/>
  <c r="K497" i="274"/>
  <c r="K496" i="274"/>
  <c r="K491" i="274"/>
  <c r="K490" i="274"/>
  <c r="K488" i="274"/>
  <c r="K487" i="274"/>
  <c r="K486" i="274"/>
  <c r="K483" i="274"/>
  <c r="K482" i="274"/>
  <c r="K479" i="274"/>
  <c r="K476" i="274"/>
  <c r="K475" i="274"/>
  <c r="K474" i="274"/>
  <c r="K471" i="274"/>
  <c r="K470" i="274"/>
  <c r="K467" i="274"/>
  <c r="K466" i="274"/>
  <c r="K462" i="274"/>
  <c r="K461" i="274"/>
  <c r="K460" i="274"/>
  <c r="K459" i="274"/>
  <c r="K458" i="274"/>
  <c r="K457" i="274"/>
  <c r="K456" i="274"/>
  <c r="K455" i="274"/>
  <c r="K451" i="274"/>
  <c r="K450" i="274"/>
  <c r="K448" i="274"/>
  <c r="K447" i="274"/>
  <c r="K444" i="274"/>
  <c r="K443" i="274"/>
  <c r="K442" i="274"/>
  <c r="K440" i="274"/>
  <c r="K439" i="274"/>
  <c r="K438" i="274"/>
  <c r="K436" i="274"/>
  <c r="K435" i="274"/>
  <c r="K429" i="274"/>
  <c r="K428" i="274"/>
  <c r="K425" i="274"/>
  <c r="K424" i="274"/>
  <c r="K421" i="274"/>
  <c r="K420" i="274"/>
  <c r="K417" i="274"/>
  <c r="K416" i="274"/>
  <c r="K413" i="274"/>
  <c r="K411" i="274"/>
  <c r="K409" i="274"/>
  <c r="K408" i="274"/>
  <c r="K407" i="274"/>
  <c r="K405" i="274"/>
  <c r="K404" i="274"/>
  <c r="K403" i="274"/>
  <c r="K401" i="274"/>
  <c r="K400" i="274"/>
  <c r="K399" i="274"/>
  <c r="K397" i="274"/>
  <c r="K396" i="274"/>
  <c r="K395" i="274"/>
  <c r="K393" i="274"/>
  <c r="K392" i="274"/>
  <c r="K391" i="274"/>
  <c r="K389" i="274"/>
  <c r="K388" i="274"/>
  <c r="K387" i="274"/>
  <c r="K385" i="274"/>
  <c r="K384" i="274"/>
  <c r="K383" i="274"/>
  <c r="K381" i="274"/>
  <c r="K376" i="274"/>
  <c r="K375" i="274"/>
  <c r="K373" i="274"/>
  <c r="K372" i="274"/>
  <c r="K371" i="274"/>
  <c r="K369" i="274"/>
  <c r="K368" i="274"/>
  <c r="K367" i="274"/>
  <c r="K365" i="274"/>
  <c r="K364" i="274"/>
  <c r="K363" i="274"/>
  <c r="K361" i="274"/>
  <c r="K360" i="274"/>
  <c r="K356" i="274"/>
  <c r="K351" i="274"/>
  <c r="K350" i="274"/>
  <c r="K349" i="274"/>
  <c r="K346" i="274"/>
  <c r="K347" i="274" s="1"/>
  <c r="B346" i="274"/>
  <c r="K342" i="274"/>
  <c r="K341" i="274"/>
  <c r="K338" i="274"/>
  <c r="K339" i="274" s="1"/>
  <c r="K335" i="274"/>
  <c r="K334" i="274"/>
  <c r="K333" i="274"/>
  <c r="K329" i="274"/>
  <c r="K328" i="274"/>
  <c r="K325" i="274"/>
  <c r="K324" i="274"/>
  <c r="K322" i="274"/>
  <c r="K321" i="274"/>
  <c r="K320" i="274"/>
  <c r="K318" i="274"/>
  <c r="K317" i="274"/>
  <c r="K316" i="274"/>
  <c r="K314" i="274"/>
  <c r="K313" i="274"/>
  <c r="K312" i="274"/>
  <c r="K310" i="274"/>
  <c r="K309" i="274"/>
  <c r="K308" i="274"/>
  <c r="K306" i="274"/>
  <c r="K305" i="274"/>
  <c r="K301" i="274"/>
  <c r="K300" i="274"/>
  <c r="K296" i="274"/>
  <c r="K293" i="274"/>
  <c r="K291" i="274"/>
  <c r="K278" i="274"/>
  <c r="K277" i="274"/>
  <c r="K274" i="274"/>
  <c r="K268" i="274"/>
  <c r="K251" i="274"/>
  <c r="K242" i="274"/>
  <c r="K241" i="274"/>
  <c r="K83" i="274"/>
  <c r="F12" i="271"/>
  <c r="K102" i="274" l="1"/>
  <c r="K343" i="274"/>
  <c r="K234" i="274"/>
  <c r="K690" i="274"/>
  <c r="K46" i="274"/>
  <c r="K75" i="274"/>
  <c r="K114" i="274"/>
  <c r="K652" i="274"/>
  <c r="K670" i="274"/>
  <c r="K357" i="274"/>
  <c r="K674" i="274"/>
  <c r="K524" i="274"/>
  <c r="K493" i="274"/>
  <c r="K98" i="274"/>
  <c r="K84" i="274"/>
  <c r="K353" i="274"/>
  <c r="K94" i="274"/>
  <c r="K430" i="274"/>
  <c r="K123" i="274"/>
  <c r="K217" i="274"/>
  <c r="K330" i="274"/>
  <c r="K336" i="274"/>
  <c r="K452" i="274"/>
  <c r="K520" i="274"/>
  <c r="K641" i="274"/>
  <c r="K24" i="274"/>
  <c r="K675" i="274" l="1"/>
  <c r="K677" i="274" s="1"/>
  <c r="K679" i="274" l="1"/>
  <c r="K680" i="274" s="1"/>
  <c r="K678" i="274"/>
  <c r="K681" i="274" l="1"/>
  <c r="K682" i="274" s="1"/>
  <c r="N683" i="274" s="1"/>
  <c r="H64" i="271"/>
  <c r="K59" i="273"/>
  <c r="B346" i="273" l="1"/>
  <c r="K673" i="273" l="1"/>
  <c r="K672" i="273"/>
  <c r="K669" i="273"/>
  <c r="K668" i="273"/>
  <c r="K667" i="273"/>
  <c r="K666" i="273"/>
  <c r="K665" i="273"/>
  <c r="K664" i="273"/>
  <c r="K663" i="273"/>
  <c r="K662" i="273"/>
  <c r="K661" i="273"/>
  <c r="K660" i="273"/>
  <c r="K659" i="273"/>
  <c r="K658" i="273"/>
  <c r="K657" i="273"/>
  <c r="K656" i="273"/>
  <c r="K655" i="273"/>
  <c r="K654" i="273"/>
  <c r="K651" i="273"/>
  <c r="K650" i="273"/>
  <c r="K649" i="273"/>
  <c r="K648" i="273"/>
  <c r="K647" i="273"/>
  <c r="K646" i="273"/>
  <c r="K645" i="273"/>
  <c r="K644" i="273"/>
  <c r="K643" i="273"/>
  <c r="K640" i="273"/>
  <c r="K639" i="273"/>
  <c r="K637" i="273"/>
  <c r="K635" i="273"/>
  <c r="K634" i="273"/>
  <c r="K633" i="273"/>
  <c r="K632" i="273"/>
  <c r="K631" i="273"/>
  <c r="K630" i="273"/>
  <c r="K629" i="273"/>
  <c r="K627" i="273"/>
  <c r="K626" i="273"/>
  <c r="K625" i="273"/>
  <c r="K624" i="273"/>
  <c r="K623" i="273"/>
  <c r="K621" i="273"/>
  <c r="K620" i="273"/>
  <c r="K618" i="273"/>
  <c r="K617" i="273"/>
  <c r="K616" i="273"/>
  <c r="K614" i="273"/>
  <c r="K612" i="273"/>
  <c r="K610" i="273"/>
  <c r="K609" i="273"/>
  <c r="K608" i="273"/>
  <c r="K604" i="273"/>
  <c r="K602" i="273"/>
  <c r="K601" i="273"/>
  <c r="K600" i="273"/>
  <c r="K599" i="273"/>
  <c r="K598" i="273"/>
  <c r="K597" i="273"/>
  <c r="K595" i="273"/>
  <c r="K593" i="273"/>
  <c r="K590" i="273"/>
  <c r="K588" i="273"/>
  <c r="K587" i="273"/>
  <c r="K586" i="273"/>
  <c r="K585" i="273"/>
  <c r="K583" i="273"/>
  <c r="K581" i="273"/>
  <c r="K579" i="273"/>
  <c r="K577" i="273"/>
  <c r="K576" i="273"/>
  <c r="K574" i="273"/>
  <c r="K573" i="273"/>
  <c r="K570" i="273"/>
  <c r="K569" i="273"/>
  <c r="K568" i="273"/>
  <c r="K566" i="273"/>
  <c r="K564" i="273"/>
  <c r="K563" i="273"/>
  <c r="K561" i="273"/>
  <c r="K559" i="273"/>
  <c r="K557" i="273"/>
  <c r="K556" i="273"/>
  <c r="K554" i="273"/>
  <c r="K551" i="273"/>
  <c r="K550" i="273"/>
  <c r="K549" i="273"/>
  <c r="K547" i="273"/>
  <c r="K545" i="273"/>
  <c r="K543" i="273"/>
  <c r="K542" i="273"/>
  <c r="K541" i="273"/>
  <c r="K540" i="273"/>
  <c r="K538" i="273"/>
  <c r="K535" i="273"/>
  <c r="K534" i="273"/>
  <c r="K533" i="273"/>
  <c r="K531" i="273"/>
  <c r="K530" i="273"/>
  <c r="K528" i="273"/>
  <c r="K523" i="273"/>
  <c r="K522" i="273"/>
  <c r="K519" i="273"/>
  <c r="K518" i="273"/>
  <c r="K517" i="273"/>
  <c r="K516" i="273"/>
  <c r="K515" i="273"/>
  <c r="K514" i="273"/>
  <c r="K513" i="273"/>
  <c r="K512" i="273"/>
  <c r="K511" i="273"/>
  <c r="K510" i="273"/>
  <c r="K509" i="273"/>
  <c r="K508" i="273"/>
  <c r="K507" i="273"/>
  <c r="K506" i="273"/>
  <c r="K505" i="273"/>
  <c r="K504" i="273"/>
  <c r="K503" i="273"/>
  <c r="K502" i="273"/>
  <c r="K501" i="273"/>
  <c r="K500" i="273"/>
  <c r="K499" i="273"/>
  <c r="K498" i="273"/>
  <c r="K497" i="273"/>
  <c r="K496" i="273"/>
  <c r="K495" i="273"/>
  <c r="K492" i="273"/>
  <c r="K491" i="273"/>
  <c r="K490" i="273"/>
  <c r="K489" i="273"/>
  <c r="K488" i="273"/>
  <c r="K487" i="273"/>
  <c r="K486" i="273"/>
  <c r="K485" i="273"/>
  <c r="K484" i="273"/>
  <c r="K483" i="273"/>
  <c r="K482" i="273"/>
  <c r="K481" i="273"/>
  <c r="K480" i="273"/>
  <c r="K479" i="273"/>
  <c r="K477" i="273"/>
  <c r="K476" i="273"/>
  <c r="K475" i="273"/>
  <c r="K474" i="273"/>
  <c r="K472" i="273"/>
  <c r="K471" i="273"/>
  <c r="K470" i="273"/>
  <c r="K469" i="273"/>
  <c r="K468" i="273"/>
  <c r="K467" i="273"/>
  <c r="K466" i="273"/>
  <c r="K465" i="273"/>
  <c r="K464" i="273"/>
  <c r="K462" i="273"/>
  <c r="K461" i="273"/>
  <c r="K460" i="273"/>
  <c r="K459" i="273"/>
  <c r="K458" i="273"/>
  <c r="K457" i="273"/>
  <c r="K456" i="273"/>
  <c r="K455" i="273"/>
  <c r="K451" i="273"/>
  <c r="K450" i="273"/>
  <c r="K449" i="273"/>
  <c r="K448" i="273"/>
  <c r="K447" i="273"/>
  <c r="K445" i="273"/>
  <c r="K444" i="273"/>
  <c r="K443" i="273"/>
  <c r="K442" i="273"/>
  <c r="K441" i="273"/>
  <c r="K440" i="273"/>
  <c r="K439" i="273"/>
  <c r="K438" i="273"/>
  <c r="K437" i="273"/>
  <c r="K436" i="273"/>
  <c r="K435" i="273"/>
  <c r="K433" i="273"/>
  <c r="K429" i="273"/>
  <c r="K428" i="273"/>
  <c r="K427" i="273"/>
  <c r="K426" i="273"/>
  <c r="K425" i="273"/>
  <c r="K424" i="273"/>
  <c r="K423" i="273"/>
  <c r="K422" i="273"/>
  <c r="K421" i="273"/>
  <c r="K420" i="273"/>
  <c r="K419" i="273"/>
  <c r="K418" i="273"/>
  <c r="K417" i="273"/>
  <c r="K416" i="273"/>
  <c r="K415" i="273"/>
  <c r="K414" i="273"/>
  <c r="K413" i="273"/>
  <c r="K411" i="273"/>
  <c r="K410" i="273"/>
  <c r="K409" i="273"/>
  <c r="K408" i="273"/>
  <c r="K407" i="273"/>
  <c r="K406" i="273"/>
  <c r="K405" i="273"/>
  <c r="K404" i="273"/>
  <c r="K403" i="273"/>
  <c r="K402" i="273"/>
  <c r="K401" i="273"/>
  <c r="K400" i="273"/>
  <c r="K399" i="273"/>
  <c r="K398" i="273"/>
  <c r="K397" i="273"/>
  <c r="K396" i="273"/>
  <c r="K395" i="273"/>
  <c r="K394" i="273"/>
  <c r="K393" i="273"/>
  <c r="K392" i="273"/>
  <c r="K391" i="273"/>
  <c r="K390" i="273"/>
  <c r="K389" i="273"/>
  <c r="K388" i="273"/>
  <c r="K387" i="273"/>
  <c r="K385" i="273"/>
  <c r="K384" i="273"/>
  <c r="K383" i="273"/>
  <c r="K382" i="273"/>
  <c r="K381" i="273"/>
  <c r="K379" i="273"/>
  <c r="K376" i="273"/>
  <c r="K375" i="273"/>
  <c r="K374" i="273"/>
  <c r="K373" i="273"/>
  <c r="K372" i="273"/>
  <c r="K371" i="273"/>
  <c r="K370" i="273"/>
  <c r="K369" i="273"/>
  <c r="K368" i="273"/>
  <c r="K367" i="273"/>
  <c r="K366" i="273"/>
  <c r="K365" i="273"/>
  <c r="K364" i="273"/>
  <c r="K363" i="273"/>
  <c r="K362" i="273"/>
  <c r="K361" i="273"/>
  <c r="K360" i="273"/>
  <c r="K356" i="273"/>
  <c r="K355" i="273"/>
  <c r="K352" i="273"/>
  <c r="K351" i="273"/>
  <c r="K350" i="273"/>
  <c r="K349" i="273"/>
  <c r="K346" i="273"/>
  <c r="K347" i="273" s="1"/>
  <c r="K342" i="273"/>
  <c r="K341" i="273"/>
  <c r="K338" i="273"/>
  <c r="K339" i="273" s="1"/>
  <c r="K335" i="273"/>
  <c r="K334" i="273"/>
  <c r="K333" i="273"/>
  <c r="K332" i="273"/>
  <c r="K329" i="273"/>
  <c r="K328" i="273"/>
  <c r="K327" i="273"/>
  <c r="K325" i="273"/>
  <c r="K324" i="273"/>
  <c r="K323" i="273"/>
  <c r="K322" i="273"/>
  <c r="K321" i="273"/>
  <c r="K320" i="273"/>
  <c r="K319" i="273"/>
  <c r="K318" i="273"/>
  <c r="K317" i="273"/>
  <c r="K316" i="273"/>
  <c r="K315" i="273"/>
  <c r="K314" i="273"/>
  <c r="K313" i="273"/>
  <c r="K312" i="273"/>
  <c r="K311" i="273"/>
  <c r="K310" i="273"/>
  <c r="K309" i="273"/>
  <c r="K308" i="273"/>
  <c r="K307" i="273"/>
  <c r="K306" i="273"/>
  <c r="K305" i="273"/>
  <c r="K303" i="273"/>
  <c r="K302" i="273"/>
  <c r="K301" i="273"/>
  <c r="K300" i="273"/>
  <c r="K299" i="273"/>
  <c r="K298" i="273"/>
  <c r="K296" i="273"/>
  <c r="K295" i="273"/>
  <c r="K294" i="273"/>
  <c r="K293" i="273"/>
  <c r="K291" i="273"/>
  <c r="K290" i="273"/>
  <c r="K289" i="273"/>
  <c r="K288" i="273"/>
  <c r="K287" i="273"/>
  <c r="K286" i="273"/>
  <c r="K285" i="273"/>
  <c r="K284" i="273"/>
  <c r="K283" i="273"/>
  <c r="K282" i="273"/>
  <c r="K281" i="273"/>
  <c r="K280" i="273"/>
  <c r="K278" i="273"/>
  <c r="K277" i="273"/>
  <c r="K276" i="273"/>
  <c r="K275" i="273"/>
  <c r="K274" i="273"/>
  <c r="K271" i="273"/>
  <c r="K270" i="273"/>
  <c r="K269" i="273"/>
  <c r="K268" i="273"/>
  <c r="K267" i="273"/>
  <c r="K266" i="273"/>
  <c r="K265" i="273"/>
  <c r="K263" i="273"/>
  <c r="K262" i="273"/>
  <c r="K261" i="273"/>
  <c r="K260" i="273"/>
  <c r="K259" i="273"/>
  <c r="K258" i="273"/>
  <c r="K257" i="273"/>
  <c r="K256" i="273"/>
  <c r="K255" i="273"/>
  <c r="K254" i="273"/>
  <c r="K253" i="273"/>
  <c r="K252" i="273"/>
  <c r="K251" i="273"/>
  <c r="K250" i="273"/>
  <c r="K249" i="273"/>
  <c r="K248" i="273"/>
  <c r="K247" i="273"/>
  <c r="K246" i="273"/>
  <c r="K245" i="273"/>
  <c r="K243" i="273"/>
  <c r="K242" i="273"/>
  <c r="K241" i="273"/>
  <c r="K240" i="273"/>
  <c r="K239" i="273"/>
  <c r="K238" i="273"/>
  <c r="K233" i="273"/>
  <c r="K232" i="273"/>
  <c r="K231" i="273"/>
  <c r="K230" i="273"/>
  <c r="K229" i="273"/>
  <c r="K228" i="273"/>
  <c r="K227" i="273"/>
  <c r="K226" i="273"/>
  <c r="K225" i="273"/>
  <c r="K224" i="273"/>
  <c r="K223" i="273"/>
  <c r="K222" i="273"/>
  <c r="K219" i="273"/>
  <c r="K220" i="273" s="1"/>
  <c r="K216" i="273"/>
  <c r="K215" i="273"/>
  <c r="K214" i="273"/>
  <c r="K213" i="273"/>
  <c r="K212" i="273"/>
  <c r="K211" i="273"/>
  <c r="K210" i="273"/>
  <c r="K209" i="273"/>
  <c r="K208" i="273"/>
  <c r="K206" i="273"/>
  <c r="K205" i="273"/>
  <c r="K204" i="273"/>
  <c r="K202" i="273"/>
  <c r="K201" i="273"/>
  <c r="K200" i="273"/>
  <c r="K199" i="273"/>
  <c r="K198" i="273"/>
  <c r="K197" i="273"/>
  <c r="K196" i="273"/>
  <c r="K195" i="273"/>
  <c r="K194" i="273"/>
  <c r="K193" i="273"/>
  <c r="K192" i="273"/>
  <c r="K191" i="273"/>
  <c r="K190" i="273"/>
  <c r="K189" i="273"/>
  <c r="K188" i="273"/>
  <c r="K187" i="273"/>
  <c r="K186" i="273"/>
  <c r="K185" i="273"/>
  <c r="K184" i="273"/>
  <c r="K183" i="273"/>
  <c r="K182" i="273"/>
  <c r="K181" i="273"/>
  <c r="K180" i="273"/>
  <c r="K179" i="273"/>
  <c r="K178" i="273"/>
  <c r="K177" i="273"/>
  <c r="K176" i="273"/>
  <c r="K175" i="273"/>
  <c r="K174" i="273"/>
  <c r="K173" i="273"/>
  <c r="K171" i="273"/>
  <c r="K170" i="273"/>
  <c r="K169" i="273"/>
  <c r="K168" i="273"/>
  <c r="K167" i="273"/>
  <c r="K166" i="273"/>
  <c r="K165" i="273"/>
  <c r="K164" i="273"/>
  <c r="K163" i="273"/>
  <c r="K162" i="273"/>
  <c r="K161" i="273"/>
  <c r="K160" i="273"/>
  <c r="K159" i="273"/>
  <c r="K158" i="273"/>
  <c r="K157" i="273"/>
  <c r="K156" i="273"/>
  <c r="K155" i="273"/>
  <c r="K154" i="273"/>
  <c r="K153" i="273"/>
  <c r="K152" i="273"/>
  <c r="K151" i="273"/>
  <c r="K150" i="273"/>
  <c r="K149" i="273"/>
  <c r="K147" i="273"/>
  <c r="K146" i="273"/>
  <c r="K145" i="273"/>
  <c r="K144" i="273"/>
  <c r="K143" i="273"/>
  <c r="K142" i="273"/>
  <c r="K141" i="273"/>
  <c r="K140" i="273"/>
  <c r="K139" i="273"/>
  <c r="K138" i="273"/>
  <c r="K137" i="273"/>
  <c r="K135" i="273"/>
  <c r="K134" i="273"/>
  <c r="K133" i="273"/>
  <c r="K132" i="273"/>
  <c r="K131" i="273"/>
  <c r="K130" i="273"/>
  <c r="K129" i="273"/>
  <c r="K128" i="273"/>
  <c r="K127" i="273"/>
  <c r="K126" i="273"/>
  <c r="K122" i="273"/>
  <c r="K121" i="273"/>
  <c r="K120" i="273"/>
  <c r="K119" i="273"/>
  <c r="K118" i="273"/>
  <c r="K117" i="273"/>
  <c r="K116" i="273"/>
  <c r="K113" i="273"/>
  <c r="K112" i="273"/>
  <c r="K111" i="273"/>
  <c r="K110" i="273"/>
  <c r="K109" i="273"/>
  <c r="K108" i="273"/>
  <c r="K107" i="273"/>
  <c r="K106" i="273"/>
  <c r="K105" i="273"/>
  <c r="K104" i="273"/>
  <c r="K101" i="273"/>
  <c r="K100" i="273"/>
  <c r="K97" i="273"/>
  <c r="K96" i="273"/>
  <c r="K93" i="273"/>
  <c r="K92" i="273"/>
  <c r="K91" i="273"/>
  <c r="K90" i="273"/>
  <c r="K89" i="273"/>
  <c r="K88" i="273"/>
  <c r="K87" i="273"/>
  <c r="K86" i="273"/>
  <c r="K83" i="273"/>
  <c r="K82" i="273"/>
  <c r="K81" i="273"/>
  <c r="K80" i="273"/>
  <c r="K77" i="273"/>
  <c r="K78" i="273" s="1"/>
  <c r="K74" i="273"/>
  <c r="K73" i="273"/>
  <c r="K72" i="273"/>
  <c r="K71" i="273"/>
  <c r="K70" i="273"/>
  <c r="K69" i="273"/>
  <c r="K68" i="273"/>
  <c r="K67" i="273"/>
  <c r="K66" i="273"/>
  <c r="K65" i="273"/>
  <c r="K64" i="273"/>
  <c r="K63" i="273"/>
  <c r="K62" i="273"/>
  <c r="K61" i="273"/>
  <c r="K60" i="273"/>
  <c r="K58" i="273"/>
  <c r="K57" i="273"/>
  <c r="K56" i="273"/>
  <c r="K55" i="273"/>
  <c r="K54" i="273"/>
  <c r="K53" i="273"/>
  <c r="K52" i="273"/>
  <c r="K51" i="273"/>
  <c r="K50" i="273"/>
  <c r="K49" i="273"/>
  <c r="K48" i="273"/>
  <c r="K45" i="273"/>
  <c r="K44" i="273"/>
  <c r="K43" i="273"/>
  <c r="K42" i="273"/>
  <c r="K41" i="273"/>
  <c r="K40" i="273"/>
  <c r="K39" i="273"/>
  <c r="K38" i="273"/>
  <c r="K37" i="273"/>
  <c r="K36" i="273"/>
  <c r="K35" i="273"/>
  <c r="K34" i="273"/>
  <c r="K33" i="273"/>
  <c r="K32" i="273"/>
  <c r="K31" i="273"/>
  <c r="K30" i="273"/>
  <c r="K29" i="273"/>
  <c r="K28" i="273"/>
  <c r="K27" i="273"/>
  <c r="K26" i="273"/>
  <c r="K23" i="273"/>
  <c r="K22" i="273"/>
  <c r="K21" i="273"/>
  <c r="K20" i="273"/>
  <c r="K19" i="273"/>
  <c r="K18" i="273"/>
  <c r="K17" i="273"/>
  <c r="K16" i="273"/>
  <c r="K15" i="273"/>
  <c r="K14" i="273"/>
  <c r="K46" i="273" l="1"/>
  <c r="K84" i="273"/>
  <c r="K94" i="273"/>
  <c r="K217" i="273"/>
  <c r="K336" i="273"/>
  <c r="K353" i="273"/>
  <c r="K652" i="273"/>
  <c r="K674" i="273"/>
  <c r="K102" i="273"/>
  <c r="K114" i="273"/>
  <c r="K234" i="273"/>
  <c r="K330" i="273"/>
  <c r="K343" i="273"/>
  <c r="K357" i="273"/>
  <c r="K524" i="273"/>
  <c r="K641" i="273"/>
  <c r="K670" i="273"/>
  <c r="K75" i="273"/>
  <c r="K24" i="273"/>
  <c r="K98" i="273"/>
  <c r="K123" i="273"/>
  <c r="K430" i="273"/>
  <c r="K452" i="273"/>
  <c r="K493" i="273"/>
  <c r="K520" i="273"/>
  <c r="E31" i="271"/>
  <c r="G31" i="271" s="1"/>
  <c r="G12" i="271"/>
  <c r="G18" i="271"/>
  <c r="E19" i="271"/>
  <c r="G19" i="271" s="1"/>
  <c r="E20" i="271"/>
  <c r="G20" i="271" s="1"/>
  <c r="E21" i="271"/>
  <c r="G21" i="271" s="1"/>
  <c r="E22" i="271"/>
  <c r="G22" i="271" s="1"/>
  <c r="E23" i="271"/>
  <c r="G23" i="271" s="1"/>
  <c r="E24" i="271"/>
  <c r="G24" i="271" s="1"/>
  <c r="E25" i="271"/>
  <c r="G25" i="271" s="1"/>
  <c r="E26" i="271"/>
  <c r="G26" i="271" s="1"/>
  <c r="E27" i="271"/>
  <c r="G27" i="271" s="1"/>
  <c r="E28" i="271"/>
  <c r="G28" i="271" s="1"/>
  <c r="E29" i="271"/>
  <c r="G29" i="271" s="1"/>
  <c r="E30" i="271"/>
  <c r="G30" i="271" s="1"/>
  <c r="E32" i="271"/>
  <c r="G32" i="271" s="1"/>
  <c r="E33" i="271"/>
  <c r="G33" i="271" s="1"/>
  <c r="E34" i="271"/>
  <c r="G34" i="271" s="1"/>
  <c r="E35" i="271"/>
  <c r="F35" i="271"/>
  <c r="C40" i="271"/>
  <c r="G40" i="271" s="1"/>
  <c r="G41" i="271"/>
  <c r="C42" i="271"/>
  <c r="G42" i="271" s="1"/>
  <c r="C43" i="271"/>
  <c r="G43" i="271" s="1"/>
  <c r="C44" i="271"/>
  <c r="G44" i="271" s="1"/>
  <c r="C45" i="271"/>
  <c r="G45" i="271" s="1"/>
  <c r="C46" i="271"/>
  <c r="G47" i="271"/>
  <c r="K675" i="273" l="1"/>
  <c r="G35" i="271"/>
  <c r="G36" i="271" s="1"/>
  <c r="G10" i="271" l="1"/>
  <c r="G56" i="271"/>
  <c r="K679" i="273"/>
  <c r="K680" i="273" s="1"/>
  <c r="K678" i="273"/>
  <c r="G8" i="271" l="1"/>
  <c r="G46" i="271"/>
  <c r="G60" i="271" l="1"/>
  <c r="G13" i="271"/>
  <c r="G11" i="271"/>
  <c r="G9" i="271"/>
  <c r="G7" i="271"/>
  <c r="G6" i="271"/>
  <c r="G59" i="271"/>
  <c r="G52" i="271"/>
  <c r="G14" i="271" l="1"/>
  <c r="G61" i="271"/>
  <c r="C14" i="271" l="1"/>
  <c r="G54" i="271"/>
  <c r="F54" i="271" s="1"/>
  <c r="F58" i="271" l="1"/>
  <c r="G58" i="271" s="1"/>
  <c r="K686" i="273"/>
  <c r="K690" i="273" s="1"/>
  <c r="J677" i="273" l="1"/>
  <c r="G62" i="271"/>
  <c r="G64" i="271" s="1"/>
  <c r="I64" i="271" s="1"/>
  <c r="J681" i="273" l="1"/>
  <c r="K677" i="273"/>
  <c r="K681" i="273" s="1"/>
  <c r="K682" i="273" s="1"/>
</calcChain>
</file>

<file path=xl/sharedStrings.xml><?xml version="1.0" encoding="utf-8"?>
<sst xmlns="http://schemas.openxmlformats.org/spreadsheetml/2006/main" count="3909" uniqueCount="1427">
  <si>
    <t xml:space="preserve">Formulario 1 - Propuesta económica  -  Licitación de obra pública de infraestructura social </t>
  </si>
  <si>
    <t>Código</t>
  </si>
  <si>
    <t>CCE-EICP-FM-116</t>
  </si>
  <si>
    <t>Versión</t>
  </si>
  <si>
    <t>FORMULARIO 1</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</si>
  <si>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</si>
  <si>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</si>
  <si>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</si>
  <si>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</si>
  <si>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ÍTEM DE PAGO</t>
  </si>
  <si>
    <t xml:space="preserve">ESPECIFICACIONES </t>
  </si>
  <si>
    <t>DESCRIPCIÓN</t>
  </si>
  <si>
    <t>UND.</t>
  </si>
  <si>
    <t>CANTIDAD</t>
  </si>
  <si>
    <t>VALOR UNITARIO</t>
  </si>
  <si>
    <t xml:space="preserve">VALOR TOTAL                                </t>
  </si>
  <si>
    <t>GENERAL</t>
  </si>
  <si>
    <t>PARTICULAR</t>
  </si>
  <si>
    <t>x</t>
  </si>
  <si>
    <t>xx</t>
  </si>
  <si>
    <t>01</t>
  </si>
  <si>
    <t>PRELIMINARES</t>
  </si>
  <si>
    <t>01-002</t>
  </si>
  <si>
    <t xml:space="preserve">Evacuación de aguas en tanques y fosos </t>
  </si>
  <si>
    <t>m3</t>
  </si>
  <si>
    <t>01-003</t>
  </si>
  <si>
    <t>Suministro e instalación de polisombra negra para protección vertical a colindantes contracaidas de elementos durante la intervención</t>
  </si>
  <si>
    <t>m2</t>
  </si>
  <si>
    <t>01-006</t>
  </si>
  <si>
    <t>Aseo general previo al inicio de la obra, incluye fumigación preliminar tanto de pisos como de muros, incluye retiro de vegetación parásita.</t>
  </si>
  <si>
    <t>01-007</t>
  </si>
  <si>
    <t>Mantenimiento de equipos de presión y puesta en marcha</t>
  </si>
  <si>
    <t>gl</t>
  </si>
  <si>
    <t>01-009</t>
  </si>
  <si>
    <t>Mantenimiento de equipos eléctricos y pruebas</t>
  </si>
  <si>
    <t>u</t>
  </si>
  <si>
    <t>01-010</t>
  </si>
  <si>
    <t>Impermeabilización de fosos de ascensor, plataforma, tanques de agua y RCI en  Mortero impermeabilización flexible, bicomponente (Sistema Danosa o equivalente de igual calidad o superior)</t>
  </si>
  <si>
    <t>01-012</t>
  </si>
  <si>
    <t>Aseo y limpieza de ladrillos y boquelon de fachada incluye hidrofugado</t>
  </si>
  <si>
    <t>01-013</t>
  </si>
  <si>
    <r>
      <rPr>
        <sz val="11"/>
        <color rgb="FF000000"/>
        <rFont val="Arial"/>
        <family val="2"/>
      </rPr>
      <t>Mantenimiento estructura metálica existente (vigas, columnas, cerchas, parales, etc), consistente en</t>
    </r>
    <r>
      <rPr>
        <sz val="11"/>
        <rFont val="Arial"/>
        <family val="2"/>
      </rPr>
      <t xml:space="preserve"> el</t>
    </r>
    <r>
      <rPr>
        <sz val="11"/>
        <color rgb="FF000000"/>
        <rFont val="Arial"/>
        <family val="2"/>
      </rPr>
      <t xml:space="preserve"> retiro de oxido (mediante el sistema que determine el contratista junto con la interventoria, pudiendo ser raspado, chorro a presión de arena, etc) aplicación de anticorrosivo y pintura de acabado (esmalte sintético alquídico a base de aceite en tres (3) capas aplicadas con pistola sobre la totalidad de las caras del elemento) incluye preparación de superficie y diluyente. implementos para trabajos en altura.</t>
    </r>
  </si>
  <si>
    <t>m</t>
  </si>
  <si>
    <t>01-014</t>
  </si>
  <si>
    <t>Mantenimiento canales y bajantes, incluye retiro de material, reparación y sellado, anticorrosivo y pintura. Incluye elementos para trabajo en alturas.</t>
  </si>
  <si>
    <t>01-015</t>
  </si>
  <si>
    <t xml:space="preserve">Reemplazo de tubería PVC 1/2" por tubería EMT 1/2" donde por norma se requiera, incluye desmonte tubería PVC, incluye soportes, regatas, resanes. </t>
  </si>
  <si>
    <t>Subtotal</t>
  </si>
  <si>
    <t>02</t>
  </si>
  <si>
    <t>DESMONTES Y DEMOLICIONES</t>
  </si>
  <si>
    <t>02-001</t>
  </si>
  <si>
    <t>Demolición de muros de mampostería en bloque cemento, arcilla, concretos, en el estado actual con su respectivo acabados. (incluye corte perimetral con pulidora de ser requerido y retiro de escombros) Incluye cargue, trasiego interno, transporte y vale a escombrera autorizada por muicipio.</t>
  </si>
  <si>
    <t>02-002</t>
  </si>
  <si>
    <t>Demolición de nariz en rampa</t>
  </si>
  <si>
    <t>02-003</t>
  </si>
  <si>
    <t>Demolición de poyo en concreto</t>
  </si>
  <si>
    <t>02-004</t>
  </si>
  <si>
    <t>Escarificación de todo tipo de pisos (incluye: escaleras, rampas, huellas, descansos, acceso)</t>
  </si>
  <si>
    <t>02-006</t>
  </si>
  <si>
    <t xml:space="preserve">Demolición de piso en adoquín de arcilla tipo 26 x 1/4 </t>
  </si>
  <si>
    <t>02-007</t>
  </si>
  <si>
    <t>Desmonte de tramos de escalera metálica, incluye soportes y vigas</t>
  </si>
  <si>
    <t>02-008</t>
  </si>
  <si>
    <t>Desmonte de puertas metálicas (2.44*2,60)</t>
  </si>
  <si>
    <t>02-009</t>
  </si>
  <si>
    <t>Desmonte de cerramiento provisional (acceso)</t>
  </si>
  <si>
    <t>02-010</t>
  </si>
  <si>
    <t>Desmonte de elementos metálicos - cortasoles (fachada) existentes (con opción de posible reutilización a criterio de la interventoría)</t>
  </si>
  <si>
    <t>02-011</t>
  </si>
  <si>
    <t>Desmonte y retiro de cubierta existente (conservar para su posterior reutilización de ser necesario), incluye desmonte todos los elemento de estructura de soporte. (cerchas, correas, etc).</t>
  </si>
  <si>
    <t>02-014</t>
  </si>
  <si>
    <t>Desmonte y retiro de canal en cubierta</t>
  </si>
  <si>
    <t>02-015</t>
  </si>
  <si>
    <t>Desmonte y retiro de manto de impermeabilización existente</t>
  </si>
  <si>
    <t>02-016</t>
  </si>
  <si>
    <t>Desmonte de jambas en ladrillo</t>
  </si>
  <si>
    <t>02-017</t>
  </si>
  <si>
    <t>Desmonte y retiro de muros livianos 1 y 2 caras (sistema drywall, incluye lámina y estructura de soporte)</t>
  </si>
  <si>
    <t>02-018</t>
  </si>
  <si>
    <t>Desmonte de aparatos sanitarios de alto consumo (lavamanos y tasas sanitarias), incluye su reinstalación en baños individuales (camerinos,zonas administrativas, etc) y los aparatos sobrantes se donarán según procedimiento estipulado en el pliego de condiciones.</t>
  </si>
  <si>
    <t>02-019</t>
  </si>
  <si>
    <t>Demolición de muros para aperturas (incluye corte perimetral con pulidora y retiro de escombros)</t>
  </si>
  <si>
    <t>02-020</t>
  </si>
  <si>
    <t>Demolición de enchapes en muros y pisos</t>
  </si>
  <si>
    <t>02-021</t>
  </si>
  <si>
    <t>Desmonte de ducto de desfogue y reubicación</t>
  </si>
  <si>
    <t>02-022</t>
  </si>
  <si>
    <t>Reinstalación cortasoles en fachada (a criterio de la interventoría), incluye reposición de ángulos para soporte y anclaje.</t>
  </si>
  <si>
    <t>02-023</t>
  </si>
  <si>
    <t>MEJORAMIENTO DEL TERRENO con recebo limpio y bien gradado, compactado al 95% del proctor modificado (Según recomendaciones del Estudio de Suelos.)</t>
  </si>
  <si>
    <t>03</t>
  </si>
  <si>
    <t>ESTRUCTURAS EN CONCRETO Y ESTRUCTURA METÁLICA</t>
  </si>
  <si>
    <t>03-001</t>
  </si>
  <si>
    <t>Dintel  en concreto arquitectónico reforzado a la vista f´c.4000 psi dimensiones:0,15 mts x 0,15 mts formaleta lisa para vanos ventana rampa principal.</t>
  </si>
  <si>
    <t>03-002</t>
  </si>
  <si>
    <t>Columneta en concreto reforzado f´c:3000 psi para confinamiento de muros en mampostería 0,15 mts x 0,12 mts. Para elementos no estructurales existentes.</t>
  </si>
  <si>
    <t>03-003</t>
  </si>
  <si>
    <t>Viguetas  en concreto reforzado f´c:3000 psi para confinamiento de muros en mampostería 0,15 0,20 mts. Para elementos no estructurales existentes.</t>
  </si>
  <si>
    <t>03-004</t>
  </si>
  <si>
    <t>Rampas en concreto f´c: 3000 psi. e=0.10 .Incluye formaleta y todo el equipo requerido para su ejecución. (interiores y exteriores), en cumplimiento con la normatividad de accesibilidad a personas con movilidad reducida (PMR). Incluye acero de refuerzo.</t>
  </si>
  <si>
    <t>03-005</t>
  </si>
  <si>
    <t>Placa de contrapiso en concreto f´c: 3000 psi para relleno de piso e=0.15</t>
  </si>
  <si>
    <t>03-006</t>
  </si>
  <si>
    <t>Concreto de 3000 PSI para nariz de rampa caballera 15 cm * 15 cm (concreto púlido)</t>
  </si>
  <si>
    <t>03-007</t>
  </si>
  <si>
    <t>Placa maciza aérea en concreto 21 Mpa grava común, sobre tanque de aguas e=0,15 m</t>
  </si>
  <si>
    <t>03-008</t>
  </si>
  <si>
    <t>Estructura metálica de entrepiso para piso de foso, incluye soldadura, anticorrosivo y pintura de acabado en 3 manos. (INCLUIR TODAS LAS REFERENCIAS, MENSULAS)</t>
  </si>
  <si>
    <t>kg</t>
  </si>
  <si>
    <t>03-010</t>
  </si>
  <si>
    <t>Placa en concreto f´c=3500 psi con lámina colaborante, incluye malla electrosoldada de refuerzo (según lo indiquen los planos estructurales), pases de acero, formaleta de soporte provisional.</t>
  </si>
  <si>
    <t>03-012</t>
  </si>
  <si>
    <t>Aplicación mortero acrílico impermeable de un componente tipo verticoat o similar para placas en concreto, pantallas a la vista. e=0,03</t>
  </si>
  <si>
    <t>03-013</t>
  </si>
  <si>
    <t>Tapa en concreto 2500 psi (70 cm * 70 cm; e=5 cm) con marco metálico para tanque subterráneo.</t>
  </si>
  <si>
    <t>03-014</t>
  </si>
  <si>
    <t>Estructura metálica como soporte para la mecánica teatral, incluye soldadura, anticorrosivo y pintura de acabado en 3 manos.</t>
  </si>
  <si>
    <t>03-015</t>
  </si>
  <si>
    <t>Anclaje b 3/4 L = 250 mm epóxico. Ficha técnica HIT-RE 500 V3 o Similar</t>
  </si>
  <si>
    <t>03-016</t>
  </si>
  <si>
    <t>Suministro e instalación de alfajía prefabricada en concreto f´c=2500 psi. (ancho desde 0,20m -0,30m e=0.05)</t>
  </si>
  <si>
    <t>03-017</t>
  </si>
  <si>
    <t>Escalera técnica metálica (Paso de pato)</t>
  </si>
  <si>
    <t>03-019</t>
  </si>
  <si>
    <t>Escalera metálica tipo "gato" con ancho de 60 a 70 cm y con pasamanos corrido a un solo lateral; fabricada con tubular  galvanizado de 1-1/4" tanto para largueros como para travesaños y apoyos a muro. Incluye soldaduras, pernos de anclajes y complementarios, suministro, fabricación, montaje, implementos para trabajos en altura, anticorrosivo aplicado en dos (2) capas.</t>
  </si>
  <si>
    <t>03-020</t>
  </si>
  <si>
    <t>Desmonte de vigas IPE 500  (2 un) de caja escénica</t>
  </si>
  <si>
    <t>03-021</t>
  </si>
  <si>
    <t>Suministro e instalación vigas IPES 400 para caja escénicas, según indican los planos estructurales y detalles de la propuesta de intervención.</t>
  </si>
  <si>
    <t>03-023</t>
  </si>
  <si>
    <t>BORDILLO EN CONCRETO para confinamiento  (dimensiones: base 20cms alto35cm) Incluye concreto 3000 psi, refuerzo, formaleta, mano de obra, herramientas y demás materiales necesarios para la realización de la actividad</t>
  </si>
  <si>
    <t>03-026</t>
  </si>
  <si>
    <t xml:space="preserve">Relleno de dovelas para mamposteria estructural, con mortero listo tipo grout sin contracción . </t>
  </si>
  <si>
    <t>lt</t>
  </si>
  <si>
    <t>03-028</t>
  </si>
  <si>
    <t>Escaneo de refuerzo para localización de dovelas en muros de mamposteria reforzada</t>
  </si>
  <si>
    <t>03-029</t>
  </si>
  <si>
    <t>Suministro e instalación de acero estructural como soporte del bloquelón en fachadas, incluye verificación inicial de la existencia de anclaje a la estructura metálica, mediante ventanas de inspección y/o el método que se determine en obra con la aprobación de la interventoría.</t>
  </si>
  <si>
    <t>03-030</t>
  </si>
  <si>
    <t>Suministro y reposición de piezas (bloquelón) que se afecten durante la inspección y colocación de estructura de soporte.</t>
  </si>
  <si>
    <t>03-032</t>
  </si>
  <si>
    <t>Desmonte y reinstalación muro liviano una cara, para reparaciones en fachada de bloquelón. incluye desmonte tanto de placas como estructura de soporte necesarios así como su posterior reinstalación , incluye elementos que se puedan dañar en la operación.</t>
  </si>
  <si>
    <t>03-033</t>
  </si>
  <si>
    <t>Punto de anclaje fijo para conexión linea de vida, debe ser capaz de soportar mínimo 5.000 libras (22,2 kilonewtons – 2.272 kg) por persona conectada. Incluye anclaje certificado (norma EN795:2012), anclaje en la estructura de cubierta tipo Hilti equivalente de igual calidad o superior.</t>
  </si>
  <si>
    <t>03-034</t>
  </si>
  <si>
    <t>Corte en placa para dilataciones de piso, con máquina cortadora y disco diamantado h.=1/3 espesor de la placa de contrapiso / entrepiso Pf.&gt;4,1&lt;=7,0 cm (ver adicional el ítem de sellante).</t>
  </si>
  <si>
    <t>03-035</t>
  </si>
  <si>
    <t>Suministro y aplicación de sellante elástico de poliuretano de alta resistencia química para juntas de dilatación de medidas Pf.&gt;4,1&lt;=10,0 mm a.&gt;6,1&lt;=10,0 mm, tipo Sikaflex Pro 3 WF de SIKA o equivalente de igual calidad o superior. Incluye limpieza en seco de las caras laterales de contacto, y perfil cilíndrico de espuma de polietileno de célula cerrada ø.=5/8" (16,0 mm) para limitar la profundidad a rellenar, tipo SikaRod de SIKA o equivalente.</t>
  </si>
  <si>
    <t>04</t>
  </si>
  <si>
    <t>ACERO DE REFUERZO</t>
  </si>
  <si>
    <t>04-001</t>
  </si>
  <si>
    <t>Acero de refuerzo 420 mpa. Cumpliendo normas astm A706.  (Dovelas, vigas, columnetas, jambas)</t>
  </si>
  <si>
    <t>05</t>
  </si>
  <si>
    <t>CUBIERTA E IMPERMEABILIZACIÓN</t>
  </si>
  <si>
    <t>05-001</t>
  </si>
  <si>
    <t>Mantenimiento de cubierta existente (incluye aseo, alineación, sellados)</t>
  </si>
  <si>
    <t>05-002</t>
  </si>
  <si>
    <t>Flanche en lámina galvanizada calibre 22 ancho variable 0.80 y 0.50 mts incluye: suministro, instalación, elementos de anclaje y sellado. Y Ranuras de perforación para instalación.</t>
  </si>
  <si>
    <t>05-003</t>
  </si>
  <si>
    <t>Impermeabilización capa 1: mortero de nivelación con impermeabilizante tipo toxement o similar+tela asfáltica tipo fibertel de fiberglass+supermanto tipo 500 XT PRO o similar de fiberglass+mortero con malla sin vena. (corredores y placas)</t>
  </si>
  <si>
    <t>05-004</t>
  </si>
  <si>
    <t>Reinstalación cubierta desmontada en sitios definidos de tipo provisional. Incluye reposición de piezas dañadas o en mal estado (tejas, cumbreras, caballetes, limatesas, limahoyas, flashing) y demás accesorios de instalación (amarres, sellantes, etc), equipo de trabajo en alturas.</t>
  </si>
  <si>
    <t>06</t>
  </si>
  <si>
    <t>MAMPOSTERÍA</t>
  </si>
  <si>
    <t>06-001</t>
  </si>
  <si>
    <t>Cerramiento liviano metálico con SUPERWALL 80mm o similar una cara, con estructura metálica tubo cuadrado 2”, incluye todos los accesorios necesarios para su correcta instalación y fucionamiento.</t>
  </si>
  <si>
    <t>06-002</t>
  </si>
  <si>
    <t>Dintel sistema drywall fibrocemento doble cara STC 53 Perfiles base 9 (e=90mm) c/0,61 m, relleno central en fibra vidrio o lana roca (d&gt;=10 KG / m3); membrana acústica Cal 3mm y placa e=12mm en cada cara para conformación de vanos puertas auditorio, Según especificación DT1 - STC 53 en el plano de Acondicionamiento acústico AC-09</t>
  </si>
  <si>
    <t>06-003</t>
  </si>
  <si>
    <t>Muro con lámina de fibrocemento de e=12 mm (2,44x 1,22 Mts) una cara, estructura de fijación en Perfiles galvanizado Cal 26, manejar las jutas Flexibles con Hilo de espuma Tipo Sikarod (o similar), CINTA MALLA SELLA PANEL 45 mm, aplicar en la juta 3 manos de masilla tipo Text joint (o similar), incluye anclajes de fijación y soporte, pintura Sika Vinilo T-1. (o similar) (ascensores - cuarto técnico)</t>
  </si>
  <si>
    <t>06-004</t>
  </si>
  <si>
    <t>Suministro e instalación de relleno con frescasa d=14 d/m3, e=2 1/2", fijada con tornillo autoperforante de 3/4" y lámina Galvanizada Cal. 26 cuarto técnico</t>
  </si>
  <si>
    <t>06-005</t>
  </si>
  <si>
    <t>Cerramiento tipo jamba dimensiones  0,13 mts x 0,06 x 0,155 mts</t>
  </si>
  <si>
    <t>06-006</t>
  </si>
  <si>
    <t>Muro en ladrillo a la vista, similar al existente</t>
  </si>
  <si>
    <t>06-007</t>
  </si>
  <si>
    <t>Suministro e instalación de bloque de concreto estructural para cierre de montacarga,  incluye dovelas</t>
  </si>
  <si>
    <t>06-008</t>
  </si>
  <si>
    <t>CERRAMIENTO EN SISTEMA LIVIANO, TIPO FIBROCEMENTO 8 mm biselado, A UNA CARA, incluye estructura metálica,frescasa, cinta malla, filos, esquineros, carteras, y demás elementos necesarios para su correcto funcionamiento.</t>
  </si>
  <si>
    <t>07</t>
  </si>
  <si>
    <t>PAÑETES</t>
  </si>
  <si>
    <t>07-001</t>
  </si>
  <si>
    <t>Pañete sobre muro con mortero 1:4; e 0,02mts; incluye filos, fajas y dilataciones en Elementos estructurales y vanos. (mortero 1:3)</t>
  </si>
  <si>
    <t>07-002</t>
  </si>
  <si>
    <t>Reemboquillado de enchapes en muros y pisos</t>
  </si>
  <si>
    <t>08</t>
  </si>
  <si>
    <t>CIELO RASO</t>
  </si>
  <si>
    <t>08-001</t>
  </si>
  <si>
    <t>Cielo raso en Fibrocemento e= 6 mm  Estructura de fijación en Perfiles de acero incluye:  manejar las jutas Flexibles con Hilo de espuma Tipo Sikarod, cinta malla,  aplicar en la juta 3 manos de masilla tipo Text joint,  incluye anclajes de fijación y soporte, masilla sobre toda la superficie y 3 manos de pintura tipo1.</t>
  </si>
  <si>
    <t>08-002</t>
  </si>
  <si>
    <t>Mantenimiento de cielo rasos en fibrocemento existente, incluye tratamiento de juntas flexibles y aplicación de 3 manos de pintura en vinilo tipo 3</t>
  </si>
  <si>
    <t>09</t>
  </si>
  <si>
    <t>BASES Y PISOS</t>
  </si>
  <si>
    <t>09-001</t>
  </si>
  <si>
    <t>Alistado de piso en mortero 1:4, espesor 2 cm, para allanar pisos auditorio y recibir piso técnico; allanar graderías balcones y todos los elementos y materiales necesarios para su correcta instalación</t>
  </si>
  <si>
    <t>09-002</t>
  </si>
  <si>
    <t>Instalación de pisos en adoquin de arcilla, (1/4 x 26) dimensiones y disposición espina de pescado similar al existente.</t>
  </si>
  <si>
    <t>09-003</t>
  </si>
  <si>
    <t xml:space="preserve">Piso para graderías de balcones enchape en madera de 20 mm, incluye perforaciones pases y adecuación de platinas para silletería, fijar con tornillos de 42mm autoavellanantes. Colocar en las jutas arandelas avellanadas con tornillo para mantener a ras la juta. </t>
  </si>
  <si>
    <t>09-004</t>
  </si>
  <si>
    <t>Sum/Const. gradas intermedias en prefabricados de concreto f´c=210 KG/cM2 e aprox=6 cm para descomponer la altura de las gradas en las circulaciones de las graderías del auditorio Incluye malla electrosoldada d=4 mm c/0,15 m @ sentidos, anclajes mecánicos a estructura existente, dilatación con Sika Fix 2 equivalente de igual calidad o superior, y adherido al concreto Sikadur 31 equivalente de igual calidad o superior, normal adhesivo.</t>
  </si>
  <si>
    <t>09-005</t>
  </si>
  <si>
    <t>Sum/Ins. Acabado de pisos, huella y contrahuella escalera metálica caucho toperol negro para silenciar escaleras metálicas, pasarelas y cabinas de sonido.</t>
  </si>
  <si>
    <t>09-006</t>
  </si>
  <si>
    <t>Instalación de cintas antideslizantes en huellas</t>
  </si>
  <si>
    <t>09-007</t>
  </si>
  <si>
    <t>Acabado para piso en concreto con endurecedor tipo fórmula ASHFORD o similar</t>
  </si>
  <si>
    <t>09-008</t>
  </si>
  <si>
    <t>Guardaescobas media caña fudida en sitio, en granito color beige según muestra micrograno dim:0,10 mts x 0,10 mts incluye emboquillada, pulida, brillada y dilatación de 1" en aluminio REF:TR 379 Tipo Alúmina o equivalente.</t>
  </si>
  <si>
    <t>09-009</t>
  </si>
  <si>
    <t>Enchape en cerámica color a definir tipo institucional o similar dimensión minima 33,8x33,8 para pisos</t>
  </si>
  <si>
    <t>09-010</t>
  </si>
  <si>
    <t xml:space="preserve">Enchape en cerámica color a definir tipo institucional o similar gran formato dimensiones minimas  40x80 para muros </t>
  </si>
  <si>
    <t>CARPINTERÍA MADERA</t>
  </si>
  <si>
    <t>10-001</t>
  </si>
  <si>
    <t>PN-01  Suministro e instalación de Puerta en aglomerado de madera R.H. con chapilla de  madera Cedro Puerto Asís e=5cm Estructura  interior  de  madera.  Pivote  superior  e  inferior  en  acero  de  1".  Marco  perimetral  de  madera.  Todos  los  elementos tendrán acabado en tintilla y laca mate. Montante entamborado con lámina de tríplex. Cerrojo institucional Yale ó similar de igual calidad ó superior. Manijas en acero tipo Roma en tubo redondo con acabado cromado mate. (Ver especificaciones técnicas y detalles)  (0,75 * 2,67)</t>
  </si>
  <si>
    <t>10-002</t>
  </si>
  <si>
    <t>PN-01A  Suministro e instalación de Puerta en aglomerado de madera R.H. con chapilla de  madera Cedro Puerto Asís e=5cm Estructura  interior  de  madera.  Pivote  superior  e  inferior  en  acero  de  1".  Marco  perimetral  de  madera.  Todos  los  elementos tendrán acabado en tintilla y laca mate. Montante entamborado con lámina de tríplex. Cerrojo institucional Yale ó similar de igual calidad ó superior. Manijas en acero tipo Roma en tubo redondo con acabado cromado mate. (Ver especificaciones técnicas y detalles)  (1,00 * 2,67)</t>
  </si>
  <si>
    <t>10-003</t>
  </si>
  <si>
    <t xml:space="preserve">PN-01B  Suministro e instalación de Puerta en aglomerado de madera R.H. con chapilla de  madera Cedro Puerto Asís e=5cm Estructura  interior  de  madera.  Pivote  superior  e  inferior  en  acero  de  1".  Marco  perimetral  de  madera.  Todos  los  elementos tendrán acabado en tintilla y laca mate. Montante entamborado con lámina de tríplex. Cerrojo institucional Yale ó similar de igual calidad ó superior. Manijas en acero tipo Roma en tubo redondo con acabado cromado mate. (Ver especificaciones técnicas y detalles)  (1,00 * 2.85) </t>
  </si>
  <si>
    <t>10-004</t>
  </si>
  <si>
    <t xml:space="preserve">PN-01C  Suministro e instalación de Puerta en aglomerado de madera R.H. con chapilla de  madera Cedro Puerto Asís e=5cm Estructura  interior  de  madera.  Pivote  superior  e  inferior  en  acero  de  1".  Marco  perimetral  de  madera.  Todos  los  elementos tendrán acabado en tintilla y laca mate. Montante entamborado con lámina de tríplex. Cerrojo institucional Yale ó similar de igual calidad ó superior. Manijas en acero tipo Roma en tubo redondo con acabado cromado mate. (Ver especificaciones técnicas y detalles)  (0,75 * 2.85) </t>
  </si>
  <si>
    <t>10-005</t>
  </si>
  <si>
    <t>PN-01D  Suministro e instalación de Puerta en aglomerado de madera R.H. con chapilla de  madera Cedro Puerto Asís e=5cm Estructura  interior  de  madera.  Pivote  superior  e  inferior  en  acero  de  1".  Marco  perimetral  de  madera.  Todos  los  elementos tendrán acabado en tintilla y laca mate. Montante entamborado con lámina de tríplex. Cerrojo institucional Yale ó similar de igual calidad ó superior. Manijas en acero tipo Roma en tubo redondo con acabado cromado mate. (Ver especificaciones técnicas y detalles)  (4,97 * 1,10)</t>
  </si>
  <si>
    <t>10-006</t>
  </si>
  <si>
    <t>PN-01E  Suministro e instalación de Puerta en aglomerado de madera R.H. con chapilla de  madera Cedro Puerto Asís e=5cm Estructura  interior  de  madera.  Pivote  superior  e  inferior  en  acero  de  1".  Marco  perimetral  de  madera.  Todos  los  elementos tendrán acabado en tintilla y laca mate. Montante entamborado con lámina de tríplex. Cerrojo institucional Yale ó similar de igual calidad ó superior. Manijas en acero tipo Roma en tubo redondo con acabado cromado mate. (Ver especificaciones técnicas y detalles)  (1,00 * 1,90) Cabinas</t>
  </si>
  <si>
    <t>10-007</t>
  </si>
  <si>
    <t>PN-04 PUERTA EN MADERA:
Puerta entamborada con lámina de triplex.
Estructura interior con bastidor interno y elementos para la instalación de la cerradura y refuerzos de madera pegados entre sí.
Marco tipo MADECOR ESTANDAR Pizano, en MADECOR RH ó similar.
Membrana acústica e:3mm en ambas caras, cámara de aire de 25mm, y relleno intermedio en lámina semirrígida de fibra de vidrio e:1".
Todos los elementos de madera tendrán acabado con pintura al duco en 3 manos.
Color de acuerdo a muestra en obra, aprobada por el diseñador.
Manija institucional Yale ó similar de igual calidad ó superior.
Apertutra hacia el interior</t>
  </si>
  <si>
    <t>CARPINTERÍA METÁLICA</t>
  </si>
  <si>
    <t>11-001</t>
  </si>
  <si>
    <t>VENTANAS</t>
  </si>
  <si>
    <t>11-001-01</t>
  </si>
  <si>
    <t>Suministro e instalación de Ventanería tradicional corrediza serie 3825 Plus Alúmina ó Similar de igual calidad o superior con cuerpo fijo. Perfilería en aluminio crudo color natural. Vidrio templado 5mm. (Ver cuadro de ventanas)</t>
  </si>
  <si>
    <t>11-001-05</t>
  </si>
  <si>
    <t>Suministro e instalación de Ventanería tradicional standard proyectante Serie 3831 Alúmina ó similar de igual calidad ó superior con cuerpo fijo en tramo indicado con sistema de Ventanería tradicional  Serie 3825 Plus  Alúmina ó similar de igual calidad ó superior. Perfilería en aluminio crudo color natural. Vidrio templado 5mm. (Ver cuadro de ventanas)</t>
  </si>
  <si>
    <t>11-001-07</t>
  </si>
  <si>
    <t>Suministro e instalación de panel rejilla con marco perfilería persiana Alúmina PERSI0315-AN315 ó similar de igual calidad ó superior. Marco exterior Alúmina MARC00055-U055 ó similar de igual calidad ó superior. Perfilería en aluminio crudo color natural. (Ver cuadro de ventanas)</t>
  </si>
  <si>
    <t>11-001-13</t>
  </si>
  <si>
    <t>Suministro e instalación de panel rejilla con marco perfilería persiana Alúmina PERSI0315-AN315 ó similar de igual calidad ó superior. Marco exterior Alúmina MARC00055-U055 ó similar de igual calidad ó superior. Con dilatación superior de 15 cm a placa existente Perfilería en aluminio crudo color natural. (Ver cuadro de ventanas)</t>
  </si>
  <si>
    <t>11-001-12</t>
  </si>
  <si>
    <t>Suministro e instalación de Ventanería tradicional corrediza serie 3825 plus alúmina ó similar de igual calidad, todos los perfiles de aluminio crudo color natural, vidrio templado 5mm. (Ver cuadro de ventanas)</t>
  </si>
  <si>
    <t>11-001-14</t>
  </si>
  <si>
    <t>Suministro e instalación de Ventanería tradicional standard proyectante serie 3831 Alúmina ó similar de igual calidad ó superior, cuerpo móvil hacia el interior, brazo de acero limitador de apertura y palanca de apertura con sistema clic. Todos los perfiles de aluminio crudo color natural. Vidrio templado de 5mm.(Ver cuadro de ventanas)</t>
  </si>
  <si>
    <t>11-001-15</t>
  </si>
  <si>
    <t>Suministro e instalación de Ventanería tradicional corrediza serie 3825 plus alúmina ó similar de igual calidad, todos los perfiles de aluminio crudo color natural, vidrio templado 5mm con película de sobreponer. (Ver cuadro de ventanas)</t>
  </si>
  <si>
    <t>11-001-16</t>
  </si>
  <si>
    <t>Suministro e instalación de Ventanería tradicional standard proyectante serie 3831 Alúmina ó similar con cuerpo fijo, cuerpo móvil con apertura hacia el interior, brazo de acero limitador de apertura. Alfajía preformada en lámina de aluminio cal 16 y cinta de dilatación en neopreno entre perfil de ventana y alfajía de acero. Vidrio templado de 5mm. Perfilería en aluminio crudo color natural. (ver cuadro de ventanas)</t>
  </si>
  <si>
    <t>11-001-17</t>
  </si>
  <si>
    <t>VENTANA ACUSTICA TIPO 2
Sistema de Ventanería tradicional standard proyectante Serie 3831 Alumina ó similar de igual calidad ó superior con cuerpo fijo en tramo indicado.
Cuerpo movil con apertura hacia el interior. Brazo de acero limitador de apertura. Instalada sobre muro  con cuña de nivelación en PVC Todos los perfiles de aluminio crudo color natural. VT2 - GRADO DE AISLAMIENTO : STC 35 (Ver plano de aislamiento acustico) Vidrio laminado 6mm (vidrio e=3mm + lámina de PVB e=0.76mm + vidrio e=3mm).</t>
  </si>
  <si>
    <t>11-001-19</t>
  </si>
  <si>
    <t>VENTANA TACUSTICA TIPO 1
Sistema de Ventanería tradicional standard Serie 3831 Alumina ó similar de igual calidad ó superior con cuerpo fijo. Instalada sobre muro  con cuña de nivelación en PVC. Todos los perfiles de aluminio crudo color natural.
GRADO DE AISLAMIENTO : STC 46 Vidrio laminado/ cámara: vidrio e=6mm + lámina de PVB e=0.76mm + vidrio e=6mm + cámara de aire e=50mm + vidrio e=5mm.</t>
  </si>
  <si>
    <t>11-002</t>
  </si>
  <si>
    <t>BARANDAS ESCALERAS</t>
  </si>
  <si>
    <t>11-002-01</t>
  </si>
  <si>
    <t>BARANDA DE ESCALERA 01 - TIPO A Suministro e instalación de Baranda de 0,90m de altura. Con pasamanos tubo redondo de 2" en aluminio liso, con tubos horizontales de seguridad tubo redondo de 3/8" en aluminio liso, con parales verticales tubo redondo de 2" en aluminio liso, con anclaje de tubos horizontales de seguridad redondo de 3/4" soldado a parales, con platinas de anclaje a piso y anclaje chazo metálico a muro o piso con chazo expansivo o similar 1/4". Todos los elementos con tratamiento anticorrosivo y pintura poliuretano alifático (para exteriores) color negro. (ver detalle de escaleras)</t>
  </si>
  <si>
    <t>11-002-02</t>
  </si>
  <si>
    <t>BARANDA DE ESCALERA 01 - TIPO B Suministro e instalación de Baranda de 0,90m de altura. Con pasamanos tubo redonde de 2" en aluminio liso, con soporte lateral metálico para pasamanos tubular  Ø=1/8" soldado a pasamanos y anclado a muro mediante tornillos metálicos, con anclaje chazo expansivo o similar de 1/4". Todos los elementos con tratamiento anticorrosivo y pintura poliuretano alifático (para exteriores) color negro. (ver detalle de escaleras)</t>
  </si>
  <si>
    <t>11-002-03</t>
  </si>
  <si>
    <t>BARANDA DE ESCALERA 02 - TIPO A Suministro e instalación de Baranda de 0,90m de altura. Con pasamanos tubo redondo de 2" en aluminio liso, con tubos horizontales de seguridad tubo redondo de 3/8" en aluminio liso, con parales verticales tubo redondo de 2" en aluminio liso, con anclaje de tubos horizontales de seguridad redondo de 3/4" soldado a parales, con platinas de anclaje a piso y anclaje chazo metálico a muro o piso con chazo expansivo o similar 1/4". Todos los elementos con tratamiento anticorrosivo y pintura poliuretano alifático (para exteriores) color negro. (ver detalle de escaleras)</t>
  </si>
  <si>
    <t>11-002-04</t>
  </si>
  <si>
    <t>BARANDA DE ESCALERA 02 - TIPO B Suministro e instalación de Baranda de 0,90m de altura. Con pasamanos tubo redonde de 2" en aluminio liso, con soporte lateral metálico para pasamanos tubular  Ø=1/8" soldado a pasamanos y anclado a muro mediante tornillos metálicos, con anclaje chazo expansivo o similar de 1/4". Todos los elementos con tratamiento anticorrosivo y pintura poliuretano alifático (para exteriores) color negro. (ver detalle de escaleras)</t>
  </si>
  <si>
    <t>11-002-05</t>
  </si>
  <si>
    <t>BARANDA DE ESCALERA 03 - TIPO B Suministro e instalación de Baranda de 0,90m de altura. Con pasamanos tubo redonde de 2" en aluminio liso, con soporte lateral metálico para pasamanos tubular  Ø=1/8" soldado a pasamanos y anclado a muro mediante tornillos metálicos, con anclaje chazo expansivo o similar de 1/4". Todos los elementos con tratamiento anticorrosivo y pintura poliuretano alifático (para exteriores) color negro. (ver detalle de escaleras)</t>
  </si>
  <si>
    <t>11-002-06</t>
  </si>
  <si>
    <t>BARANDA DE ESCALERA 04 - TIPO A Suministro e instalación de Baranda de 0,90m de altura. Con pasamanos tubo redondo de 2" en aluminio liso, con tubos horizontales de seguridad tubo redondo de 3/8" en aluminio liso, con parales verticales tubo redondo de 2" en aluminio liso, con anclaje de tubos horizontales de seguridad redondo de 3/4" sondado a parales, con platinas de anclaje a piso y anclaje chazo metálico a muro o piso con chazo expansivo o similar 1/4". Todos los elementos con tratamiento anticorrosivo y pintura poliuretano alifático (para exteriores) color negro. (ver detalle de escaleras)</t>
  </si>
  <si>
    <t>11-002-07</t>
  </si>
  <si>
    <t>BARANDA DE ESCALERA 04 - TIPO B Suministro e instalación de Baranda de 0,90m de altura. Con pasamanos tubo redonde de 2" en aluminio liso, con soporte lateral metálico para pasamanos tubular  Ø=1/8" soldado a pasamanos y anclado a muro mediante tornillos metálicos, con anclaje chazo expansivo o similar de 1/4". Todos los elementos con tratamiento anticorrosivo y pintura poliuretano alifático (para exteriores) color negro. (ver detalle de escaleras)</t>
  </si>
  <si>
    <t>11-002-08</t>
  </si>
  <si>
    <t>BARANDA DE ESCALERA 05 DENOMINADA "DE PATO" - TIPO C Suministro e instalación de Baranda de 1,05. Pasamanos tubo redondo de 1 1/2" metálico (acero inoxidable), con parales verticales cuadrados de 4*4 cm metálicos, con platinas de anclaje a lámina metálica de escalera, con malla metálica en el intermedio de los parales. (ver detalle de escaleras)</t>
  </si>
  <si>
    <t>11-002-09</t>
  </si>
  <si>
    <t>BARANDA DE ESCALERA 06 - TIPO B Suministro e instalación de Baranda de 0,90m de altura. Con pasamanos tubo redonde de 2" en aluminio liso, con soporte lateral metálico para pasamanos tubular  Ø=1/8" soldado a pasamanos y anclado a muro mediante tornillos metálicos, con anclaje chazo expansivo o similar de 1/4". Todos los elementos con tratamiento anticorrosivo y pintura poliuretano alifático (para exteriores) color negro. (ver detalle de escaleras)</t>
  </si>
  <si>
    <t>11-002-10</t>
  </si>
  <si>
    <t>BARANDA DE ESCALERA 06 - TIPO D Suministro e instalación de Baranda de 0.90 m de altura con pasamanos en tubular de acero diámetro 1 1/2", anclado mediante cordón de soldadura a cuña circular en parales verticales en perfil tubular rectangular de acero PTEC 50mm+ 30mm e:2mm,(ubicados de acuerdo a cuadros de barandas). Varillas lisa  1/2" soldada a pasamanos y platina inferior rectangular de 2" * 1/2" soldada a parales PTEC. a 15cm desde nivel inferior.  Platinas de 90mm x 90mm soldadas a parales. El conjuto será anclado al bordillo de concreto con pernos.  Entre el bordillo de concreto y la platina de acero se ubicará cinta de neopreno a presión en todos los casos. Todos los elementos de acero con tratamiento anticorrosivo y pintura poliuretano  alifático (para exteriores) color negro aplicada en sitio. (ver detalle de escaleras)</t>
  </si>
  <si>
    <t>11-002-11</t>
  </si>
  <si>
    <t>BARANDA DE ESCALERA 07 - TIPO E Suministro e instalación de Baranda de 1,10m de altura. Pasamanos tubo redonde de 2" metálico, con parales verticales en láminas metálica de 1/4", con platinas de anclaje a piso, con anclaje chazo metálico a piso de 1/4" o según recomendación del proveedor (ver detalle de escaleras)</t>
  </si>
  <si>
    <t>11-003</t>
  </si>
  <si>
    <t>BARANDA CORREDORES, ACCESOS Y RAMPAS</t>
  </si>
  <si>
    <t>11-003-01</t>
  </si>
  <si>
    <t>BR-1 - BARANDA A Suministro e instalación de Baranda de 0,90m de altura con doble pasamanos en tubular de acero diámetro 1 1/2", anclado mediante cordón de soldadura a varilla lisa de acero 3/8" empotrada en muro con epóxico. Todos los elementos con tratamiento anticorrosivo y pintura poliuretano alifático (para exteriores) color negro. (ver detalle de barandas) 1er piso</t>
  </si>
  <si>
    <t>11-003-02</t>
  </si>
  <si>
    <t>BR-03 - BARANDA D Suministro e instalación de Baranda de altura variable garantizando doble pasamanos en tubular de acero diámetro 1 1/2", anclado mediante cordón de soldadura a varilla lisa de acero 3/8", soldada a parales verticales en perfil tubular rectangular de acero PTEC 50mm+30mm e:2mm, con tapa de acero soldada en la parte superior, y soldados a platinas de 90mmx90mm.El conjuto será anclado al muro de concreto de manera lateral con pernos. Entre el muro de concreto y la platina de acero se ubicará cinta de neopreno a presión. Todos los elementos con tratamiento anticorrosivo y pintura poliuretano alifático (para exteriores) color negro. (ver detalle de barandas) 1er piso</t>
  </si>
  <si>
    <t>11-003-03</t>
  </si>
  <si>
    <t>BR-4 - BARANDA C2 Suministro e instalación de Baranda de altura variable garantizando doble pasamanos en tubular de acero diámetro 1 1/2", que se encuentran anclados a perfil vertical a ambos costados mediante cordón de soldadura a varilla lisa de acero 3/8", soldada a parales verticales en perfil tubular rectangular de acero PTEC 50mm+30mm e:2mm, con tapa de acero soldada en la parte superior, y soldados a platinas de 90mmx90mm. El conjuto será anclado al bordillo de concreto con pernos. Entre el bordillo de concreto y la platina de acero se ubicara cinta de neopreno a presión. Todos los elementos con tratamiento anticorrosivo y pintura poliuretano alifático (para exteriores) color negro. (ver detalle de barandas) 1er piso</t>
  </si>
  <si>
    <t>11-003-04</t>
  </si>
  <si>
    <t>BR-5 - BARANDA A Suministro e instalación de Baranda de 0,90m de altura con doble pasamanos en tubular de acero diámetro 1 1/2", anclado mediante cordón de soldadura a varilla lisa de acero 3/8" empotrada en muro con epóxico. Todos los elementos con tratamiento anticorrosivo y pintura poliuretano alifático (para exteriores) color negro. (ver detalle de barandas) 2do piso</t>
  </si>
  <si>
    <t>11-003-05</t>
  </si>
  <si>
    <t>BR-6 - BARANDA A Suministro e instalación de Baranda de 0,90m de altura con doble pasamanos en tubular de acero diámetro 1 1/2", anclado mediante cordón de soldadura a varilla lisa de acero 3/8" empotrada en muro con epóxico. Todos los elementos con tratamiento anticorrosivo y pintura poliuretano alifático (para exteriores) color negro. (ver detalle de barandas) 2do piso</t>
  </si>
  <si>
    <t>11-003-06</t>
  </si>
  <si>
    <t>BR-7 - BARANDA C Suministro e instalación de Baranda de altura variable garantizando doble pasamanos en tubular de acero diámetro 1 1/2", anclado mediante cordón de soldadura a varilla lisa de acero 3/8", soldada a parales verticales en perfil tubular rectangular de acero PTEC 50mm+30mm e:2mm, con tapa de acero soldada en la parte superior, y soldados a platinas de 90mmx90mm. El conjuto será anclado al bordillo de concreto con pernos. Entre el bordillo de concreto y la platina de acero se ubicara cinta de neopreno a presión. Todos los elementos con tratamiento anticorrosivo y pintura poliuretano alifático (para exteriores) color negro. (ver detalle de barandas) 2do piso</t>
  </si>
  <si>
    <t>11-003-07</t>
  </si>
  <si>
    <t>BR-8 - BARANDA C Suministro e instalación de Baranda de altura variable garantizando doble pasamanos en tubular de acero diámetro 1 1/2", anclado mediante cordón de soldadura a varilla lisa de acero 3/8", soldada a parales verticales en perfil tubular rectangular de acero PTEC 50mm+30mm e:2mm, con tapa de acero soldada en la parte superior, y soldados a platinas de 90mm x 90mm. El conjuto será anclado al bordillo de concreto con pernos. Entre el bordillo de concreto y la platina de acero se ubicara cinta de neopreno a presión. Todos los elementos con tratamiento anticorrosivo y pintura poliuretano alifático (para exteriores) color negro. (ver detalle de barandas) 2do piso</t>
  </si>
  <si>
    <t>11-003-08</t>
  </si>
  <si>
    <t>BR-9  -  BARANDA D Suministro e instalación de Baranda de altura variable garantizando doble pasamanos en tubular de acero diámetro 1 1/2", anclado mediante cordón de soldadura a varilla lisa de acero 3/8", soldada a parales verticales en perfil tubular rectangular de acero PTEC 50mm+30mm e:2mm, con tapa de acero soldada en la parte superior, y soldados a platinas de 90mm x 90mm.El conjuto será anclado al muro de concreto de manera lateral con pernos. Entre el muro de concreto y la platina de acero se ubicará cinta de neopreno a presión. Todos los elementos con tratamiento anticorrosivo y pintura poliuretano alifático (para exteriores) color negro. (ver detalle de barandas) 2do piso</t>
  </si>
  <si>
    <t>11-003-09</t>
  </si>
  <si>
    <t>BR-10 - BARANDA A Suministro e instalación de Baranda de 0,90m de altura con doble pasamanos en tubular de acero diámetro 1 1/2", anclado mediante cordón de soldadura a varilla lisa de acero 3/8" empotrada en muro con epóxico. Todos los elementos con tratamiento anticorrosivo y pintura poliuretano alifático (para exteriores) color negro. (ver detalle de barandas) 2do piso</t>
  </si>
  <si>
    <t>11-003-10</t>
  </si>
  <si>
    <t>BR-10A - BARANDA TIPO D1 Baranda de 1.10 m de altura con doble pasamanos inclinado  a 1.00 m y 0.80m en tubular de acero diámetro 1 1/2", anclado mediante cordón de soldadura a platina y a lámina cold rolled cal 18 que esta sobre estructura metálica existente. 2do piso</t>
  </si>
  <si>
    <t>11-003-11</t>
  </si>
  <si>
    <t>BR-24 - Suministro e instalación de Baranda de 0,90m de altura. Con pasamanos tubo redondo de 2" en aluminio liso, con tubos horizontales de seguridad tubo redondo de 3/8" en aluminio liso, con parales verticales tubo redondo de 2" en aluminio liso, con anclaje de tubos horizontales de seguridad redondo de 3/4" sondado a parales, con platinas de anclaje a piso y anclaje chazo metálico a muro o piso con chazo expansivo o similar 1/4". Todos los elementos con tratamiento anticorrosivo y pintura poliuretano alifático (para exteriores) color negro. (ver detalle de barandas) 2do piso mezanine</t>
  </si>
  <si>
    <t>11-003-12</t>
  </si>
  <si>
    <t>BR-11 Y BR 12 - BARANDA TIPO F DESMONTABLE Baranda de 1.12 m de altura con doble pasamanos en tubular de acero diámetro 1 1/2", anclado mediante cordón de soldadura sobre cuña circular en parales de acero diámetro 1 1/2". (ver detalle de barandas) 3er piso</t>
  </si>
  <si>
    <t>11-003-13</t>
  </si>
  <si>
    <t>BR-15 -  BARANDA TIPO D2 Baranda de 1.10 m de altura con doble pasamanos inclinado  a 1.00 m y 0.80m en tubular de acero diámetro 1 1/2", anclado mediante cordón de soldadura a platina y a lámina cold rolled cal 18 que esta sobre estructura metálica nueva anclada a entrepiso en concreto existente. (ver detalle de barandas) 3er piso</t>
  </si>
  <si>
    <t>11-003-14</t>
  </si>
  <si>
    <t>BR-17 - BARANDA H Suministro e instalación de Baranda de 0.90 m de altura con pasamanos en tubular de acero diámetro 1 1/2", anclado mediante cordón de soldadura a cuña circular en parales verticales en perfil tubular rectangular de acero PTEC 50mm+ 30mm e:2mm,(ubicados de acuerdo a cuadros de barandas). Varillas lisa  1/2" soldada a pasamanos y platina inferior rectangular de 2" * 1/2" soldada a parales PTEC. a 15cm desde nivel inferior.  Platinas de 90mm x 90mm soldadas a parales. El conjuto será anclado al bordillo de concreto con pernos.  Entre el bordillo de concreto y la platina de acero se ubicará cinta de neopreno a presión en todos los casos. Todos los elementos de acero con tratamiento anticorrosivo y pintura poliuretano alifático (para exteriores) color negro aplicada en sitio. (ver detalle de barandas) 4to y 5to piso</t>
  </si>
  <si>
    <t>11-003-15</t>
  </si>
  <si>
    <t>BR-18 - BARANDA con pasamanos en madera de altura 0.67m con inclinación en esquina interior de antepecho a 150°. soportes en estructura metálica y platina de acero   ancladas mediante cordón de soldadura o pernos a antepecho en estructura metálica y acabado en drywall. (ver detalle de barandas) 5to piso</t>
  </si>
  <si>
    <t>11-003-16</t>
  </si>
  <si>
    <t>BR-19 - BARANDA H Suministro e instalación de Baranda de 0.90 m de altura con pasamanos en tubular de acero diámetro 1 1/2", anclado mediante cordón de soldadura a cuña circular en parales verticales en perfil tubular rectangular de acero PTEC 50mm+ 30mm e:2mm,(ubicados de acuerdo a cuadros de barandas). Varillas lisa  1/2" soldada a pasamanos y platina inferior rectangular de 2" * 1/2" soldada a parales PTEC. a 15cm desde nivel inferior.  Platinas de 90mm x 90mm soldadas a parales. El conjuto será anclado al bordillo de concreto con pernos.  Entre el bordillo de concreto y la platina de acero se ubicará cinta de neopreno a presión en todos los casos. Todos los elementos de acero con tratamiento anticorrosivo y pintura poliuretano  alifático (para exteriores) color negro aplicada en sitio. (ver detalle de barandas) 6to piso</t>
  </si>
  <si>
    <t>11-003-17</t>
  </si>
  <si>
    <t>BR-20 - BARANDA H Suministro e instalación de Baranda de 0.90 m de altura con pasamanos en tubular de acero diámetro 1 1/2", anclado mediante cordón de soldadura a cuña circular en parales verticales en perfil tubular rectangular de acero PTEC 50mm+ 30mm e:2mm,(ubicados de acuerdo a cuadros de barandas). Varillas lisa  1/2" soldada a pasamanos y platina inferior rectangular de 2" * 1/2" soldada a parales PTEC. a 15cm desde nivel inferior.  Platinas de 90mm x 90mm soldadas a parales. El conjuto será anclado al bordillo de concreto con pernos.  Entre el bordillo de concreto y la platina de acero se ubicará cinta de neopreno a presión en todos los casos. Todos los elementos de acero con tratamiento anticorrosivo y pintura poliuretano  alifático (para exteriores) color negro aplicada en sitio. (ver detalle de barandas) 6to piso</t>
  </si>
  <si>
    <t>11-003-18</t>
  </si>
  <si>
    <t>BR-21 - Baranda desmontable para plataformas desmontables. (ver detalle de barandas) 4to piso</t>
  </si>
  <si>
    <t>11-003-19</t>
  </si>
  <si>
    <t>BR-22 - BARANDA TIPO F DESMONTABLE Baranda de 1.12 m de altura con doble pasamanos en tubular de acero diámetro 1 1/2", anclado mediante cordón de soldadura sobre cuña circular en parales de acero diámetro 1 1/2". (ver detalle de barandas) 4to piso</t>
  </si>
  <si>
    <t>11-003-20</t>
  </si>
  <si>
    <t>BR-23 -  Baranda con pasamanos metálico circular de 2" de diámetro. anclado a parales metálicos en láminas de 1/4" anclados a piso por medio de platinas soldadas o pernadas a piso de puente técnico. (ver detalle de barandas) 5to piso y puente de boca.</t>
  </si>
  <si>
    <t>11-003-21</t>
  </si>
  <si>
    <t>BR-24 - Suministro e instalación de Baranda de 0,90m de altura. Con pasamanos tubo redondo de 2" en aluminio liso, con tubos horizontales de seguridad tubo redondo de 3/8" en aluminio liso, con parales verticales tubo redondo de 2" en aluminio liso, con anclaje de tubos horizontales de seguridad redondo de 3/4" sondado a parales, con platinas de anclaje a piso y anclaje chazo metálico a muro o piso con chazo expansivo o similar 1/4". Todos los elementos con tratamiento anticorrosivo y pintura poliuretano alifático (para exteriores) color negro. (ver detalle de barandas) 6to piso</t>
  </si>
  <si>
    <t>11-003-22</t>
  </si>
  <si>
    <t>Antepecho en lámina cold rolled calibre 18 (h=1.78), técnica oxidada, anclada al borde de placa y a estructura existente, incluye estructura de soporte  principal e intermedia (ver planos de baranda - detalle). Piso 3 y antepecho rampa escalonada fachada oriental.</t>
  </si>
  <si>
    <t>11-003-23</t>
  </si>
  <si>
    <t>Anclaje b/ 1/2  L = 170 mm epóxico. Ficha técnica HIT-RE 500 V3 o Similar</t>
  </si>
  <si>
    <t>11-004</t>
  </si>
  <si>
    <t>PUERTAS METÁLICAS</t>
  </si>
  <si>
    <t>11-004-01</t>
  </si>
  <si>
    <t>PN-02 Suministro e instalación de Puerta en lámina de acero cold rolled. Hoja en lámina de acero cold rolled cal 16 con estructura interior de acero cal18 cada 1.30. Marcos en acero Cold rolled cal18 forrada en madera contrachapada en chapilla de cedro Puerto Asís. (dilatación de 15 cm entre hoja de puerta y torta de concreto- marco laterales hasta torta de concreto). Todos los elementos de acero con anticorrosivo y pintura electrostática   Bisagras de cilindro en acero inoxidable. Manija institucional Yale ó similar de igual calidad ó superior. (Ver especificaciones técnicas y detalles) (1,00 *2,50) Piso 2</t>
  </si>
  <si>
    <t>11-004-02</t>
  </si>
  <si>
    <t>PN-02A Suministro e instalación de Puerta en lámina de acero cold rolled. Hoja en lámina de acero cold rolled cal 16 con estructura interior de acero cal18 cada 1.30. Marcos en acero Cold rolled cal18. (dilatación de 15 cm entre hoja de puerta y torta de concreto- marco laterales hasta torta de concreto). Todos los elementos de acero con anticorrosivo y pintura electrostática  RAL 7042. Bisagras de cilindro en acero inoxidable. Manija institucional Yale ó similar de igual calidad ó superior. (Ver especificaciones técnicas y detalles) (0,75 *2,67) - Piso 1</t>
  </si>
  <si>
    <t>11-004-03</t>
  </si>
  <si>
    <t>PN-02A Suministro e instalación de Puerta en lámina de acero cold rolled. Hoja en lámina de acero cold rolled cal 16 con estructura interior de acero cal18 cada 1.30. Marcos en acero Cold rolled cal18. (dilatación de 15 cm entre hoja de puerta y torta de concreto- marco laterales hasta torta de concreto). Todos los elementos de acero con anticorrosivo y pintura electrostática  RAL 7042. Bisagras de cilindro en acero inoxidable. Manija institucional Yale ó similar de igual calidad ó superior. (Ver especificaciones técnicas y detalles) (0,75 *2,50) - Piso 2</t>
  </si>
  <si>
    <t>11-004-04</t>
  </si>
  <si>
    <t>PN-02B Suministro e instalación de Puerta en lámina de acero cold rolled. Hoja en lámina de acero cold rolled cal 16 con estructura interior de acero cal18 cada 1.30. Marcos en acero Cold rolled cal18 forrada en madera contrachapada en chapilla de cedro Puerto Asís. (dilatación de 15 cm entre hoja de puerta y torta de concreto- marco laterales hasta torta de concreto). Todos los elementos de acero con anticorrosivo y pintura electrostática   Bisagras de cilindro en acero inoxidable. Manija institucional Yale ó similar de igual calidad ó superior. (Ver especificaciones técnicas y detalles) (1,00 *2,27) Piso 5 - 6</t>
  </si>
  <si>
    <t>11-004-05</t>
  </si>
  <si>
    <t>PN-02C Suministro e instalación de Puerta en lámina de acero cold rolled. Hoja en lámina de acero cold rolled cal 16 con estructura interior de acero cal18 cada 1.30. Marcos en acero Cold rolled cal18. Todos los elementos de acero con anticorrosivo y pintura electrostática  RAL 7042. Corrediza con Riel Industrial. Manija institucional Yale ó similar de igual calidad ó superior. (Ver especificaciones técnicas y detalles) (1.10 *2,75) piso 3</t>
  </si>
  <si>
    <t>11-004-06</t>
  </si>
  <si>
    <t xml:space="preserve">PN-02G Suministro e instalación de Puerta en lámina de acero cold rolled. Hoja en lámina de acero cold rolled cal 16 con estructura interior de acero cal18 cada 1.30. Marcos en acero Cold rolled cal18 forrada en madera contrachapada en chapilla de cedro Puerto Asís. (dilatación de 15 cm entre hoja de puerta y torta de concreto- marco laterales hasta torta de concreto). Todos los elementos de acero con anticorrosivo y pintura electrostática Bisagras de cilíndro en acero inoxidable. Manija institucional Yale ó similar de igual calidad ó superior Adaptada para personas con movilidad reducida. (Ver especificaciones técnicas y detalles) (1,00 *2.16) Piso 3 </t>
  </si>
  <si>
    <t>11-004-07</t>
  </si>
  <si>
    <t>PN-02D Suministro e instalación de Puerta en lámina de acero cold rolled. Hoja en lámina de acero cold rolled cal 16 con estructura interior de acero cal18 cada 1.30. Marcos en acero Cold rolled cal18. (dilatación de 15 cm entre hoja de puerta y torta de concreto- marco laterales hasta torta de concreto). Todos los elementos de acero con anticorrosivo y pintura electrostática  RAL 7042. Bisagras de cilíndro en acero inoxidable. Manija institucional Yale ó similar de igual calidad ó superior. (Ver especificaciones técnicas y detalles) (1,00 *2,25) - Piso 2</t>
  </si>
  <si>
    <t>11-004-08</t>
  </si>
  <si>
    <t>PN-06 Suministro e instalación de Puerta en lámina de acero cold rolled. Hoja en lámina de acero cold rolled cal 16 con estructura interior de acero cal18 cada 1.30. Marcos en acero Cold rolled cal18 forrada en madera contrachapada en chapilla de cedro Puerto Asís. (dilatación de 15 cm entre hoja de puerta y torta de concreto- marco laterales hasta torta de concreto). Todos los elementos de acero con anticorrosivo y pintura electrostática   Bisagras de cilíndro en acero inoxidable. Manija institucional Yale ó similar de igual calidad ó superior. (Ver especificaciones técnicas y detalles) (1,00 *2,27) Piso  6</t>
  </si>
  <si>
    <t>11-004-09</t>
  </si>
  <si>
    <t>PN-06 A Suministro e instalación de Puerta en lámina de acero cold rolled. Hoja en lámina de acero cold rolled cal 16 con estructura interior de acero cal18 cada 1.30. Marcos en acero Cold rolled cal18 forrada en madera contrachapada en chapilla de cedro Puerto Asís. (dilatación de 15 cm entre hoja de puerta y torta de concreto- marco laterales hasta torta de concreto). Todos los elementos de acero con anticorrosivo y pintura electrostática   Bisagras de cilíndro en acero inoxidable. Manija institucional Yale ó similar de igual calidad ó superior. (Ver especificaciones técnicas y detalles) (1,53 *2,27) Piso  6 dos hojas</t>
  </si>
  <si>
    <t>11-004-10</t>
  </si>
  <si>
    <t>PN-08 Suministro e instalación de Puerta de seguridad cortafuego RF 120 con cierre hermético  en lámina de acero. Montante fijo en lámina de acero cold rolled cal 16. Estructura interior de acero. Hoja en lámina de acero cold rolled cal 16 con estructura interior de acero cal18 cada 1.30. Marcos en acero Cold rolled cal16. Todos los elementos de acero con anticorrosivo, cubrimiento  con aleación zinc-hierro, aislante térmico interior entre láminas y pintura electrostática  RAL 7042. Bisagras tipo bóveda en acero. Barra antipánico 2 puntos  y manija exterior tipo Versalles Yale ó similar de igual calidad ó superior. Cierrapuertas de brazo hidráulico Yale 3005 ó similar, alto tráfico y resistente a temperatura en acero. (Ver especificaciones técnicas y detalles) (1,32*2,16)  Piso 4 - 5</t>
  </si>
  <si>
    <t>11-004-11</t>
  </si>
  <si>
    <t>PN-08A Suministro e instalación de Puerta de seguridad cortafuego RF 120 con cierre hermético  en lámina de acero. Montante fijo en lámina de acero cold rolled cal 16. Estructura interior de acero. Hoja en lámina de acero cold rolled cal 16 con estructura interior de acero cal18 cada 1.30. Marcos en acero Cold rolled cal16. Todos los elementos de acero con anticorrosivo, cubrimiento  con aleación zinc-hierro, aislante térmico interior entre láminas y pintura electrostática  RAL 7042. Bisagras tipo bóveda en acero. Barra antipánico 2 puntos  y manija exterior tipo Versalles Yale ó similar de igual calidad ó superior. Cierrapuertas de brazo hidráulico Yale 3005 ó similar, alto tráfico y resistente a temperatura en acero. (Ver especificaciones técnicas y detalles) (1,53*2,61) dos hojas piso 1</t>
  </si>
  <si>
    <t>11-004-12</t>
  </si>
  <si>
    <t>PN-09A Suministro e instalación de Puerta metálica con módulos de cortasoles similar al existente (260*2,15),Todos los elementos de acero con anticorrosivo y pintura electrostática  RAL 7042. Bisagras de cilíndro en acero inoxidable incluye bisagras, cerradura, manijas. Ver detalle en Cuadro de puertas y ventanas</t>
  </si>
  <si>
    <t>11-004-13</t>
  </si>
  <si>
    <t>PN-18 Suministro e instalación de Portón metálico con anticorrosivo y pintura electrostática  RAL 7042. Bisagras de cilíndro en acero inoxidable incluye bisagras, cerradura, manijas. Ver detalle en Cuadro de puertas y ventanas (5,39 * 2,20) Todos los elementos de acero con anticorrosivo y pintura electrostática RAL 7042</t>
  </si>
  <si>
    <t>11-004-14</t>
  </si>
  <si>
    <t>PN-10 Suministro e instalación de Puerta en lámina de acero cold rolled. Hoja en lámina de acero cold rolled cal 16 con estructura interior de acero cal18 cada 1.30. Marcos en acero Cold rolled cal18. Todos los elementos de acero con anticorrosivo y pintura electrostática  RAL 7042. Corrediza con Riel Industrial. Manija institucional Yale ó similar de igual calidad ó superior. (Ver especificaciones técnicas y detalles) (1.00 *2,60)</t>
  </si>
  <si>
    <t>11-004-15</t>
  </si>
  <si>
    <t>PN-17 Suministro e instalación de Puerta en lámina de acero cold rolled. Hoja en lámina de acero cold rolled cal 16  tipo persiana . Marcos en acero Cold rolled cal18. Todos los elementos de acero con anticorrosivo y pintura electrostática  RAL 7042. Corrediza con Riel Industrial. Manija institucional Yale ó similar de igual calidad ó superior. (Ver especificaciones técnicas y detalles) (1.32 *2,60)</t>
  </si>
  <si>
    <t>11-004-16</t>
  </si>
  <si>
    <t>P-19 Montante con estructura metálica con módulos de cortasoles similar al existente (2.67*2,15),Todos los elementos de acero con anticorrosivo y pintura electrostática RAL 7042.  Ver detalle en Cuadro de puertas y ventanas</t>
  </si>
  <si>
    <t>11-004-17</t>
  </si>
  <si>
    <t>PN-20 Suministro e instalación de Puerta de seguridad cortafuego RF 120 con cierre hermético  en lámina de acero. Montante fijo en lámina de acero cold rolled cal 16. Estructura interior de acero. Hoja en lámina de acero cold rolled cal 16 con estructura interior de acero cal18 cada 1.30. Marcos en acero Cold rolled cal16. Todos los elementos de acero con anticorrosivo, cubrimiento  con aleación zinc-hierro, aislante térmico interior entre láminas y pintura electrostática  RAL 7042. Bisagras tipo bóveda en acero. Barra antipánico 2 puntos  y manija exterior tipo Versalles Yale ó similar de igual calidad ó superior. Cierrapuertas de brazo hidráulico Yale 3005 ó similar, alto tráfico y resistente a temperatura en acero. (Ver especificaciones técnicas y detalles) (1,32*2,20) ua hoja piso 2 - 3 -4 -5-6 - Altura variable revisar en sitio</t>
  </si>
  <si>
    <t>11-004-18</t>
  </si>
  <si>
    <t>PN-20 A Suministro e instalación de Puerta de seguridad cortafuego RF 120 con cierre hermético  en lámina de acero. Montante fijo en lámina de acero cold rolled cal 16. Estructura interior de acero. Hoja en lámina de acero cold rolled cal 16 con estructura interior de acero cal18 cada 1.30. Marcos en acero Cold rolled cal16. Todos los elementos de acero con anticorrosivo, cubrimiento  con aleación zinc-hierro, aislante térmico interior entre láminas y pintura electrostática  RAL 7042. Bisagras tipo bóveda en acero. Barra antipánico 2 puntos  y manija exterior tipo Versalles Yale ó similar de igual calidad ó superior. Cierrapuertas de brazo hidráulico Yale 3005 ó similar, alto tráfico y resistente a temperatura en acero. (Ver especificaciones técnicas y detalles) (4.10*1.43) ua hoja piso  - 3 -</t>
  </si>
  <si>
    <t>11-004-19</t>
  </si>
  <si>
    <t xml:space="preserve">PN-22  Suministro e instalación de reja con marco tubular  . Reja de 1.90m de altura con marco en tubular de acero diámetro 1 1/2", anclado mediante cordón de soldadura a cuña circular en parales verticales en perfil tubular rectangular de acero PTEC 50mm+ 30mm e:2mm,(ubicados de acuerdo a cuadros de barandas). Varillas lisa  1/2" soldada a pasamanos y platina inferior rectangular de 2" * 1/2" soldada a parales PTEC. a 15cm desde nivel inferior. Todos los elementos de acero con anticorrosivo y pintura electrostática  RAL 7042(1.28*2.05) PISO 5 - 6 </t>
  </si>
  <si>
    <t>11-004-20</t>
  </si>
  <si>
    <t>PN 02 E   PUERTA EN LÁMINA DE ACERO COLD ROLLED FORRADA EN MADERA CONTRA CHAPADA. DILATADA DE LOSA PT1 (ver plano de aislamiento acustico)
Montante fijo en lámina de acero cold rolled cal 16. Estructura interior en acero. Dilatado 15 cm de la torta de concreto.Hoja de e:1 3/4" en lámina de acero  cold rolled cal 16 con estructura interior de acero cal18 cada 1.30. Marcos en acero Cold rolled cal18.
Todos los elementos de acero con anticorrosivo y pintura electrostática  ral a definir en obra por el diseñador, de acuerdo a muestra en obra.Bisagras tipo bóveda de acero.
Barra antipánico 2 puntos y manija exterior tipo versailles Yale ó similar de igual calidad o superior. Cierrapuertas de brazo hidráulico Yale 3005 ó similar en acero de alto tráfico y resistente a alta temperatura. GRADO DE AISLAMIENTO : STC 44. Madera contrachapada e=3mm + lámina de acero e=1.5mm + cámara de aire e=1” con relleno en lámina semirrígida de fibra de vidrio o lana de roca e=1" + lámina de acero e=1.5mm  + madera contrachapada e=3mm, con pirlán automático. Reducción de ruido del pirlán: 48dB.</t>
  </si>
  <si>
    <t>11-004-21</t>
  </si>
  <si>
    <t>PN 02 F PUERTA EN LÁMINA DE ACERO COLD ROLLED. DILATADA DE LOSA PT5 (Ver plano de aislamiento acustico) Montante fijo en lámina de acero cold rolled cal 16. Estructura interior en acero. Dilatado 15 cm de la torta de concreto. Hoja de e:1 3/4" en lámina de acero  cold rolled cal 16 con estructura interior de acero cal18 cada 1.30. Marcos en acero Cold rolled cal18. Todos los elementos de acero con anticorrosivo y pintura electrostática  ral a definir en obra por el diseñador, de acuerdo a muestra en obra. Bisagras tipo bóveda de acero. Barra antipánico 2 puntos y manija exterior tipo versailles Yale ó similar de igual calidad o superior. Cierrapuertas de brazo hidráulico Yale 3005 ó similar en acero de alto tráfico y resistente a alta temperatura. GRADO DE AISLAMIENTO : STC 45. Lámina de acero e=1.2mm + membrana acústica e=3mm + cámara de aire e=25mm con relleno en lámina semirrígida de fibra de vidrio o lana de roca e=1" + membrana acústica e=3mm + lámina de acero e=1.2mm, con pirlán automático. Reducción de ruido del pirlán: 48dB.</t>
  </si>
  <si>
    <t>11-004-22</t>
  </si>
  <si>
    <t>PN 07 PUERTA CORTAFUEGO ACÚSTICA FORRADA EN MADERA CONTRA CHAPADA. PT2 (Ver planos de aislamiento acustico). Puerta de seguridad CF 120 en lámina de acero cold rolled cal 16. Marcos en acero Cold rolled cal18. Hoja en lámina de acero cold rolled cal 18 con estructura interior de acero cal18. Membrana acústica e:3mm en ambas caras, cámara de aire de 25mm, y relleno intermedio en lámina semirrígida de fibra de vidrio e:1". Todos los elementos de acero con anticorrosivo, recubrimiento con aleación zinc-hierro, aislante térmico interior entre láminas y pintura electrostática ral a definir en obra por el diseñador de acuerdo a muestra física. Manija institucional Yale ó similar de igual calidad o superior. GRADO DE AISLAMIENTO : STC 34 Lámina de acero e=0.68mm + cámara de aire e=1” con relleno en lámina semirrígida de fibra de vidrio o lana de roca e=1" + lámina de acero e=0.68mm, con pirlán automático. Reducción de ruido del pirlán: 48dB</t>
  </si>
  <si>
    <t>11-004-23</t>
  </si>
  <si>
    <t>PN 07 A PUERTA CORTAFUEGO ACÚSTICA FORRADA EN MADERA CONTRA CHAPADA PT2 (Ver plano de aislamiento acustico) Puerta de seguridad CF 120 en lámina de acero cold rolled cal 16. Marcos en acero Cold rolled cal18. Hoja en lámina de acero cold rolled cal 18 con estructura interior de acero cal18. Membrana acústica e:3mm en ambas caras, cámara de aire de 25mm, y relleno intermedio en lámina semirrígida de fibra de vidrio e:1". Todos los elementos de acero con anticorrosivo, recubrimiento con aleación zinc-hierro, aislante térmico interior entre láminas y pintura electrostática ral a definir en obra por el diseñador de acuerdo a muestra física. Manija institucional Yale ó similar de igual calidad o superior. GRADO DE AISLAMIENTO : STC 34. Lámina de acero e=0.68mm + cámara de aire e=1” con relleno en lámina semirrígida de fibra de vidrio o lana de roca e=1" + lámina de acero e=0.68mm, con pirlán automático. Reduc</t>
  </si>
  <si>
    <t>11-004-24</t>
  </si>
  <si>
    <t xml:space="preserve">PN 07 B PUERTA CORTAFUEGO Puerta de seguridad CF 120 en lámina de acero cold rolled cal 16. Marcos en acero Cold rolled cal18. Hoja en lámina de acero cold rolled cal 18 con estructura interior de acero cal18. Membrana acústica e:3mm en ambas caras, cámara de aire de 25mm, y relleno intermedio en lámina semirrígida de fibra de vidrio e:1".
Todos los elementos de acero con anticorrosivo, recubrimiento con aleación zinc-hierro, aislante térmico interior entre láminas y pintura electrostática ral a definir en obra por el diseñador de acuerdo a muestra física. Manija institucional Yale ó similar de igual calidad o superior. </t>
  </si>
  <si>
    <t>11-004-25</t>
  </si>
  <si>
    <t>PN 07 C PUERTA CORTAFUEGO ACÚSTICA FORRADA EN MADERA CONTRA CHAPADA. PT1 (ver planos de aislamiento acustico) Puerta de seguridad CF 120 en lámina de acero cold rolled cal 16. Marcos en acero Cold rolled cal18. Hoja en lámina de acero cold rolled cal 18 con estructura interior de acero cal18. Membrana acústica e:3mm en ambas caras, cámara de aire de 25mm, y relleno intermedio en lámina semirrígida de fibra de vidrio e:1". Todos los elementos de acero con anticorrosivo, recubrimiento con aleación zinc-hierro, aislante térmico interior entre láminas y pintura electrostática ral a definir en obra por el diseñador de acuerdo a muestra física.
Manija institucional Yale ó similar de igual calidad o superior. GRADO DE AISLAMIENTO : STC 44Madera contrachapada e=3mm + lámina de acero e=1.5mm + cámara de aire e=1” con relleno en lámina semirrígida de fibra de vidrio o lana de roca e=1" + lámina de acero e=1.5mm  + madera contrachapada e=3mm, con pirlán automático. Reducción de ruido del pirlán: 48dB.</t>
  </si>
  <si>
    <t>11-004-26</t>
  </si>
  <si>
    <t xml:space="preserve">PN 09 Panel de cortasoles en acero de 2 mm de espesor ASTM  588 a cada 10 cm aprox. que esta anclado a u marco metálico de 100 x 50 x 3 mm. Tiene u pasador cerrojo porta candado hierro 5/8 soldado a la puerta. Manija institucional Yale ó similar de igual calidad ó superior  sobre chapeta escudo para cerradura. Apertura hacia el interior. Se realizara u mantenimiento general se los elementos metálicos. </t>
  </si>
  <si>
    <t>11-004-27</t>
  </si>
  <si>
    <t xml:space="preserve">PN 011. PUERTA EN LÁMINA DE ACERO COLD ROLLED. ACUSTICA PT5 (Ver plano de aislamiento acustico) Marco metálico de dos hojas que estan compuestas por ua lámina de acero e=1.2mm + membrana  acústica e=3mm + cámara de aire e=25mm con relleno en lámina semirrígida de fibra de vidrio o lana de roca e=1" + membrana  acústica e=3mm + lámina de acero e=1.2mm, con pirlán automático. Reducción de ruido del pirlán: 48dB.Todos los elementos de acero con anticorrosivo y pintura electrostática  ral a definir en obra por el diseñador, de acuerdo a muestra en obra. GRADO DE AISLAMIENTO : STC 45 Lámina de acero e=1.2mm + membrana acústica e=3mm + cámara de aire e=25mm con relleno en lámina semirrígida de fibra de vidrio o lana de roca e=1" + membrana acústica e=3mm + lámina de acero e=1.2mm, con pirlán automático. Reducción de ruido del pirlán: 48dB. </t>
  </si>
  <si>
    <t>11-004-28</t>
  </si>
  <si>
    <t xml:space="preserve">P 12 Panel de cortasoles en acero de 2 mm de espesor ASTM  588 a cada 10 cm aprox. que esta anclado a u marco metálico de 100 x 50 x 3 mm. Tiene u pasador cerrojo porta candado hierro 5/8 soldado a la puerta. Manija institucional Yale ó similar de igual calidad ó superior  sobre chapeta escudo para cerradura. Puerta batiente de dos hojas con apertura hacia el exterior. Se realizara u mantenimiento general se los elementos metálicos. </t>
  </si>
  <si>
    <t>11-004-29</t>
  </si>
  <si>
    <t xml:space="preserve">P 15  Puerta metálica plegable con rejilla. 6m de ancho, 2.80 de alto </t>
  </si>
  <si>
    <t>11-004-30</t>
  </si>
  <si>
    <t>PN 016 PORTÓN METÁLICO CON PANELES DE CORTASOLES. Panel de cortasoles en acero de 2 mm de espesor ASTM  588 a cada 10 cm aprox. que esta anclado a u marco metálico de 100 x 50 x 3 mm. Tiene u pasador cerrojo porta candado hierro 5/8 soldado a la puerta. Manija institucional Yale ó similar de igual calidad ó superior  sobre chapeta escudo para cerradura. Puerta batiente de dos hojas con apertura hacia el interior. Se realizara u mantenimiento general se los elementos metálicos.</t>
  </si>
  <si>
    <t>11-005</t>
  </si>
  <si>
    <t xml:space="preserve">PUERTAS EN VIDRIO Y TAPAS </t>
  </si>
  <si>
    <t>11-005-01</t>
  </si>
  <si>
    <t>PN-14 Suministro e instalación de Puerta en vidrio templado 4+4 pvb 0,76  con dilatación superior de 15 cm . Montante fijo y puerta con batiente de ua hoja y ua sesión fija. Incluye película Frost . Ver detalle Piso 1 ( 5,09*2,70)</t>
  </si>
  <si>
    <t>11-005-02</t>
  </si>
  <si>
    <t>PN-21 Suministro e instalación de Puerta en vidrio templado 4+4 pvb 0,76  con dilatación superior de 15 cm . Montante fijo y puerta con batiente de ua hoja y ua sesión fija. Incluye película Frost . Ver detalle (2,00*2,26) Piso 6</t>
  </si>
  <si>
    <t>11-005-03</t>
  </si>
  <si>
    <t>Tapas escotillas, incluye marco, hoja en calibre 18, neopreno perimetral, anticorrosivo y pintura en esmalte, bisagras. (0,80*0,80) Verificar en sitio medidas</t>
  </si>
  <si>
    <t>11-006</t>
  </si>
  <si>
    <t>MANTENIMIENTO DE PUERTAS EXISTENTES Y ELEMENTOS METÁLICOS</t>
  </si>
  <si>
    <t>11-006-01</t>
  </si>
  <si>
    <t>P-08 Mantenimiento de puerta existente - incluye, pelado, lijado y pintura y mantenimiento de herrajes (1,32*2,61)</t>
  </si>
  <si>
    <t>11-006-02</t>
  </si>
  <si>
    <t>P-09 Mantenimiento de puerta existente - incluye, pelado, lijado y pintura y mantenimiento de herrajes (1,00*2,15) Modelo paneles de cortasol</t>
  </si>
  <si>
    <t>11-006-03</t>
  </si>
  <si>
    <t>P-12 Mantenimiento de puerta existente - incluye, pelado, lijado y pintura y mantenimiento de herrajes (2,45*2,60) Modelo dos hojas</t>
  </si>
  <si>
    <t>11-006-04</t>
  </si>
  <si>
    <t>P-15 Mantenimiento de puerta existente - incluye, pelado, lijado y pintura y mantenimiento de herrajes (2,00*2,84) Modelo plegable con rejillas</t>
  </si>
  <si>
    <t>11-006-05</t>
  </si>
  <si>
    <t>P-16 Mantenimiento de puerta existente - incluye, pelado, lijado y pintura y mantenimiento de herrajes (3,05*2,60) Portón metálico con módulos de cortasol</t>
  </si>
  <si>
    <t>11-006-06</t>
  </si>
  <si>
    <t>P-19 Mantenimiento de puerta existente - incluye, pelado, lijado y pintura y mantenimiento de herrajes (2,3*2,15) Portón metálico con módulos de cortasol</t>
  </si>
  <si>
    <t>11-006-07</t>
  </si>
  <si>
    <t>P-07B Mantenimiento de puerta existente - incluye, pelado, lijado y pintura y mantenimiento de herrajes (1,40*2,61) puerta cortafuego</t>
  </si>
  <si>
    <t>11-006-08</t>
  </si>
  <si>
    <t>Mantenimiento de cortasoles de fachadas (en sitio sin desmontar), incluye limpieza, pelado o raspado superficial (método a definir con la interventoria) hasta retirar oxidaciones y aplicación de 3 capas de pintura, color similar al existente. Incluye adecuación temporal del espacio para protejerse del clima en el momento de ejecutar la actividad.</t>
  </si>
  <si>
    <t>11-006-09</t>
  </si>
  <si>
    <t>Mantenimiento escalera y rampa  metálica existente (Incluye, lijado suave y aplicación de pintura en 3 capas)</t>
  </si>
  <si>
    <t>12</t>
  </si>
  <si>
    <t>CERRAJERIA Y DIVISIONES EN ACERO INOXIDABLE</t>
  </si>
  <si>
    <t>12-001</t>
  </si>
  <si>
    <t>División y puertas entamboradas para cabina de sanitarios y orinales en de acero inoxidable 304 cal.20 satinado, anclado a pared, con estructura interior en polímero inyectado de alta densidad  tipo línea institucional o equivalente de igual calidad o superior, instalado con anclajes tipo, según diseño. Incluye suministro, montaje.</t>
  </si>
  <si>
    <t>13</t>
  </si>
  <si>
    <t>DOTACIÓN DE BAÑOS, GRIFERÍAS Y ACCESORIOS</t>
  </si>
  <si>
    <t>13-001</t>
  </si>
  <si>
    <t>Suministro e instalación de dispensador de jabón líquido de empotrar en pared, cuerpo en acero inoxidable satinado, con botón pulsador central, capacidad 1.2 L y ventana indicadora de nivel de jabón, Ref:8-AA-640 de accesorios y acabados o equivalente, Incluye suministro e instalación.</t>
  </si>
  <si>
    <t>13-002</t>
  </si>
  <si>
    <t>Suministro e instalación de dispensador de papel higiénico en acero inoxidable, acabado satinado, incluye llave, anclajes, mano de obra, herramienta y todos los materiales y accesorios necesarios para su correcta instalación y fucionamiento</t>
  </si>
  <si>
    <t>13-003</t>
  </si>
  <si>
    <t>Papelera para modulo sanitario anclada a la división sanitaria durante el proceso de armado o anclada al muro dim: 0,40 mts x 0,31 mts x 0,13 mts en lámina de acero inoxidable SAE 304, Acabado satinado prelijado N.4, con soporte para bolsa plástica, capacidad 14,5 LTS. Incluye elementos de sujeción y anclaje.</t>
  </si>
  <si>
    <t>13-004</t>
  </si>
  <si>
    <t>Suministro e instalación dispensador de toallas de papel, acero inoxidable. Acabado satinado</t>
  </si>
  <si>
    <t>13-005</t>
  </si>
  <si>
    <t>Suministro e instalación de Portarrollo en acero inoxidable</t>
  </si>
  <si>
    <t>13-006</t>
  </si>
  <si>
    <t>Suministro e instalación de Barra de apoyo a piso para instalación en laterales de sanitarios elaborada en tubería de acero inoxidable  AISI SAE 304 cal 18 (1.2 mm) Profudidad 0,706 mts Ancho: 0,0768 mts Alto:0,697 MTS marca Socoda o similar.</t>
  </si>
  <si>
    <t>13-007</t>
  </si>
  <si>
    <t>Suministro e instalación de Barra de apoyo a pared para instalación en laterales de sanitarios elaborada en tubería de acero inoxidable AISI SAE 304 cal 20 (0,9mm) diámetro de largo: 920 mm, Marca Socoda o similar.</t>
  </si>
  <si>
    <t>13-008</t>
  </si>
  <si>
    <t>Suministro de mesón en mármol gris Guyana 20 mm, acabado brillante, incluye: babero, estructura metálica de soporte.</t>
  </si>
  <si>
    <t>13-009</t>
  </si>
  <si>
    <t>SUMINISTRO E INSTALACIÓN GRIFERÍA PARA ORINAL tipo push+ ACCESORIOS Incluye materiales, mano de obra, herramienta y demás materiales necesarios para la correcta instalación y funcionamiento.</t>
  </si>
  <si>
    <t>13-010</t>
  </si>
  <si>
    <t>SUMINISTRO E INSTALACIÓN DE GRIFERÍA PARA LAVAMANOS DE MESA TIPO PUSH +ACCESORIOS Incluye desagüe, materiales, mano de obra, herramienta y demás materiales necesarios para la correcta instalación y funcionamiento.</t>
  </si>
  <si>
    <t>13-011</t>
  </si>
  <si>
    <t>Desmonte grifería orinales</t>
  </si>
  <si>
    <t>13-012</t>
  </si>
  <si>
    <t>SUMINISTRO E INSTALACIÓN DE GRIFERÍA MONOCONTROL PARA DUCHA +ACCESORIOS Incluye materiales, mano de obra, herramienta y demás accesorios necesarios para la correcta instalación y funcionamiento.</t>
  </si>
  <si>
    <t>14</t>
  </si>
  <si>
    <t>INSTALACIONES HIDRAÚLICAS, SANITARIAS, AGUAS LLUVIAS, RED CONTRAINCENDIO, DETECCIÓN Y SEÑALIZACIÓN DE INCENDIO</t>
  </si>
  <si>
    <t>14-001</t>
  </si>
  <si>
    <t xml:space="preserve">RED DE SUMINISTRO </t>
  </si>
  <si>
    <t>14-001-01</t>
  </si>
  <si>
    <t>PUNTOS HIDRAULICOS AGUA FRIA</t>
  </si>
  <si>
    <t>14-001-01-01</t>
  </si>
  <si>
    <t>PUNTO A.F. LLM (Equipos HVAC) 1/2"</t>
  </si>
  <si>
    <t>14-001-01-02</t>
  </si>
  <si>
    <t>PUNTO A.F. 1/2"</t>
  </si>
  <si>
    <t>14-001-01-03</t>
  </si>
  <si>
    <t>PUNTO A.F. 3/4"</t>
  </si>
  <si>
    <t>14-001-01-04</t>
  </si>
  <si>
    <t>PUNTO A.F. 1-1/2"</t>
  </si>
  <si>
    <t>14-001-01-05</t>
  </si>
  <si>
    <t>By-pass red agua potable incluye registros de corte, uiónes uiversales y cheque</t>
  </si>
  <si>
    <t>14-001-01-06</t>
  </si>
  <si>
    <t>Acometida y Flotador 3/4"</t>
  </si>
  <si>
    <t>14-001-02</t>
  </si>
  <si>
    <t>REDES DE PVC-PRESIÓN</t>
  </si>
  <si>
    <t>14-001-02-01</t>
  </si>
  <si>
    <t>Tubería PVC Presión 1/2" (incluye accesorios)</t>
  </si>
  <si>
    <t>14-001-02-02</t>
  </si>
  <si>
    <t>Tubería PVC Presión 3/4" (incluye accesorios)</t>
  </si>
  <si>
    <t>14-001-02-03</t>
  </si>
  <si>
    <t>Tubería PVC Presión 1" (incluye accesorios)</t>
  </si>
  <si>
    <t>14-001-02-04</t>
  </si>
  <si>
    <t>Tubería PVC Presión 1-1/4" (incluye accesorios)</t>
  </si>
  <si>
    <t>14-001-02-05</t>
  </si>
  <si>
    <t>Tubería PVC Presión 1-1/2" (incluye accesorios)</t>
  </si>
  <si>
    <t>14-001-02-06</t>
  </si>
  <si>
    <t>Tubería PVC Presión 2" (incluye accesorios)</t>
  </si>
  <si>
    <t>14-001-02-07</t>
  </si>
  <si>
    <t>Tubería PVC Presión 2-1/2" (incluye accesorios)</t>
  </si>
  <si>
    <t>14-001-02-08</t>
  </si>
  <si>
    <t>Tubería PVC Presión 3" (incluye accesorios)</t>
  </si>
  <si>
    <t>14-001-02-09</t>
  </si>
  <si>
    <t>Tubería PVC Presión 4" (incluye accesorios)</t>
  </si>
  <si>
    <t>14-001-02-10</t>
  </si>
  <si>
    <t>Registro R/W 1/2"</t>
  </si>
  <si>
    <t>14-001-02-11</t>
  </si>
  <si>
    <t>Registro R/W 3/4"</t>
  </si>
  <si>
    <t>14-001-02-12</t>
  </si>
  <si>
    <t>Registro R/W 1"</t>
  </si>
  <si>
    <t>14-001-02-13</t>
  </si>
  <si>
    <t>Registro R/W 1-1/2"</t>
  </si>
  <si>
    <t>14-001-02-14</t>
  </si>
  <si>
    <t>Registro R/W 2"</t>
  </si>
  <si>
    <t>14-001-02-15</t>
  </si>
  <si>
    <t>Registro R/W 2-1/2"</t>
  </si>
  <si>
    <t>14-001-02-16</t>
  </si>
  <si>
    <t>Cajilla para 3 medidores 1/2"</t>
  </si>
  <si>
    <t>14-001-02-17</t>
  </si>
  <si>
    <t>Cajilla para 1 medidor 2"</t>
  </si>
  <si>
    <t>14-001-02-18</t>
  </si>
  <si>
    <t>Válvula expulsora 1"</t>
  </si>
  <si>
    <t>14-001-02-19</t>
  </si>
  <si>
    <t>Válvula expulsora 1/2"</t>
  </si>
  <si>
    <t>14-001-03</t>
  </si>
  <si>
    <t xml:space="preserve">OBRAS COMPLEMENTARIAS RED DE SUMINISTRO </t>
  </si>
  <si>
    <t>14-001-03-01</t>
  </si>
  <si>
    <t>Manual de operación y mantenimiento</t>
  </si>
  <si>
    <t>14-001-03-02</t>
  </si>
  <si>
    <t>Planos Récord - Red de suministro</t>
  </si>
  <si>
    <t>14-001-03-03</t>
  </si>
  <si>
    <t>Desinfección del sistema de agua potable</t>
  </si>
  <si>
    <t>glb</t>
  </si>
  <si>
    <t>14-001-03-04</t>
  </si>
  <si>
    <t>Lavado y desinfección de tanques</t>
  </si>
  <si>
    <t>14-001-03-05</t>
  </si>
  <si>
    <t>Trámites empresas públicas</t>
  </si>
  <si>
    <t>14-001-03-06</t>
  </si>
  <si>
    <t>Prueba de presión red de suministro</t>
  </si>
  <si>
    <t>14-001-03-07</t>
  </si>
  <si>
    <t>Prueba de flujo red de suministro</t>
  </si>
  <si>
    <t>14-002</t>
  </si>
  <si>
    <t>REDES DE DESAGUE</t>
  </si>
  <si>
    <t>14-002-01</t>
  </si>
  <si>
    <t>PUNTOS SANITARIOS</t>
  </si>
  <si>
    <t>14-002-01-01</t>
  </si>
  <si>
    <t>Sifón de piso (Equipos HVAC) 3"</t>
  </si>
  <si>
    <t>14-002-01-02</t>
  </si>
  <si>
    <t>Sifon de piso 2"</t>
  </si>
  <si>
    <t>14-002-01-03</t>
  </si>
  <si>
    <t>Sifon de piso 4"</t>
  </si>
  <si>
    <t>14-002-01-04</t>
  </si>
  <si>
    <t>PUNTO Sanitario 4"</t>
  </si>
  <si>
    <t>14-002-01-05</t>
  </si>
  <si>
    <t>PUNTO Sanitario 2"</t>
  </si>
  <si>
    <t>14-002-02</t>
  </si>
  <si>
    <t>RED DE PVC SANITARIA</t>
  </si>
  <si>
    <t>14-002-02-01</t>
  </si>
  <si>
    <t>Tubería PVC - Sanitaria 3" (incluye accesorios)</t>
  </si>
  <si>
    <t>14-002-02-02</t>
  </si>
  <si>
    <t>Tubería PVC liviana 2" (incluye accesorios)</t>
  </si>
  <si>
    <t>14-002-02-03</t>
  </si>
  <si>
    <t>Tubería PVC - Sanitaria 2" (incluye accesorios)</t>
  </si>
  <si>
    <t>14-002-02-04</t>
  </si>
  <si>
    <t>Tubería PVC - Sanitaria 4" (incluye accesorios)</t>
  </si>
  <si>
    <t>14-002-02-05</t>
  </si>
  <si>
    <t>Tubería PVC - Sanitaria 6" (incluye accesorios)</t>
  </si>
  <si>
    <t>14-002-02-06</t>
  </si>
  <si>
    <t>Reparación Conexión domiciliaria Sanitaria incluye tubería novafort excavación retiro, disposición, relleno y acabado, así como válvula charnela</t>
  </si>
  <si>
    <t>14-002-02-07</t>
  </si>
  <si>
    <t>Caja de inspección 0.80x0.80</t>
  </si>
  <si>
    <t>14-002-02-08</t>
  </si>
  <si>
    <t>Caja de inspección 0.80x0.80 sifonada para evitar malos olores</t>
  </si>
  <si>
    <t>14-002-02-09</t>
  </si>
  <si>
    <t>SOPORTE TIPO PERA 2"</t>
  </si>
  <si>
    <t>14-002-02-10</t>
  </si>
  <si>
    <t>SOPORTE TIPO PERA 3"</t>
  </si>
  <si>
    <t>14-002-02-11</t>
  </si>
  <si>
    <t>SOPORTE TIPO PERA 4"</t>
  </si>
  <si>
    <t>14-002-02-12</t>
  </si>
  <si>
    <t>SOPORTE TIPO PERA 6"</t>
  </si>
  <si>
    <t>14-002-03</t>
  </si>
  <si>
    <t>RED DE PVC AGUAS LLUVIAS</t>
  </si>
  <si>
    <t>14-002-03-01</t>
  </si>
  <si>
    <t>Tubería PVC -Sanitaria 6" (incluye accesorios)</t>
  </si>
  <si>
    <t>14-002-03-02</t>
  </si>
  <si>
    <t>14-002-03-03</t>
  </si>
  <si>
    <t>SOPORTE TIPO PERA 4" red PVC sanitaria-ALL</t>
  </si>
  <si>
    <t>14-002-03-04</t>
  </si>
  <si>
    <t>SOPORTE TIPO PERA 6" red PVC sanitaria-ALL</t>
  </si>
  <si>
    <t>14-002-04</t>
  </si>
  <si>
    <t>OBRAS COMPLEMENTARIAS</t>
  </si>
  <si>
    <t>14-002-04-01</t>
  </si>
  <si>
    <t>Prueba de presión</t>
  </si>
  <si>
    <t>14-002-04-02</t>
  </si>
  <si>
    <t>Prueba de flujo</t>
  </si>
  <si>
    <t>14-002-04-03</t>
  </si>
  <si>
    <t>Prueba de estanqueidad por bajante</t>
  </si>
  <si>
    <t>14-002-04-04</t>
  </si>
  <si>
    <t>Planos Récord - Red de desague</t>
  </si>
  <si>
    <t>14-002-04-05</t>
  </si>
  <si>
    <t>Válvula admisora de aire tipo "MINIVENT" o similar</t>
  </si>
  <si>
    <t>14-002-04-06</t>
  </si>
  <si>
    <t>Válvula Tipo Charnela 8"</t>
  </si>
  <si>
    <t>14-002-05</t>
  </si>
  <si>
    <t>RED DE PROTECCIÓN CONTRA INCENDIOS</t>
  </si>
  <si>
    <t>14-002-05-01</t>
  </si>
  <si>
    <t>DESMONTE E INSTALACIÓN LÍNEA DE SENSADO EN COBRE BOMBAS-TABLEROS EQUIPO PRINCIPAL Y JOCKEY (Incluye todos los accesorios requeridos para la puesta en marcha del sistema de protección contra incendios)</t>
  </si>
  <si>
    <t>14-002-05-02</t>
  </si>
  <si>
    <t>TUBERÍA ACERO NEGRO 1" CALIBRE 40</t>
  </si>
  <si>
    <t>14-002-05-03</t>
  </si>
  <si>
    <t>TUBERÍA ACERO NEGRO 1 1/4" CALIBRE 10</t>
  </si>
  <si>
    <t>14-002-05-04</t>
  </si>
  <si>
    <t>TUBERÍA ACERO NEGRO 1 1/2" CALIBRE 10</t>
  </si>
  <si>
    <t>14-002-05-05</t>
  </si>
  <si>
    <t>TUBERÍA ACERO NEGRO 2" CALIBRE 10</t>
  </si>
  <si>
    <t>14-002-05-06</t>
  </si>
  <si>
    <t>TUBERÍA ACERO NEGRO 2-1/2" CALIBRE 10</t>
  </si>
  <si>
    <t>14-002-05-07</t>
  </si>
  <si>
    <t>TUBERÍA ACERO NEGRO 3" CALIBRE 10</t>
  </si>
  <si>
    <t>14-002-05-08</t>
  </si>
  <si>
    <t>TUBERÍA ACERO NEGRO 4" CALIBRE 10</t>
  </si>
  <si>
    <t>14-002-05-09</t>
  </si>
  <si>
    <t>ACCESORIOS ACERO NEGRO 1"  CALIBRE 40 ROSCADO</t>
  </si>
  <si>
    <t>14-002-05-10</t>
  </si>
  <si>
    <t>ACCESORIOS ACERO NEGRO 1 1/4"  CALIBRE 40 ROSCADO</t>
  </si>
  <si>
    <t>14-002-05-11</t>
  </si>
  <si>
    <t>ACCESORIOS ACERO NEGRO 1 1/2"  CALIBRE 40 RANURADO</t>
  </si>
  <si>
    <t>14-002-05-12</t>
  </si>
  <si>
    <t>ACCESORIOS ACERO NEGRO 2"  CALIBRE 40 RANURADO</t>
  </si>
  <si>
    <t>14-002-05-13</t>
  </si>
  <si>
    <t>ACCESORIOS ACERO NEGRO 2-1/2"  CALIBRE 40 RANURADO</t>
  </si>
  <si>
    <t>14-002-05-14</t>
  </si>
  <si>
    <t>ACCESORIOS ACERO NEGRO 3"  CALIBRE 40 RANURADO</t>
  </si>
  <si>
    <t>14-002-05-15</t>
  </si>
  <si>
    <t>ACCESORIOS ACERO NEGRO 4"  CALIBRE 40 RANURADO</t>
  </si>
  <si>
    <t>14-002-05-16</t>
  </si>
  <si>
    <t>SUMINISTRO E INSTALACION DE ROCIADOR PENDENT K= 5.6 RESPUESTA RAPIDA 1/2", 57-77ºC, TEMPERATURA ORDINARIA, COBERTURA ESTÁNDAR INCLUYE ESCUDO</t>
  </si>
  <si>
    <t>14-002-05-17</t>
  </si>
  <si>
    <t>SUMINSTRO E INSTALACIÓN DE CENTRO DE CONTROL DE ROCIADORES 2" (INCLUYE SENSOR DE FLUJO, MANOMETRO, CHEQUE, VALVULA MARIPOSA Y VALVULA DE DRENAJE 1")</t>
  </si>
  <si>
    <t>14-002-05-18</t>
  </si>
  <si>
    <t>PUNTO ROCIADOR</t>
  </si>
  <si>
    <t>14-002-05-19</t>
  </si>
  <si>
    <t>SUMINISTRO DE KIT DE ROCIADORES DE RESPALDO PENDENT 1/2" (INCLUYE LLAVE PARA ROCIADORES, 6 UNIDADES)</t>
  </si>
  <si>
    <t>14-002-05-20</t>
  </si>
  <si>
    <t>Prueba de presión RCI</t>
  </si>
  <si>
    <t>14-002-05-21</t>
  </si>
  <si>
    <t>Prueba de flujo equipo RCI</t>
  </si>
  <si>
    <t>14-003</t>
  </si>
  <si>
    <t>APARATOS SANITARIOS Y GRIFERIAS</t>
  </si>
  <si>
    <t>14-003-02</t>
  </si>
  <si>
    <t>LAVAMANOS CORRIDO EN CONCRETO REFORZADO E IMPERMEABILIZADO F'C = 3000 PSI, fundido en sitio, forma y dimensiones según diseño, incluye enchape en granito pulido grano fino e = 2cm, color A DEFINIR, con salpicadero de 10 cm tanto atrás como en los laterales y faldón de 12 cm; incluye formaleta, refuerzo, y todos los elementos, materiales, equipos y mano de obra requerida para su correcta ejecución.</t>
  </si>
  <si>
    <t>14-003-03</t>
  </si>
  <si>
    <t>SUMINISTRO E INSTALACIÓN SANITARIO ELONGADO DE TANQUE PARA PERSONAS CON MOVILIDAD REDUCIDA. Incluye transporte, material, tapa, asiento, mano de obra, herramienta y demás materiales necesarios para la correcta instalación y funcionamiento.</t>
  </si>
  <si>
    <t>14-003-04</t>
  </si>
  <si>
    <t>SUMINISTRO E INSTALACIÓN SANITARIO DE TANQUE PARA USO INSTITUCIONAL COLOR BLANCO Incluye transporte, material, tapa, asiento, mano de obra, herramienta y demás materiales necesarios para la correcta instalación y funcionamiento.</t>
  </si>
  <si>
    <t>15</t>
  </si>
  <si>
    <t>PINTURAS Y ACABADOS EN FACHADA</t>
  </si>
  <si>
    <t>15-001</t>
  </si>
  <si>
    <t>Aplicación de marmolina en exteriores color blanco, incluye filos, dilataciones y alturas menores a 1.00 m; incluye todos los elementos, materiales, equipos y mano de obra requerida para su correcta ejecución.</t>
  </si>
  <si>
    <t>15-002</t>
  </si>
  <si>
    <t>Pintura tipo 1 Viniltex de Pintuco o equivalente, color negro mate 3 manos. Sala y escenario</t>
  </si>
  <si>
    <t>15-003</t>
  </si>
  <si>
    <t>Pintura tipo 1 Viniltex de Pintuco o equivalente, color blanco 3 manos. Para interiores</t>
  </si>
  <si>
    <t>15-004</t>
  </si>
  <si>
    <t>Instalación y suministro de Cortasol en lámina coll rolled calibre 16, pintado en pintura electrostática. Incluye tornillos de fijación y empaque de neopreno contra subestructura metálica. No incluye subestructura. (acceso - escalera de evacuación)</t>
  </si>
  <si>
    <t>16</t>
  </si>
  <si>
    <t xml:space="preserve">VIDRIOS Y ESPEJOS </t>
  </si>
  <si>
    <t>16-001</t>
  </si>
  <si>
    <t>Suministro e instalación de espejo en vidrio crudo de 6 mm biselado, con marco en perfil cuadrado de aluminio colocado en la parte posterior en todo su contorno, fijado a muro con chazos arriba y abajo, incluye material, mano de obra, herramienta y demás materiales necesarios para su correcta instalación. Dimensiones h:0,70 mts.</t>
  </si>
  <si>
    <t>17</t>
  </si>
  <si>
    <t>MOBILIARIO FIJO Y MOVIL</t>
  </si>
  <si>
    <t>17-001</t>
  </si>
  <si>
    <t>Mueble recepción acceso artista - Acabado en madera granadillo o similar - Dim. 55x120 cm. h= 75cm - Con ua cajonera sencilla de 40x15x45</t>
  </si>
  <si>
    <t>17-002</t>
  </si>
  <si>
    <t>Mueble taquilla - Acabado en madera granadillo e: 20mm - H:90 cm - Ancho 40cm - Largo 2,14. Con recubrimiento interior y u entrepaño en madecor, resistente a la humedad de color blanco y e:20mm - Poyo de h=7cm - sin puertas</t>
  </si>
  <si>
    <t>18</t>
  </si>
  <si>
    <t>SISTEMAS DE GRADERÍAS, TAPAS FOSO ORQUESTA Y SISTEMAS DE TRAMPAS ESCENARIO.</t>
  </si>
  <si>
    <t>18-002</t>
  </si>
  <si>
    <t>TAPA FOSO DE ORQUESTA Y SISTEMA DE TRAMPAS DE ESCENARIO</t>
  </si>
  <si>
    <t>18-002-01</t>
  </si>
  <si>
    <t>Sistema de Plataforma para Foso de orquesta: Plataforma ajustable en altura. Plataforma de pie enchufable de 60 mm, dos juegos de patas con nivelador, con marco de aluminio resistente y pista multifunción integrada. Las plataformas múltiples se pueden vincular entre sí, mediante carpetas de pinzas y complementos como platinas, barandillas, etc.
Dimensiones estándar: 2 mx 1 m, sin embargo el sistema permite todas las formas requeridas. Capacidad de carga: 750 kg/m2. Carga de prueba: 1237 kg/m2</t>
  </si>
  <si>
    <t>19</t>
  </si>
  <si>
    <t>OBRAS EXTERIORES</t>
  </si>
  <si>
    <t>19-001</t>
  </si>
  <si>
    <t xml:space="preserve">Concreto estampado para piso de anden en concreto de 3.500 psi e=0,08 incluye refuerzo. </t>
  </si>
  <si>
    <t>19-003</t>
  </si>
  <si>
    <t>Bolardos metálicos con pasa cadena</t>
  </si>
  <si>
    <t>19-004</t>
  </si>
  <si>
    <t xml:space="preserve">Restitución de pisos en adoquín rectangular de arcilla cuarterón de 24 x 6 x 6, disposición espina de pescado similar al existente </t>
  </si>
  <si>
    <t>19-005</t>
  </si>
  <si>
    <t>Reconstrucción vía aledaña en adoquín peatonal gris según pavimento existente.</t>
  </si>
  <si>
    <t>20</t>
  </si>
  <si>
    <t>CERTIFICACIONES</t>
  </si>
  <si>
    <t>20-001</t>
  </si>
  <si>
    <t>Certificación RETIE expedido por organismo acreditado ante la ONAC para uso final</t>
  </si>
  <si>
    <t>20-002</t>
  </si>
  <si>
    <t>Certificación RETILAP expedido por organismo acreditado ante  la ONAC.</t>
  </si>
  <si>
    <t>21</t>
  </si>
  <si>
    <t>ILUMINACIÓN</t>
  </si>
  <si>
    <t>21-001</t>
  </si>
  <si>
    <t>ILUMINACIÓN GENERAL</t>
  </si>
  <si>
    <t>21-001-01</t>
  </si>
  <si>
    <t>Suministro e instalación de luminaria Zemper PME3000LC de acuerdo con fotometria mostrada en cálculos fotométricos.</t>
  </si>
  <si>
    <t>21-001-02</t>
  </si>
  <si>
    <t>Suministro e instalación de luminaria Cilinder LED Avante 11,3W 1500LM. Ver cálculos fotométricos</t>
  </si>
  <si>
    <t>21-001-03</t>
  </si>
  <si>
    <t>Suministro e instalacion de luminaria Cilinder LED Avante 22,8W 2866LM Ver cálculos fotométricos</t>
  </si>
  <si>
    <t>21-001-04</t>
  </si>
  <si>
    <t>Suministro e instalacion de luminaria Downlight Philips DN140B 9,5W 1101LM Ver cálculos fotométricos</t>
  </si>
  <si>
    <t>21-001-05</t>
  </si>
  <si>
    <t>Suministro e instalación de luminaria LED Panel Sylvania 24W P24339 Ver cálculos fotométricos</t>
  </si>
  <si>
    <t>21-001-06</t>
  </si>
  <si>
    <t>Suministro e instalación de luminaria LED Deco Sylvania 3W P23601 Ver cálculos fotométricos</t>
  </si>
  <si>
    <t>21-001-07</t>
  </si>
  <si>
    <t>Suministro e instalación de luminaria LED Deco Sylvania 9W P23602 Ver cálculos fotométricos</t>
  </si>
  <si>
    <t>21-001-08</t>
  </si>
  <si>
    <t>Suministro e instalación de luminaria LED Panel Sylvania 12W P24337 Ver cálculos fotométricos</t>
  </si>
  <si>
    <t>21-001-09</t>
  </si>
  <si>
    <t>Suministro e instalación de luminaria LED LED Bala Jupiter 30W P25267 Ver cálculos fotométricos</t>
  </si>
  <si>
    <t>21-001-10</t>
  </si>
  <si>
    <t xml:space="preserve">Suministro e instalación de luminaria  Cilindro Avante Color 25° 24,8W 2979LM </t>
  </si>
  <si>
    <t>21-001-11</t>
  </si>
  <si>
    <t xml:space="preserve">Suministro e instalación de luminaria  Cilindro Avante Color 53° 24,9W 2873LM </t>
  </si>
  <si>
    <t>21-001-12</t>
  </si>
  <si>
    <t xml:space="preserve">Suministro e instalación de luminaria LED Emergencia P28306 </t>
  </si>
  <si>
    <t>21-001-13</t>
  </si>
  <si>
    <t>Suministro e instalación de luminaria  Bala Stil LED Recesada 3” 8W</t>
  </si>
  <si>
    <t>21-001-14</t>
  </si>
  <si>
    <t>Suministro e instalación de luminaria  LED Hermética 2X18W T8 P37652</t>
  </si>
  <si>
    <t>21-001-15</t>
  </si>
  <si>
    <t xml:space="preserve">Suministro e instalación de luminaria  LED Hermética 2X25W P37390 </t>
  </si>
  <si>
    <t>21-001-16</t>
  </si>
  <si>
    <t>Suministro e instalación de luminaria  LED Emergencia P23345 2*1W Ver cálculos fotométricos</t>
  </si>
  <si>
    <t>21-001-17</t>
  </si>
  <si>
    <t>Suministro e instalación de aviso de salida  emergencia led rectangular 120V</t>
  </si>
  <si>
    <t>21-002</t>
  </si>
  <si>
    <t xml:space="preserve">ILUMINACIÓN ESCENICA </t>
  </si>
  <si>
    <t>21-002-01</t>
  </si>
  <si>
    <t>POTENCIA, REGULACIÓN Y CONTROL</t>
  </si>
  <si>
    <t>21-002-01-01</t>
  </si>
  <si>
    <t>Tablero eléctrico.  60 circuitos.  Totalizador 3X150A, Contactor 3x150A,  protecciones de salida.</t>
  </si>
  <si>
    <t>21-002-04</t>
  </si>
  <si>
    <t>OTROS EQUIPOS Y ELEMENTOS. ADICIONALES A DISEÑO 2018</t>
  </si>
  <si>
    <t>21-002-04-01</t>
  </si>
  <si>
    <t xml:space="preserve">Cable eléctrico LszH.  10AWG. 7 hilos. </t>
  </si>
  <si>
    <t>21-002-04-02</t>
  </si>
  <si>
    <t>Canaleta metálica Ciega.  300X60. Tapa y división, + accesorios instalación .  (tramos x 3 mts)</t>
  </si>
  <si>
    <t>21-002-04-03</t>
  </si>
  <si>
    <t>Ducto EMT 1” + Accesorios instalación. (tramos x 3 mt)</t>
  </si>
  <si>
    <t>21-002-04-04</t>
  </si>
  <si>
    <t>Cable control DMX 512. 1 Par . Apantallado. Carrete x 300m</t>
  </si>
  <si>
    <t>21-002-04-06</t>
  </si>
  <si>
    <t xml:space="preserve">Distribuidores DMX/RDM. 1 in. 6 out. Optoaislamiento </t>
  </si>
  <si>
    <t>21-003</t>
  </si>
  <si>
    <t>ILUMINACIÓN AMBIENTAL</t>
  </si>
  <si>
    <t>21-003-01</t>
  </si>
  <si>
    <t>Tablero de distribución eléctrica. Totalizador  y salidas para iluminación ambiental 36 circuitos 1 x 20 A. Totalizador 3x40A.</t>
  </si>
  <si>
    <t>21-003-02</t>
  </si>
  <si>
    <t>Suministro e instalación de LUMINARIA DOWNLIGHT 12,5W, 1400 lumenes, PL-CN50-COB-1400-840-40D-G2, incluye driver, de acuerdo con las especifciaciones de las memorias de calculo fotometricas</t>
  </si>
  <si>
    <t>21-003-03</t>
  </si>
  <si>
    <t>Suministro e instalación de LUMINARIA DOWNLIGHT 36,7W, 4800 lumenes, PL-CN111- COB-4300-840-24D-G2, incluye driver, de acuerdo con las especifciaciones de las memorias de calculo fotometricas</t>
  </si>
  <si>
    <t>21-003-04</t>
  </si>
  <si>
    <t>Suministro e instalación de LUMINARIA DOWNLIGHT 36,7W, 4900 lumenes, PL-CN111- COB-4300- 840-40D-G2-G2, incluye driver, de acuerdo con las especifciaciones de las memorias de calculo fotometricas</t>
  </si>
  <si>
    <t>21-003-05</t>
  </si>
  <si>
    <t>Suministro e instalación de LUMINARIA DOWNLIGHT 36,7W, 4700 lumenes, PL-CN111- COB-4300- 840-60D-G2, incluye driver, de acuerdo con las especifciaciones de las memorias de calculo fotometricas</t>
  </si>
  <si>
    <t>21-003-06</t>
  </si>
  <si>
    <t>Suministro e instalación de  Luminaria LED hermética lineal para luz de trabajo en parrilla</t>
  </si>
  <si>
    <t>21-003-07</t>
  </si>
  <si>
    <t>Suministro e instalación de  Luminaria LED High bay lineal para luz de trabajo en nombros escenario.</t>
  </si>
  <si>
    <t>21-003-08</t>
  </si>
  <si>
    <t>Suministro e instalación de  Luminaria LED  High bay compacta para luz de trabajo en nombros escenario.</t>
  </si>
  <si>
    <t>21-003-09</t>
  </si>
  <si>
    <t>Suministro e instalación de  Luminaria LED PAR16 atenuable. Para luz de fución. Dicroico o filtro azul primario</t>
  </si>
  <si>
    <t>21-003-10</t>
  </si>
  <si>
    <t>Suministro e instalación de  Luminaria LED PAR16 atenuable. Para luz de trabajo en puentes.  4000k.</t>
  </si>
  <si>
    <t>21-003-11</t>
  </si>
  <si>
    <t>Suministro e instalación de  Luminaria LED guía indirecta de piso.</t>
  </si>
  <si>
    <t>21-003-12</t>
  </si>
  <si>
    <t>Suministro e instalación de  Tablero electrónico de control de circuitos ON/OFF y atenuables 0-10VDC</t>
  </si>
  <si>
    <t>21-003-13</t>
  </si>
  <si>
    <t>Suministro e instalación de  Tablero electrónico para control de luminarias LED con atenuación por corte de fase.</t>
  </si>
  <si>
    <t>21-003-14</t>
  </si>
  <si>
    <t>Interfase para control de iluminación de sala.</t>
  </si>
  <si>
    <t>21-003-15</t>
  </si>
  <si>
    <t>Panel de pared para llamados escenas. 8 Escenas</t>
  </si>
  <si>
    <t>21-003-16</t>
  </si>
  <si>
    <t>Panel de pared para llamados escenas. 2 Escenas</t>
  </si>
  <si>
    <t>21-003-17</t>
  </si>
  <si>
    <t xml:space="preserve">Cable eléctrico LszH.12AWG. 7 hilos. </t>
  </si>
  <si>
    <t>21-003-18</t>
  </si>
  <si>
    <t xml:space="preserve">Cable dúplex para control 0-10VDC.  </t>
  </si>
  <si>
    <t>21-003-19</t>
  </si>
  <si>
    <t xml:space="preserve">Canaleta metálica Ciega. 200X60. Tapa y división, + accesorios instalación.  </t>
  </si>
  <si>
    <t>21-003-20</t>
  </si>
  <si>
    <t>21-003-21</t>
  </si>
  <si>
    <t>Ducto EMT 3/4” + Accesorios instalación. (tramos x 3)</t>
  </si>
  <si>
    <t>21-003-22</t>
  </si>
  <si>
    <t>Ducto EMT 1/2” + Accesorios instalación. (tramos x 3)</t>
  </si>
  <si>
    <t>21-003-23</t>
  </si>
  <si>
    <t>Caja terminal metálica 4x4 con accesorios</t>
  </si>
  <si>
    <t>21-003-24</t>
  </si>
  <si>
    <t>Caja terminal metálica Rawell 4x4 con accesorios</t>
  </si>
  <si>
    <t>21-003-25</t>
  </si>
  <si>
    <t>Cable Ethernet UTP Cat6+. 1 Par Carrete x 300mts</t>
  </si>
  <si>
    <t>21-004</t>
  </si>
  <si>
    <t>OTRAS ACTIVIDADES ELECTRICAS</t>
  </si>
  <si>
    <t>21-004-01</t>
  </si>
  <si>
    <t>Suministro e instalación de UPS 30 KVA 3F autonomía de 5-10 minutos, incluye todo lo necesario para su correcta instalación y fucionamiento</t>
  </si>
  <si>
    <t>21-004-02</t>
  </si>
  <si>
    <t>Suministro e instalación de UPS 10 KVA 3F autonomía de 1 hora.(con banco de baterías alterno).</t>
  </si>
  <si>
    <t>21-004-03</t>
  </si>
  <si>
    <t>Suministro e instalación de UPS 3 KVA 1F</t>
  </si>
  <si>
    <t>21-004-04</t>
  </si>
  <si>
    <t>Suministro e instalación de acometida para entrada y salida de UPS  de 30kVA  en cable de cobre 3F #2+ N#2+ T 6</t>
  </si>
  <si>
    <t>21-004-05</t>
  </si>
  <si>
    <t>Suministro e instalación de acometida para entrada y salida de UPS  de 10kVA  en cable de cobre 3F #8+ N#8+ T 8</t>
  </si>
  <si>
    <t>21-004-06</t>
  </si>
  <si>
    <t>Suministro e instalación de acometida para entrada y salida de UPS  de 3kVA  en cable de cobre 1F #10+ N#10+ T 10</t>
  </si>
  <si>
    <t>21-004-07</t>
  </si>
  <si>
    <t>Suministro e instalación de coraza metalica de 2" incluye conectores rectos o curvos según se requiera</t>
  </si>
  <si>
    <t>21-004-08</t>
  </si>
  <si>
    <t>Suministro e instalación de coraza metalica de 1" incluye conectores rectos o curvos según se requiera</t>
  </si>
  <si>
    <t>21-004-09</t>
  </si>
  <si>
    <t>Suministro e instalación de coraza metalica de 3/4" incluye conectores rectos o curvos según se requiera</t>
  </si>
  <si>
    <t>21-004-10</t>
  </si>
  <si>
    <t xml:space="preserve">Suministro e instalacion de canaleta metalica acabado negro con pintura electrostatica de 120x50 mm con división </t>
  </si>
  <si>
    <t>21-004-11</t>
  </si>
  <si>
    <t>Suministro e instalación de ducto metalico de  300X100 mm con división y tapa para atornillar acabado negro</t>
  </si>
  <si>
    <t>21-004-12</t>
  </si>
  <si>
    <t>Suministro e instalación Planta Eléctrica de 25 kVA 20 kw efectivos, a la altura de Quibdó a 208V, incluye insonorización cabina, desfogue en tubería reforzada aislada y sistema de combustible garantizado en u tanque par 6 horas, para alojar ACPM de Galones con su medidor de nivel.</t>
  </si>
  <si>
    <t>21-004-13</t>
  </si>
  <si>
    <t>Materiales y mano de obra para la instalación de acometida  en cable de cobre 3F# 4+1N #4 + 1T #6AWG LS - HF - FR,  incluye termoencogible, terminales de ponchar, cinta y demás accesorios para su correcto fucionamiento, incluye conexión en los dos extremos. Entre tablero de distribución principal y tablero del edificio.</t>
  </si>
  <si>
    <t>21-004-14</t>
  </si>
  <si>
    <t>Suministro de materiales y mano de obra para Instalación de salida para tomacorriente normal 1F+N+T  15A 120V; (incluye Tomacorriente doble blanca, tapa, cable de cobre trenzado  1F#12+1N#12+1T#12 AWG LSZH (Low Smoke, Zero Halogen), marcación de salida en acrílico, conectores de empalme para derivaciones de circuito, caja galvanizada y demás elementos consumibles para su correcta instalación).</t>
  </si>
  <si>
    <t>21-004-15</t>
  </si>
  <si>
    <t xml:space="preserve">Suministro de materiales y mano de obra para Instalación de   tomacorriente 15A 120V 1F+N+T DOBLE BLANCO CON TAPA  GFCI  (incluye Tomacorriente doble 20 A 120V 1F+N+T GFCI blanca, tapa, cable de cobre trenzado   1F#12+1N#12+1T#12 AWG LSZH (Low Smoke, Zero Halogen) blanco-verde-azul marcación de salida en acrílico, conectores de empalme para derivaciones de circuito  caja galvanizada 2400.). </t>
  </si>
  <si>
    <t>21-004-16</t>
  </si>
  <si>
    <t>Suministro de materiales y mano de obra para Instalación de salida de iluminación a la vista; (incluye tomacorriente  normal  15A 120V 1F+N+T, cableado en cable de cobre  3x12 AWG LSZH, conductor de continUNIDAD en alambre desnudo N° 12 AWG, tubería EMT de 3/4"  con accesorios, cajas de paso, conectores para empalme, soportería necesaria, perfiles riel chanel donde se requiera, grapas, pernos de anclaje, abrazaderas y demás elementos consumibles para su correcta instalación).</t>
  </si>
  <si>
    <t>21-004-17</t>
  </si>
  <si>
    <t>Suministro e instalación de marquilla en acrilico fondo negro letras blancas para salidas electricas o de datos</t>
  </si>
  <si>
    <t>22</t>
  </si>
  <si>
    <t xml:space="preserve">SISTEMA DE AUDIO Y SONIDO </t>
  </si>
  <si>
    <t>22-002</t>
  </si>
  <si>
    <t>SONIDO</t>
  </si>
  <si>
    <t>22-002-31</t>
  </si>
  <si>
    <t>Infraestructura eléctrica para alimentación de rack de amplificadores, puntos de energía.</t>
  </si>
  <si>
    <t>22-004</t>
  </si>
  <si>
    <t>SONIDO AMBIENTAL, LLAMADO Y CARTELERA DIGITAL</t>
  </si>
  <si>
    <t>22-004-01</t>
  </si>
  <si>
    <t>Parlantes de montaje en techo tipo T1 (pareja)</t>
  </si>
  <si>
    <t>22-004-02</t>
  </si>
  <si>
    <t>Parlantes de montaje en techo tipo T2 (pareja)</t>
  </si>
  <si>
    <t>22-004-03</t>
  </si>
  <si>
    <t>Estación integral para  llamados y sonido ambiental. Mixer/ amplificador 6 Zonas. Amplificadores 240 Watios total</t>
  </si>
  <si>
    <t>22-004-04</t>
  </si>
  <si>
    <t>Amplificador de audio auxiliar. 100 watios 70/100v</t>
  </si>
  <si>
    <t>22-004-05</t>
  </si>
  <si>
    <t>Estación / micrófono de llamado. 6 zonas. De mesa</t>
  </si>
  <si>
    <t>22-004-06</t>
  </si>
  <si>
    <t>Controladores de volumen con override.  (12 y 36 W)</t>
  </si>
  <si>
    <t>22-004-07</t>
  </si>
  <si>
    <t>Controladores de volumen con override.  (1000 W)</t>
  </si>
  <si>
    <t>22-004-08</t>
  </si>
  <si>
    <t>Interfases para llamado por sistema de P.A de la sala.</t>
  </si>
  <si>
    <t>22-004-09</t>
  </si>
  <si>
    <t>Monitor/ TV / DVBT2. 75 Plg. LED.  4K. Para Cartelera Lobby</t>
  </si>
  <si>
    <t>22-004-10</t>
  </si>
  <si>
    <t>Set de cables, conectores, marcaciones  y accesorios de cableado para el sistema de sonido ambiental  Y Cartelera digital</t>
  </si>
  <si>
    <t>22-004-11</t>
  </si>
  <si>
    <t>Puesta en fucionamiento del sistema de sonido ambiental y cartelera digital</t>
  </si>
  <si>
    <t>22-005</t>
  </si>
  <si>
    <t>CONTROL Y RED DE GESTIÓN</t>
  </si>
  <si>
    <t>22-005-01</t>
  </si>
  <si>
    <t>Procesador de control.</t>
  </si>
  <si>
    <t>22-005-02</t>
  </si>
  <si>
    <t>Switch Ethernet 1000 bT PoE+. 24 puertos</t>
  </si>
  <si>
    <t>22-005-03</t>
  </si>
  <si>
    <t>Patch panel Ethernet 24 puertos GB. + 24 Patch cord</t>
  </si>
  <si>
    <t>22-005-04</t>
  </si>
  <si>
    <t>Set de cables, conectores, y marcaciones para el sistema de control</t>
  </si>
  <si>
    <t>22-005-05</t>
  </si>
  <si>
    <t>Puesta en fucionamiento del sistema de control y gestión</t>
  </si>
  <si>
    <t>23</t>
  </si>
  <si>
    <t>SISTEMAS CCTV - DETECCIÓN INCENDIO - INTRUSIÓN Y ACCESO</t>
  </si>
  <si>
    <t>23-001</t>
  </si>
  <si>
    <t>CCTV</t>
  </si>
  <si>
    <t>23-001-01</t>
  </si>
  <si>
    <t>NVR 32 CANALES HD 16 CANALES POE 256MBPS salida y 320MBPS entrada, 8 BAHIAS DISCO de 6TB, total 48 teras, formato de decodificación H.265, h264, h264+, Soporta grabación de hasta 12 MP, salida de video 4 canales 4k, 16 entradas de alarma, 4 salidas de alarma, arreglo de discos tipo RAID0, RAID1, RAID5, RAID10 temperatura de trabajo de -10 a 55°C</t>
  </si>
  <si>
    <t>23-001-02</t>
  </si>
  <si>
    <t>DISCO DURO 7200RPM - Capacidad 6Tb - Formato 3.5 pulgadas - Soportar hasta 64 cámaras de seguridad - Conexiones SATA a 6 Gb/s - Cache 64 MB - 300.000 ciclos de carga/descarga</t>
  </si>
  <si>
    <t>23-001-03</t>
  </si>
  <si>
    <t>MONITOR INDUSTRIAL 32 PULGADAS FULLHD Tipo de pantalla: LCD, Angulo visual: horizontal 178°, Vertical 178°, Interfaces: 1 HDMI entrada, 1 pc audio entrada, 1 pc audio salida, Brillo: 300 cd/mˆ2 Temperatura de operación: 5°c a 40°c</t>
  </si>
  <si>
    <t>23-001-04</t>
  </si>
  <si>
    <t xml:space="preserve">SWITCH POE 24 PUERTOS NO ADMINISTRABLE 225W 2 PUERTOS SFP </t>
  </si>
  <si>
    <t>23-001-05</t>
  </si>
  <si>
    <t>Cámara EXT DOMO , Resolución 1080p, 2 MP - CMOS 1 / 2.8" Scan Progresivo cmos- Lente varifocal de 2.8-12 mm, - Compresión de video: h264+ y h265 - Ajuste de lente: Pan: 0° to 355°, tilt: 0°to 75°, rotation:0° to 355° - Iluminación Mínima: Color: 0.005 Lux @ (F1.2, AGC ON) y 0.0 Lux con IR encendido - Velocidad de Shutter: 1/3 s ~ 1/100,000s - Día / Noche real (Filtro ICR) - Auto iris: DC drive - Funciones: WDR, 120db - Protección: ip67 e ik10 - IR range: hasta 30 m - Analíticas: cruce de línea, detección de rostro, objeto abandonado, objeto removido - Slot para sd card - Audio: 1 entrada, 1 salida</t>
  </si>
  <si>
    <t>23-001-06</t>
  </si>
  <si>
    <t>Cámara EXT FISHEYE - Resolución 3072 x 2048, 6 MP - CMOS 1/1.8" Scan Progresivo - Lente 1.27mm, ángulo de visión 360° - Iluminación Mínima: - 0.05Lux @ (F1.2, AGC ON), 0.03 Lux @ (F2.4, AGC ON), 0 Lux con IR - Velocidad de Shutter: 1/25(1/30)s ~ 1/100,000s - Día / Noche real (Filtro IR) - Amplio Rango Dinámico: Digital WDR - Reducción de ruido digital: 3D DNR - Compresión de video: H.264/MJPEG - Standards: ONVIF: (Profile S, G)- Entrada de audio: 1 interfaz de audio de 3,5 mm, 1 entrada de alarma y una salida, temperatura de trabajo de -30°C a 60°C, cobertura del IR de 10 metros, slot para micro sd hasta 64 GB</t>
  </si>
  <si>
    <t>23-001-07</t>
  </si>
  <si>
    <t>Cámara IP 4MP BALA H265+VARIFOCAL MOTOF2.8-12 120DB IR30m IP67 METAL HIKVISION</t>
  </si>
  <si>
    <t>23-001-08</t>
  </si>
  <si>
    <t>WORKSTATION DELL PC 3460 SFF PROCESADOR INTEL CORE I7-12700 PROCESSOR (25MB CACHE, 12CORE(8P+4E), 2.1GHZ TO 4.9GHZMEMORIA 16GB (1X16GB) DDR5 4800MHZ, SO-DIMM, NON-ECCTARJETA DE VIDEO NVIDIA T400 4GB,4GB, 3 MDP TO DP ADAPTER (PRECISION3460, 3260) 1. DISCO SOLIDO M.2256GB PCIE NVME CLASS 35 SOLIDSTATE DRIVE 2.DISCO SATA 1TB 7200RPMSATA 2.5" HDD INTEL WI-FI 6E(6GHZ)  PSU WINDOWS 11 PRO</t>
  </si>
  <si>
    <t>23-002</t>
  </si>
  <si>
    <t>DETECCIÓN DE INCENDIO</t>
  </si>
  <si>
    <t>23-002-01</t>
  </si>
  <si>
    <t>Panel de control</t>
  </si>
  <si>
    <t>23-002-02</t>
  </si>
  <si>
    <t>Teclado alfanumérico</t>
  </si>
  <si>
    <t>23-002-03</t>
  </si>
  <si>
    <t>Transformador 16.5V AC 40VA</t>
  </si>
  <si>
    <t>23-002-04</t>
  </si>
  <si>
    <t>Bateria recargable 12v-7A</t>
  </si>
  <si>
    <t>23-002-05</t>
  </si>
  <si>
    <t>Detector beam (TX-RX)</t>
  </si>
  <si>
    <t>23-002-06</t>
  </si>
  <si>
    <t>Estacion manual de incendio</t>
  </si>
  <si>
    <t>23-002-07</t>
  </si>
  <si>
    <t>uiversal Stopper W/O Horn, Flush, fire español</t>
  </si>
  <si>
    <t>23-002-08</t>
  </si>
  <si>
    <t>Luz estroboscópica con sirena</t>
  </si>
  <si>
    <t>23-002-09</t>
  </si>
  <si>
    <t>Módulo de relevo 4 salidas</t>
  </si>
  <si>
    <t>23-002-11</t>
  </si>
  <si>
    <t>Módulo de control</t>
  </si>
  <si>
    <t>23-002-12</t>
  </si>
  <si>
    <t>Módulos monitor</t>
  </si>
  <si>
    <t>23-002-13</t>
  </si>
  <si>
    <t>Detector de humo 4 hilos fotoeléctrico</t>
  </si>
  <si>
    <t>23-002-14</t>
  </si>
  <si>
    <t>Detector de calor / direccionable</t>
  </si>
  <si>
    <t>23-003</t>
  </si>
  <si>
    <t>INTRUSIÓN Y ACCESO</t>
  </si>
  <si>
    <t>23-003-01</t>
  </si>
  <si>
    <t>Panel principal NEO HS2064 (8-64 zonas)</t>
  </si>
  <si>
    <t>23-003-02</t>
  </si>
  <si>
    <t>Módulo expansor 8z cableadas NEO. compatible CONHS2032/2064/2128 o similar</t>
  </si>
  <si>
    <t>23-003-03</t>
  </si>
  <si>
    <t>Teclado iconos fijos NEO. Compatible con paneles HS2032, HS2064, HS2128 o similar</t>
  </si>
  <si>
    <t>23-003-04</t>
  </si>
  <si>
    <t>Sirena doble tono 30w</t>
  </si>
  <si>
    <t>23-003-05</t>
  </si>
  <si>
    <t>Contacto magnético liviano puerta/ventana</t>
  </si>
  <si>
    <t>23-003-06</t>
  </si>
  <si>
    <t>Infrarrojo pasivo antimacosta 25kg, 15m</t>
  </si>
  <si>
    <t>23-003-07</t>
  </si>
  <si>
    <t>Detector de ruptura de vidrio inalámbrico 433mhz</t>
  </si>
  <si>
    <t>23-003-08</t>
  </si>
  <si>
    <t>Controlador de acceso</t>
  </si>
  <si>
    <t>23-003-09</t>
  </si>
  <si>
    <t>Módulo expansor</t>
  </si>
  <si>
    <t>23-003-10</t>
  </si>
  <si>
    <t>Pulsador de salida sin contacto</t>
  </si>
  <si>
    <t>23-003-11</t>
  </si>
  <si>
    <t>Lectora de tarjetas</t>
  </si>
  <si>
    <t>23-003-12</t>
  </si>
  <si>
    <t>Magnético pesado</t>
  </si>
  <si>
    <t>23-003-13</t>
  </si>
  <si>
    <t>Magnético liviano</t>
  </si>
  <si>
    <t>23-003-14</t>
  </si>
  <si>
    <t>Electroimán rectangular 600 lbs, incluye soporte l/z, antiremanente.</t>
  </si>
  <si>
    <t>24</t>
  </si>
  <si>
    <t>ACONDICIONAMIENTO Y AISLAMIENTO ACÚSTICO</t>
  </si>
  <si>
    <t>24-001</t>
  </si>
  <si>
    <t>Suministro e instalación de Espuma de poliuretano flexible tipo Sonoacustic e=70mm o similar, adherida a techo.</t>
  </si>
  <si>
    <t>24-002</t>
  </si>
  <si>
    <t>Fibra de vidrio semirrígida con acabado protector en refuerzo de fibra de vidrio e=1”  tipo Auralex Cinema o similar.</t>
  </si>
  <si>
    <t>24-003</t>
  </si>
  <si>
    <t>Suministro e instalación de Difusor policilindrico en aglomerado de madera R.H e=19mm Cuerda: 0.7m, arco:0,74, distancia cuerda-arco 10cm, Alto 3,35m.</t>
  </si>
  <si>
    <t>24-004</t>
  </si>
  <si>
    <t>Suministro e instalación de Difusor policilindrico en aglomerado de madera R.H e=19mm, cuerda 0,5m, arco 0,55m, distacia cuerda-arco 10cm, alto 3,35m</t>
  </si>
  <si>
    <t>24-005</t>
  </si>
  <si>
    <t>Suministro e instalación de muro acústico en madera lisa compuesto por Aglomerado de madera R.H e=19mm</t>
  </si>
  <si>
    <t>24-006</t>
  </si>
  <si>
    <t>Suministro e instalación de muro acústico conformado por Listones de madera e=20mm, a=40mm, distancia entre ellos 40mm, con cámara de aire e=50mm relleno con espuma poliuretano flexible tipo Sonacustic Flat e=50mm o similar en la cavidad</t>
  </si>
  <si>
    <t>24-007</t>
  </si>
  <si>
    <t>Suministro e instalación de muro acústico en madera lisa compuesto por Madera MDF ranurada y perforada e=16mm tipo RP16 o similar, con cámara de aire e=35mm relleno con espuma de poliuretano flexible tipo Sonacustic Cabin e=35mm o similar cavidad</t>
  </si>
  <si>
    <t>24-008</t>
  </si>
  <si>
    <t>Panel en aglomerado de madera R:H e=20mm perforado Diamet=20mm dc=100mm con cámara de aire e=250mm rellena con espuma de poliuretano flexible e=50mm tipo Sonoacustic flat o similar en la cavidad (contra el panel)</t>
  </si>
  <si>
    <t>24-009</t>
  </si>
  <si>
    <t>Suministro e instalación de Nube policilindrica en aglomerado de madera R.H e=19mm, cuerda 2,9m, arco:2,93m, distacia cuerda arco 19cm, largo 13m</t>
  </si>
  <si>
    <t>24-010</t>
  </si>
  <si>
    <t>Suministro e instalación de Nube policilindrica en aglomerado de madera R.H e=19mm, cuerda 1,7m, arco:1,72m, distancia cuerda-arco 10cm, largo 13m</t>
  </si>
  <si>
    <t>24-011</t>
  </si>
  <si>
    <t>Suministro e instalación de Cieloraso en aglomerado de madera R.H e=15mm.</t>
  </si>
  <si>
    <t>24-012</t>
  </si>
  <si>
    <t>GRADO DE AISLAMIENTO : STC 44
Madera contrachapada e=3mm + lámina de acero e=1.5mm + cámara de aire e=1” con relleno en lámina semirrígida de fibra de vidrio o lana de roca e=1" + lámina de acero e=1.5mm  + madera contrachapada e=3mm, con pirlán automático. Reducción de ruido del pirlán: 48dB.</t>
  </si>
  <si>
    <t>24-013</t>
  </si>
  <si>
    <t>GRADO DE AISLAMIENTO : STC 34
Lámina de acero e=0.68mm + cámara de aire e=1” con relleno en lámina semirrígida de fibra de vidrio o lana de roca e=1" + lámina de acero e=0.68mm, con pirlán automático. Reducción de ruido del pirlán: 48dB</t>
  </si>
  <si>
    <t>24-014</t>
  </si>
  <si>
    <t>GRADO DE AISLAMIENTO : STC 31
Madera contrachapada e=1mm + aglomerado de madera R.H. e=5.5mm + cámara de aire e=25mm con relleno en lámina semirrígida de fibra de vidrio o lana de roca e=1" + aglomerado de madera R.H. e=5.5mm + madera contrachapada e=1mm, con pirlán automático. Reducción de ruido del pirlán: 48dB.</t>
  </si>
  <si>
    <t>24-015</t>
  </si>
  <si>
    <t>GRADO DE AISLAMIENTO : STC 37
Madera contrachapada e=1mm + aglomerado de madera R.H. e=7mm + membrana acústica e=3mm + cámara de aire e=25mm con relleno en lámina semirrígida de fibra de vidrio o lana de roca e=1" + aglomerado de madera R.H. e=7mm + madera contrachapada e=1mm, con pirlán automático. Reducción de ruido del pirlán: 48dB.</t>
  </si>
  <si>
    <t>24-016</t>
  </si>
  <si>
    <t>Grado de aislamiento STC 45, lámina de acero de e=1,2mm + membrana acústica e=3mm+ cámara de aire e=25mm con relleno en lámina semirrigida de fibra de vidrio o lana de roca e=1" + membrana acústica e=3mm + lámina de acero e=1,2mm, con pirlan automatico reducción de ruido del pirlan 48dB</t>
  </si>
  <si>
    <t>24-019</t>
  </si>
  <si>
    <t>Placa de concreto superior + lámina de espuma de poliuretano reticulado e=Placa de concreto superior + lámina de espuma de polietileno reticulado e= 10mm tipo Impacto dan 10 o similar + placa de concreto flotada e≥ 5cm (es necesario realizar cálculo estructural y de espesor) necesario realizar el cálculo estructural del espesor)</t>
  </si>
  <si>
    <t>24-020</t>
  </si>
  <si>
    <t>GRADO DE AISLAMIENTO : STC 46
Vidrio láminado/ cámara: vidrio e=6mm + lámina de PVB e=0.76mm + vidrio e=6mm + cámara de aire e=50mm + vidrio e=5mm.</t>
  </si>
  <si>
    <t>24-021</t>
  </si>
  <si>
    <t>GRADO DE AISLAMIENTO : STC 35
Vidrio láminado 6mm (vidrio e=3mm + lámina de PVB e=0.76mm + vidrio e=3mm).</t>
  </si>
  <si>
    <t>24-022</t>
  </si>
  <si>
    <t>Placa de concreto + cámara de aire e&gt;200mm con relleno en fibra de vidrio o lana de roca d=10KG/m3, e=2 1/2" + placa de fibrocemento e=6mm.</t>
  </si>
  <si>
    <t>24-023</t>
  </si>
  <si>
    <t>Cámara de aire e&gt;200mm con relleno en fibra de vidrio o lana de roca d=10KG/m3, e=2 1/2" + doble membrana acústica e=3mm c/u + placa de fibrocemento e=12mm.</t>
  </si>
  <si>
    <t>24-024</t>
  </si>
  <si>
    <t>GRADO DE AISLAMIENTO : STC 42
Aglomerado de madera R.H. e=12mm membrana acústica e=3mm + cámara de aire e=40mm fibra de vidrio o lana de roca d=10KG/m3, e=2 1/2" + membrana acústica e=3mm + aglomerado de madera R.H. e=12mm.</t>
  </si>
  <si>
    <t>24-025</t>
  </si>
  <si>
    <t>Piso en madera flexible para escenario (incluye estructura de soporte, material de aislamiento y todos los accesorios necesarios para su correcta instalación y optimo funcionamiento)</t>
  </si>
  <si>
    <t>24-026</t>
  </si>
  <si>
    <t>Piso en madera con aislamiento acústico para plataforma (incluye estructura de soporte, material de aislamiento y todos los accesorios necesarios para su correcta instalación y optimo funcionamiento)</t>
  </si>
  <si>
    <t>24-027</t>
  </si>
  <si>
    <t>Piso en madera sobre placa en concreto (incluye estructura de soporte, material de aislamiento y todos los accesorios necesarios para su correcta instalación y optimo funcionamiento)</t>
  </si>
  <si>
    <t>25</t>
  </si>
  <si>
    <t>EQUIPOS ESPECIALES (ASCENSOR-MONTACARGAS)</t>
  </si>
  <si>
    <t>25-001</t>
  </si>
  <si>
    <t>Suministro e instalación de Ascensor 6 paradas. Capacidad 8 personas, con sala de máquinas, velocidad 1.0 m/sg, guayas de tracción de yute, cabina y puertas en acero inoxidable en acero inoxidable satinado.</t>
  </si>
  <si>
    <t>25-002</t>
  </si>
  <si>
    <t>Suministro e instalación de Montacargas: Piso 1,2,3. Electromecánico Capacidad 1.000 KG - Velocidad 1M/SG- Rieles Tipo T - De tracción con alma de yute tipo ascensor - acabado cabina y puertas en lámina cold roll pintura electro estática.</t>
  </si>
  <si>
    <t>26</t>
  </si>
  <si>
    <t>CLIMATIZACIÓN Y EQUIPOS MECÁNICOS</t>
  </si>
  <si>
    <t>26-001</t>
  </si>
  <si>
    <t>SISTEMA DE ACONDICIONAMIENTO DE AIRE MULTISPLIT</t>
  </si>
  <si>
    <t>26-001-01</t>
  </si>
  <si>
    <t>UNIDAD CONDENSADORA MULTISPLIT</t>
  </si>
  <si>
    <t>26-001-01-01</t>
  </si>
  <si>
    <t>UNIDAD Condensadora MULTISPLIT UC-MS-01, 36.000 BTU/h (NOMINALES), R410-A, 2.73 kW, 208-1-60</t>
  </si>
  <si>
    <t>26-001-02</t>
  </si>
  <si>
    <t>UNIDADES INTERIORES - EVAPORADORAS MULTISPLIT</t>
  </si>
  <si>
    <t>26-001-02-01</t>
  </si>
  <si>
    <t>Evaporadora MULTISPLIT FC-P-02 12.000 BTU/h (Nominales), R410A, 208-1-60</t>
  </si>
  <si>
    <t>26-001-02-02</t>
  </si>
  <si>
    <t>Evaporadora MULTISPLIT FC-P-01 19.100 BTU/h (Nominales), R410A, 208-1-61</t>
  </si>
  <si>
    <t>26-001-03</t>
  </si>
  <si>
    <t>TUBERÍA DE COBRE TIPO K</t>
  </si>
  <si>
    <t>26-001-03-01</t>
  </si>
  <si>
    <t>Tubería De Cobre Tipo K Diam 1/4", Incluye recubrimiento en ductolón flexible</t>
  </si>
  <si>
    <t>26-001-03-02</t>
  </si>
  <si>
    <t>Tubería De Cobre Tipo K Diam 3/8" Incluye recubrimiento en ductolón flexible</t>
  </si>
  <si>
    <t>26-001-03-03</t>
  </si>
  <si>
    <t>Tubería De Cobre Tipo K Diam 1/2" Incluye recubrimiento en ductolón flexible</t>
  </si>
  <si>
    <t>26-002</t>
  </si>
  <si>
    <t>SISTEMA DE ACONDICIONAMIENTO AGUA FRIA</t>
  </si>
  <si>
    <t>26-002-01</t>
  </si>
  <si>
    <t>UNIDAD ENFRIADORA DE AGUA - CHILLER</t>
  </si>
  <si>
    <t>26-002-01-01</t>
  </si>
  <si>
    <t>UNIDAD Enfriadora de Agua - Chiller CW-01. 41.0 T.R., R410-A, 38.2 kW, 208-3-60 Incluye Bombas de Agua Fría, Cabeza 50FTH2O, 98.5 GPM, 5 HP, 1800 RPM</t>
  </si>
  <si>
    <t>26-002-02</t>
  </si>
  <si>
    <t>MANEJADORAS DE AIRE INTERIOR</t>
  </si>
  <si>
    <t>26-002-02-01</t>
  </si>
  <si>
    <t>Manejadora de aire, UMA-01, 6000 CFM, 312.000 BTU/h, 5 HP, MERV 8, 208-3-60</t>
  </si>
  <si>
    <t>26-002-02-02</t>
  </si>
  <si>
    <t>Manejadora de aire, UMA-02, 2300 CFM, 120.000 BTU/h, 1.5 HP, MERV 8, 208-3-60</t>
  </si>
  <si>
    <t>26-002-02-03</t>
  </si>
  <si>
    <t>Manejadora de aire, UMA-03, 1600 CFM, 60.000 BTU/h, 1.5 HP, MERV 8 , 208-3-60</t>
  </si>
  <si>
    <t>26-002-02-04</t>
  </si>
  <si>
    <t>Logística y alquiler de equipos para el izare de equipos de ventilación mecánica y aire acondicionado. (Incluye:  alquiler, transporte, montaje y desmontaje, con capacidad de hasta 2 toneladas, incluye lógistica de torre-grua así como manejo de transito, polizas, mantenimiento, combustible y operario)</t>
  </si>
  <si>
    <t>26-002-03</t>
  </si>
  <si>
    <t>TANQUE DE EXPANSIÓN</t>
  </si>
  <si>
    <t>26-002-03-01</t>
  </si>
  <si>
    <t>Tanque de expansión, TX-01, 20 GAL</t>
  </si>
  <si>
    <t>26-002-04</t>
  </si>
  <si>
    <t>SEPARADOR DE AIRE</t>
  </si>
  <si>
    <t>26-002-04-01</t>
  </si>
  <si>
    <t>Separador de aire, SA-01, 98.5 GPM, DIAM 3"</t>
  </si>
  <si>
    <t>26-002-05</t>
  </si>
  <si>
    <t>TUBERÍA EN POLIPROPILENO</t>
  </si>
  <si>
    <t>26-002-05-01</t>
  </si>
  <si>
    <t>Tubería En Polipropileno, Diam 1-1/2"</t>
  </si>
  <si>
    <t>26-002-05-02</t>
  </si>
  <si>
    <t>Tubería En Polipropileno, Diam 2-1/2"</t>
  </si>
  <si>
    <t>26-002-05-03</t>
  </si>
  <si>
    <t>Tubería En Polipropileno, Diam 3"</t>
  </si>
  <si>
    <t>26-003</t>
  </si>
  <si>
    <t>VÁLVULAS</t>
  </si>
  <si>
    <t>26-003-01</t>
  </si>
  <si>
    <t>VÁLVULA DE CORTE - MARIPOSA</t>
  </si>
  <si>
    <t>26-003-01-01</t>
  </si>
  <si>
    <t>Válvula de Corte – Mariposa, Diam 3"</t>
  </si>
  <si>
    <t>26-003-02</t>
  </si>
  <si>
    <t>VÁLVULA DE CORTE - BOLA</t>
  </si>
  <si>
    <t>26-003-02-01</t>
  </si>
  <si>
    <t>Válvula de Corte – Bola, Diam 1-1/2"</t>
  </si>
  <si>
    <t>26-003-02-02</t>
  </si>
  <si>
    <t>Válvula de Corte – Bola, Diam 2-1/2"</t>
  </si>
  <si>
    <t>26-003-03</t>
  </si>
  <si>
    <t>VÁLVULA DE BALANCEO</t>
  </si>
  <si>
    <t>26-003-03-01</t>
  </si>
  <si>
    <t>Válvula de Balanceo, Diam 3"</t>
  </si>
  <si>
    <t>26-003-04</t>
  </si>
  <si>
    <t>VÁLVULA DE CONTROL PROPORCIONAL</t>
  </si>
  <si>
    <t>26-003-04-01</t>
  </si>
  <si>
    <t>Válvula de Control Proporcional, Diam 3"</t>
  </si>
  <si>
    <t>26-003-05</t>
  </si>
  <si>
    <t>VÁLVULA DE PRESIÓN INDEPENDIENTE</t>
  </si>
  <si>
    <t>26-003-05-01</t>
  </si>
  <si>
    <t>Válvula de Presión Independiente, Diam 1-1/2"</t>
  </si>
  <si>
    <t>26-003-05-02</t>
  </si>
  <si>
    <t>Válvula de Presión Independiente, Diam 2-1/2"</t>
  </si>
  <si>
    <t>26-003-06</t>
  </si>
  <si>
    <t>VÁLVULA DE COMPUERTA</t>
  </si>
  <si>
    <t>26-003-06-01</t>
  </si>
  <si>
    <t>Válvula de Compuerta, Diam 3"</t>
  </si>
  <si>
    <t>26-004</t>
  </si>
  <si>
    <t xml:space="preserve">FILTRO </t>
  </si>
  <si>
    <t>26-004-01</t>
  </si>
  <si>
    <t>Filtro, Diam 1-1/2"</t>
  </si>
  <si>
    <t>26-004-02</t>
  </si>
  <si>
    <t>Filtro, Diam 2-1/2"</t>
  </si>
  <si>
    <t>26-004-03</t>
  </si>
  <si>
    <t>Filtro, Diam 3"</t>
  </si>
  <si>
    <t>26-005</t>
  </si>
  <si>
    <t>VENTILADORES</t>
  </si>
  <si>
    <t>26-005-01</t>
  </si>
  <si>
    <t>VENTILADORES DE SUMINISTRO EN LÍNEA</t>
  </si>
  <si>
    <t>26-005-01-01</t>
  </si>
  <si>
    <t>Ventilador de Suministro en Línea, VS-01, 400 CFM, 0.6" c.a., 1/10 HP, 208-1-60</t>
  </si>
  <si>
    <t>26-005-01-02</t>
  </si>
  <si>
    <t>Ventilador de Suministro en Línea, VS-02, 300 CFM, 0.6 "c.a., 1/10 HP, 208-1-60</t>
  </si>
  <si>
    <t>26-005-02</t>
  </si>
  <si>
    <t>VENTILADORES DE EXTRACCIÓN</t>
  </si>
  <si>
    <t>26-005-02-01</t>
  </si>
  <si>
    <t>Ventilador de Extracción, VE-01/02/03, 100 CFM, 0.3" c.a., 90W, 115-1-60</t>
  </si>
  <si>
    <t>26-005-02-02</t>
  </si>
  <si>
    <t>Ventilador de Extracción,  VE-04, 300 CFM, 0.3" c.a., 144 W, 115-1-60</t>
  </si>
  <si>
    <t>26-005-03</t>
  </si>
  <si>
    <t>VENTILADORES DE EXTRACCION DE BAÑOS</t>
  </si>
  <si>
    <t>26-005-03-01</t>
  </si>
  <si>
    <t>Ventilador de Extracción, VEB-01/02/03/04/05, 100 CFM, 0.4" c.a., 80 W, 115-1-60</t>
  </si>
  <si>
    <t>26-005-04</t>
  </si>
  <si>
    <t>VENTILADORES INDIVIDUALES DE EXTRACCIÓN EN PARED</t>
  </si>
  <si>
    <t>26-005-04-01</t>
  </si>
  <si>
    <t>Ventilador de Extracción, VEI-XX, 100 CFM, 18 W, 115-1-60</t>
  </si>
  <si>
    <t>26-005-05</t>
  </si>
  <si>
    <t>VENTILADORES DE SUMINISTRO EN PARED</t>
  </si>
  <si>
    <t>26-005-05-01</t>
  </si>
  <si>
    <t>Ventilador de Suministro, VSP-XX, 100 CFM, 10W, 115-1-60</t>
  </si>
  <si>
    <t>26-005-06</t>
  </si>
  <si>
    <t>VENTILADORES DE EXTRACCIÓN EN LÍNEA HELICOCENTRÍFUGOS</t>
  </si>
  <si>
    <t>26-005-06-01</t>
  </si>
  <si>
    <t>Ventilador de Extracción en Línea Helicocentrífugo, VEH-01/02, 300 CFM, 0.6" c.a., 140 W, 208-1-60</t>
  </si>
  <si>
    <t>26-005-06-02</t>
  </si>
  <si>
    <t>Ventilador de Extracción en Línea Helicocentrífugo, VEH-03/04, 400 CFM, 0.4" c.a., 122 W, 208-1-60</t>
  </si>
  <si>
    <t>26-005-06-03</t>
  </si>
  <si>
    <t>Ventilador de Extracción en Línea Helicocentrífugo, VEH-05, 500 CFM, 0.6" c.a., 162 W, 208-1-61</t>
  </si>
  <si>
    <t>26-005-06-04</t>
  </si>
  <si>
    <t>Ventilador de Extracción en Línea Helicocentrífugo, VEL-01, 630 CFM, 0.8" c.a., 3/4HP, 208-1-60</t>
  </si>
  <si>
    <t>26-005-07</t>
  </si>
  <si>
    <t>VENTILADOR AXIAL DE TECHO</t>
  </si>
  <si>
    <t>26-005-07-01</t>
  </si>
  <si>
    <t>Ventilador Axial de Techo, VA-HVLS-01, ∅6 FT, 140 RPM, 1/4 HP, 208-1-60</t>
  </si>
  <si>
    <t>26-006</t>
  </si>
  <si>
    <t>CONDUCTOS</t>
  </si>
  <si>
    <t>26-006-01</t>
  </si>
  <si>
    <t>CONDUCTOS EN LÁMINA GALVANIZADA INCLUYE SOPORTES, UNIÓN TDC</t>
  </si>
  <si>
    <t>26-006-01-01</t>
  </si>
  <si>
    <t>Conducto en Lámina Galvanizada, Cal 24</t>
  </si>
  <si>
    <t>26-006-02</t>
  </si>
  <si>
    <t>CONDUCTOS PREAILSADOS</t>
  </si>
  <si>
    <t>26-006-02-01</t>
  </si>
  <si>
    <t>Conducto Preailsado en Fibra de Vidrio para Interiores Incluye Soportes y uniones</t>
  </si>
  <si>
    <t>26-006-03</t>
  </si>
  <si>
    <t>CONDUCTOS CIRCULARES</t>
  </si>
  <si>
    <t>26-006-03-01</t>
  </si>
  <si>
    <t>Conductos Circulares, Diam 6"</t>
  </si>
  <si>
    <t>26-006-03-02</t>
  </si>
  <si>
    <t>Conductos Circulares, Codo 90° Diam 6"</t>
  </si>
  <si>
    <t>26-006-03-03</t>
  </si>
  <si>
    <t>Conductos Circulares, Diam 8"</t>
  </si>
  <si>
    <t>26-006-03-04</t>
  </si>
  <si>
    <t>Conductos Circulares, Codo 90° Diam 8"</t>
  </si>
  <si>
    <t>26-006-03-05</t>
  </si>
  <si>
    <t>Conductos Circulares, Diam 10"</t>
  </si>
  <si>
    <t>26-006-03-06</t>
  </si>
  <si>
    <t>Conductos Circulares, Codo 90° Diam 10"</t>
  </si>
  <si>
    <t>26-006-04</t>
  </si>
  <si>
    <t>CONDUCTOR FLEXIBLE</t>
  </si>
  <si>
    <t>26-006-04-01</t>
  </si>
  <si>
    <t>Conductor Flexible, Diam 12"</t>
  </si>
  <si>
    <t>26-007</t>
  </si>
  <si>
    <t>DIFUSORES Y REJILLAS</t>
  </si>
  <si>
    <t>26-007-01</t>
  </si>
  <si>
    <t>REJILLAS DE SUMINISTRO</t>
  </si>
  <si>
    <t>26-007-01-01</t>
  </si>
  <si>
    <t>Rejillas de Suministro de Aire de doble aleta con dámper de aletas opuestas</t>
  </si>
  <si>
    <t>26-007-01-01-01</t>
  </si>
  <si>
    <t>Rejillas de Suministro de Aire de doble aleta con dámper de aletas opuestas 12"x8"</t>
  </si>
  <si>
    <t>26-007-01-01-02</t>
  </si>
  <si>
    <t>Rejillas de Suministro de Aire de doble aleta con dámper de aletas opuestas 16"x8"</t>
  </si>
  <si>
    <t>26-007-01-01-03</t>
  </si>
  <si>
    <t>Rejillas de Suministro de Aire de doble aleta con dámper de aletas opuestas 9"X6"</t>
  </si>
  <si>
    <t>26-007-01-02</t>
  </si>
  <si>
    <t>Rejillas de Suministro de Aire Tipo Louver Orientable</t>
  </si>
  <si>
    <t>26-007-01-02-01</t>
  </si>
  <si>
    <t>Rejillas de Suministro de Aire Tipo Louver Orientable 24"x6"</t>
  </si>
  <si>
    <t>26-007-02</t>
  </si>
  <si>
    <t>DISUSORES DE SUMINISTRO DE 4 VIAS</t>
  </si>
  <si>
    <t>26-007-02-01</t>
  </si>
  <si>
    <t>Difusor de Suministro de Aire Tipo Cono con Elemento Central Removible 24"x24"</t>
  </si>
  <si>
    <t>26-007-03</t>
  </si>
  <si>
    <t>REJILLAS DE RETORNO</t>
  </si>
  <si>
    <t>26-007-03-01</t>
  </si>
  <si>
    <t>Rejilla de Retorno Tipo Cubo con Dámper de Aletas Opuestas 20"x10"</t>
  </si>
  <si>
    <t>26-007-03-02</t>
  </si>
  <si>
    <t>Rejilla de Retorno Tipo Cubo con Dámper de Aletas Opuestas 20"x14"</t>
  </si>
  <si>
    <t>26-007-03-03</t>
  </si>
  <si>
    <t>Rejilla de Retorno Tipo Cubo con Dámper de Aletas Opuestas 22"x12"</t>
  </si>
  <si>
    <t>26-007-04</t>
  </si>
  <si>
    <t>REJILLAS DE EXTRACCIÓN</t>
  </si>
  <si>
    <t>26-007-04-01</t>
  </si>
  <si>
    <t>Rejilla de Extracción Tipo Cubo con Dámper de Altas Opuestas 8"x4"</t>
  </si>
  <si>
    <t>26-007-04-02</t>
  </si>
  <si>
    <t>Rejilla de Extracción Tipo Cubo con Dámper de Altas Opuestas 8"x6"</t>
  </si>
  <si>
    <t>26-007-05</t>
  </si>
  <si>
    <t>PERSIANAS DE TOMA DE AIRE EXTERIOR</t>
  </si>
  <si>
    <t>26-007-05-01</t>
  </si>
  <si>
    <t>Persiana de Toma de Aire Exterior Aleja Fija con Dámper de Aletas Opuestas 12"x8"</t>
  </si>
  <si>
    <t>26-007-05-02</t>
  </si>
  <si>
    <t>Persiana de Toma de Aire Exterior Aleja Fija con Dámper de Aletas Opuestas 10"x10"</t>
  </si>
  <si>
    <t>26-007-05-03</t>
  </si>
  <si>
    <t>Persiana de Toma de Aire Exterior Aleja Fija con Dámper de Aletas Opuestas 14"x10"</t>
  </si>
  <si>
    <t>26-007-05-04</t>
  </si>
  <si>
    <t>Persiana de Toma de Aire Exterior Aleja Fija con Dámper de Aletas Opuestas 10"x8"</t>
  </si>
  <si>
    <t>26-007-05-05</t>
  </si>
  <si>
    <t>Persiana de Toma de Aire Exterior Aleja Fija con Dámper de Aletas Opuestas 28"x20"</t>
  </si>
  <si>
    <t>26-007-06</t>
  </si>
  <si>
    <t>PERSIANAS DE DESCARGA DE AIRE</t>
  </si>
  <si>
    <t>26-007-06-01</t>
  </si>
  <si>
    <t>Persiana de Descarga de Aire Aleja Fija con Dámper de Aletas Opuestas 8"x4"</t>
  </si>
  <si>
    <t>26-007-06-02</t>
  </si>
  <si>
    <t>Persiana de Descarga de Aire Aleja Fija con Dámper de Aletas Opuestas 8"x6"</t>
  </si>
  <si>
    <t>26-007-06-03</t>
  </si>
  <si>
    <t>Persiana de Descarga de Aire Aleja Fija con Dámper de Aletas Opuestas 12"x8"</t>
  </si>
  <si>
    <t>26-007-06-04</t>
  </si>
  <si>
    <t>Persiana de Descarga de Aire Aleja Fija con Dámper de Aletas Opuestas 14"x14"</t>
  </si>
  <si>
    <t>26-007-06-05</t>
  </si>
  <si>
    <t>Persiana de Descarga de Aire Aleja Fija con Dámper de Aletas Opuestas 10"x6"</t>
  </si>
  <si>
    <t>26-007-06-06</t>
  </si>
  <si>
    <t>Persiana de Descarga de Aire Aleja Fija con Dámper de Aletas Opuestas 14"x8"</t>
  </si>
  <si>
    <t>26-007-06-07</t>
  </si>
  <si>
    <t>Persiana de Descarga de Aire Aleja Fija con Dámper de Aletas Opuestas 16"x8"</t>
  </si>
  <si>
    <t>26-007-07</t>
  </si>
  <si>
    <t>CAMPANA DE EXTRACCIÓN</t>
  </si>
  <si>
    <t>26-007-07-01</t>
  </si>
  <si>
    <t>Campana de Extracción, Incluye soportes, filtros, iluminaria</t>
  </si>
  <si>
    <t>26-008</t>
  </si>
  <si>
    <t>TABLERO ELÉCTRICO</t>
  </si>
  <si>
    <t>26-008-01</t>
  </si>
  <si>
    <t>Tablero Eléctrico, TE-AA-01</t>
  </si>
  <si>
    <t>26-008-02</t>
  </si>
  <si>
    <t>Tablero Eléctrico, TE-AA-02</t>
  </si>
  <si>
    <t>27</t>
  </si>
  <si>
    <t>MECÁNICA TEATRAL</t>
  </si>
  <si>
    <t>27-001</t>
  </si>
  <si>
    <t>Calle motorizada para tramoya de teatro, con velocidad fija y capacidad de 900 KG.</t>
  </si>
  <si>
    <t>27-002</t>
  </si>
  <si>
    <t>Calle motorizada para iluminación, con velocidad fija y capacidad de 600 KG.</t>
  </si>
  <si>
    <t>27-003</t>
  </si>
  <si>
    <t>Sistema de distribución de potencia para motores.</t>
  </si>
  <si>
    <t>27-004</t>
  </si>
  <si>
    <t>Sistema de control computarizado para motores de tramoya</t>
  </si>
  <si>
    <t>27-005</t>
  </si>
  <si>
    <t>Calle contrapesada para tramoya de teatro (5 caídas), incluye frenos</t>
  </si>
  <si>
    <t>27-006</t>
  </si>
  <si>
    <t>Calle contrapesada para tramoya de teatro (4 caídas), incluye frenos</t>
  </si>
  <si>
    <t>27-007</t>
  </si>
  <si>
    <t>Muro de guías</t>
  </si>
  <si>
    <t>27-008</t>
  </si>
  <si>
    <t>Contrapesos de acero por kg (Varias denominaciones desde 10 a 25 kg)</t>
  </si>
  <si>
    <t>27-009</t>
  </si>
  <si>
    <t>Sistema de trampillas en estructura metálica</t>
  </si>
  <si>
    <t>29</t>
  </si>
  <si>
    <t>SEÑALÉTICA</t>
  </si>
  <si>
    <t>29-001</t>
  </si>
  <si>
    <t xml:space="preserve">Salida de emergencia tipo rígida 35x15 - Señal fabricada con base en Aluminio Compuesto color  blanco, acabado PVDF, decorado  con impresión UV sobre rígidos, con dilatación de orlas y pictogramas. Adosado a paramento existente. Incluye accesorios de sujeción en aluminio. </t>
  </si>
  <si>
    <t>29-002</t>
  </si>
  <si>
    <t xml:space="preserve">Escalera evacuación / escalera técnica / escalera tramoya - tipo bandera 35x15 - Señal fabricada con base en Aluminio Compuesto color  blanco, acabado PVDF, decorado  con impresión UV sobre rígidos, con dilatación de orlas y pictogramas. Adosado a paramento existente. Incluye accesorios de sujeción en aluminio. </t>
  </si>
  <si>
    <t>29-003</t>
  </si>
  <si>
    <t xml:space="preserve">Señal gabinete incendios - tipo bandera 25x25 - Señal fabricada con base en Aluminio Compuesto color  blanco, acabado PVDF, decorado  con impresión UV sobre rígidos, con dilatación de orlas y pictogramas. Adosado a paramento existente. Incluye accesorios de sujeción en aluminio. </t>
  </si>
  <si>
    <t>29-004</t>
  </si>
  <si>
    <t xml:space="preserve">Señal gabinete incendios - tipo bandera 22x22 - Señal fabricada con base en Aluminio Compuesto color  blanco, acabado PVDF, decorado  con impresión UV sobre rígidos, con dilatación de orlas y pictogramas. Adosado a paramento existente. Incluye accesorios de sujeción en aluminio. </t>
  </si>
  <si>
    <t>29-005</t>
  </si>
  <si>
    <t xml:space="preserve">Señal no uso ascensor - tipo rígida 22x22 - Señal fabricada con base en Aluminio Compuesto acabado madera, aplicación PVDF, decorado con vinilos de corte para dilatación de orlas y pictogramas. Adosado a paramento existente. Incluye accesorios de sujeción en aluminio. </t>
  </si>
  <si>
    <t>29-006</t>
  </si>
  <si>
    <t xml:space="preserve">Señal riesgo eléctrico - tipo rígida 22x22 - Señal fabricada con base en Aluminio Compuesto color  blanco, acabado PVDF, decorado  con impresión UV sobre rígidos, con dilatación de orlas y pictogramas. Adosado a paramento existente. Incluye accesorios de sujeción en aluminio. </t>
  </si>
  <si>
    <t>29-007</t>
  </si>
  <si>
    <t xml:space="preserve">Señal - Acabado en madera - 25x15 - Señal fabricada con base en Aluminio Compuesto acabado madera, aplicación PVDF, decorado con vinilos de corte para dilatación de orlas y pictogramas. Adosado a paramento existente. Incluye accesorios de sujeción en aluminio. </t>
  </si>
  <si>
    <t>29-008</t>
  </si>
  <si>
    <t xml:space="preserve">Señal - Acabado en madera - 35x15 - Señal fabricada con base en Aluminio Compuesto acabado madera, aplicación PVDF, decorado con vinilos de corte para dilatación de orlas y pictogramas. Adosado a paramento existente. Incluye accesorios de sujeción en aluminio. </t>
  </si>
  <si>
    <t>29-009</t>
  </si>
  <si>
    <t xml:space="preserve">Señal baños - 22x22 - Señal fabricada con base en Aluminio Compuesto acabado madera, aplicación PVDF, decorado con vinilos de corte para dilatación de orlas y pictogramas. Adosado a paramento existente. Incluye accesorios de sujeción en aluminio. </t>
  </si>
  <si>
    <t>29-010</t>
  </si>
  <si>
    <t xml:space="preserve">Señal extintor - 22x22 - Señal fabricada con base en Aluminio Compuesto color  blanco, acabado PVDF, decorado  con impresión UV sobre rígidos, con dilatación de orlas y pictogramas. Adosado a paramento existente. Incluye accesorios de sujeción en aluminio. </t>
  </si>
  <si>
    <t>29-011</t>
  </si>
  <si>
    <t xml:space="preserve">Señal lámpara salida - 22x22 - Señal fabricada con base en Aluminio Compuesto acabado madera, aplicación PVDF, decorado con vinilos de corte para dilatación de orlas y pictogramas. Adosado a paramento existente. Incluye accesorios de sujeción en aluminio. </t>
  </si>
  <si>
    <t>29-012</t>
  </si>
  <si>
    <t xml:space="preserve">Señal - Acabado en madera - 22x22 - Señal fabricada con base en Aluminio Compuesto acabado madera, aplicación PVDF, decorado con vinilos de corte para dilatación de orlas y pictogramas. Adosado a paramento existente. Incluye accesorios de sujeción en aluminio. </t>
  </si>
  <si>
    <t>29-013</t>
  </si>
  <si>
    <t xml:space="preserve">Señal - Acabado blanco - 22x22 - Señal fabricada con base en Aluminio Compuesto color  blanco, acabado PVDF, decorado  con impresión UV sobre rígidos, con dilatación de orlas y pictogramas. Adosado a paramento existente. Incluye accesorios de sujeción en aluminio. </t>
  </si>
  <si>
    <t>29-014</t>
  </si>
  <si>
    <t xml:space="preserve">Señal - Acabado en madera - 25x25 - Señal fabricada con base en Aluminio Compuesto acabado madera, aplicación PVDF, decorado con vinilos de corte para dilatación de orlas y pictogramas. Adosado a paramento existente. Incluye accesorios de sujeción en aluminio. </t>
  </si>
  <si>
    <t>29-015</t>
  </si>
  <si>
    <t xml:space="preserve">Señal - directorio - 90x65 - Señal fabricada con base en Aluminio Compuesto color  blanco, acabado PVDF, decorado  con impresión UV sobre rígidos, con dilatación de orlas y pictogramas. Adosado a paramento existente. Incluye accesorios de sujeción en aluminio. </t>
  </si>
  <si>
    <t>29-016</t>
  </si>
  <si>
    <t xml:space="preserve">Aviso en letras volumétricas fabricado en acrílico con cantoneras termoformadas sin iluminación - Restaurante 100x50 - Aviso en Letras volumétricas fabricado en acrílico con cantoneras termoformadas sin iluminación acorde al arte  y según colores corporativos. </t>
  </si>
  <si>
    <t>31</t>
  </si>
  <si>
    <t>ASEO GENERAL Y PAISAJISMO</t>
  </si>
  <si>
    <t>31-001</t>
  </si>
  <si>
    <t>Aseo general de obra</t>
  </si>
  <si>
    <t>31-002</t>
  </si>
  <si>
    <t>Construcción de elementos de paisajismo y siembra de especies nativas (bolsa a monto agotable, se definirá en su momento junto con la interventoría y la supervisión del contrato)</t>
  </si>
  <si>
    <t xml:space="preserve">SUBTOTAL OBRAS </t>
  </si>
  <si>
    <t>ADMINISTRACIÓN</t>
  </si>
  <si>
    <t xml:space="preserve">IMPREVISTO
</t>
  </si>
  <si>
    <t xml:space="preserve">UTILIDAD
</t>
  </si>
  <si>
    <t>IVA SOBRE LA UTILIDAD</t>
  </si>
  <si>
    <t>SUBTOTAL COSTOS INDIRECTOS</t>
  </si>
  <si>
    <t>VALOR TOTAL</t>
  </si>
  <si>
    <r>
      <rPr>
        <b/>
        <sz val="11"/>
        <rFont val="Arial"/>
        <family val="2"/>
      </rPr>
      <t xml:space="preserve">NOTA 1: </t>
    </r>
    <r>
      <rPr>
        <sz val="11"/>
        <rFont val="Arial"/>
        <family val="2"/>
      </rPr>
      <t xml:space="preserve"> Se debe tener en cuenta que el PRECIO UNITARIO NO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</si>
  <si>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</si>
  <si>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</si>
  <si>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</si>
  <si>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</si>
  <si>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</si>
  <si>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IMPREVISTO</t>
  </si>
  <si>
    <t>I=</t>
  </si>
  <si>
    <t>UTILIDAD</t>
  </si>
  <si>
    <t>U=</t>
  </si>
  <si>
    <t>IVA=</t>
  </si>
  <si>
    <t>TOTAL A.I.U</t>
  </si>
  <si>
    <t>A.I.U.=</t>
  </si>
  <si>
    <t xml:space="preserve">Formulario 1 - Propuesta económica  - Licitación de obra pública de infraestructura social </t>
  </si>
  <si>
    <t>PRESUPUESTO OFICIAL LICITACION PUBLICA MC-LP-002-2024</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</si>
  <si>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</si>
  <si>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</si>
  <si>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PRESUPUESTO TERMINACION CONSTRUCCION TEATRO CESAR CONTO FERRER EN LA CIUDAD DE QUIBDÓ  DEPARTAMENTO DEL CHOCÓ</t>
  </si>
  <si>
    <t>ANALISIS DEL AIU</t>
  </si>
  <si>
    <t>IMPUESTOS Y PÓLIZAS</t>
  </si>
  <si>
    <t xml:space="preserve">COSTO </t>
  </si>
  <si>
    <t>Retefuente 2% del valor del contrato sin IVA</t>
  </si>
  <si>
    <t xml:space="preserve">Contribución especial </t>
  </si>
  <si>
    <t>Transacciones financieras (4 x 1000)</t>
  </si>
  <si>
    <t>Rete ICA 6.9/1000</t>
  </si>
  <si>
    <t>FIC</t>
  </si>
  <si>
    <t>Estampilla Pro Universidades Públicas (DE IMPUTACIÓN NACIONAL).</t>
  </si>
  <si>
    <t>Administración fiducia 1 SMMLV por mes de duración</t>
  </si>
  <si>
    <t>Pólizas</t>
  </si>
  <si>
    <t>PORCENTAJE IMPUESTOS  Y OTROS SOBRE CONTRATO</t>
  </si>
  <si>
    <t>UN</t>
  </si>
  <si>
    <t>DEDICACION %</t>
  </si>
  <si>
    <t>Cantidad Y/O Turnos</t>
  </si>
  <si>
    <t>Plazo (mes)</t>
  </si>
  <si>
    <t>VALOR BRUTO</t>
  </si>
  <si>
    <t>VALOR NETO</t>
  </si>
  <si>
    <t>PERSONAL</t>
  </si>
  <si>
    <t>DIRECTOR DE OBRA</t>
  </si>
  <si>
    <t>mes</t>
  </si>
  <si>
    <t>COORDINADOR DE OBRA</t>
  </si>
  <si>
    <t>RESIDENTE DE OBRA</t>
  </si>
  <si>
    <t>TRABAJADOR SOCIAL</t>
  </si>
  <si>
    <t>INGENIERO HIDROSANITARIO Y RCI</t>
  </si>
  <si>
    <t>INGENIERO MECANICO HVAC</t>
  </si>
  <si>
    <t>INGENIERO ESTRUCTURAL</t>
  </si>
  <si>
    <t>INGENIERO ELÉCTRICO</t>
  </si>
  <si>
    <t>INGENIERO ELÉCTRONICO</t>
  </si>
  <si>
    <t>ASESOR ACÚSTICO</t>
  </si>
  <si>
    <t>ASESOR TEATRAL (MECANICA TEATRAL)</t>
  </si>
  <si>
    <t>INSPECTOR DE OBRA</t>
  </si>
  <si>
    <t>PROFESIONAL DE SSTMA</t>
  </si>
  <si>
    <t>DIBUJANTE</t>
  </si>
  <si>
    <t>ALMACENISTA</t>
  </si>
  <si>
    <t>SECRETARIA</t>
  </si>
  <si>
    <t>AYUDANTE PARA SERVICIOS VARIOS Y GENERALES</t>
  </si>
  <si>
    <t>VIGILANCIA ARMADA (3 TURNOS)</t>
  </si>
  <si>
    <t>GASTOS GENERALES</t>
  </si>
  <si>
    <t>PAPELERÍA, FOTOCOPIAS Y EQUIPOS</t>
  </si>
  <si>
    <t>ADECUACION ESPACIO PARA ALMACÉN, MUEBLES, BAÑOS (INCLUYE RETIRO AL FINALIZAR LA OBRA)</t>
  </si>
  <si>
    <t>IMPLEMENTACIÓN PLAN AMBIENTAL Y SST - Elementos de seguridad Industrial, señalizacion y proteccion de zonas de trabajo</t>
  </si>
  <si>
    <t>ENSAYOS DE LABORATORIO (incluiye pueba de tintas, concretos, aceros, ferroscan)</t>
  </si>
  <si>
    <t>SERVICIOS PÚBLICOS</t>
  </si>
  <si>
    <t>IMPLEMENTACIÓN PLAN DE MANEJO DE TRANSITO - Elementos de seguridad Industrial, señalizacion y proteccion de zonas de trabajo</t>
  </si>
  <si>
    <t>Implementación equipos, EPP, Señalización, transportes de personal, recargos nocturnos, para el adecuado desarrollo de trabajos nocturnos</t>
  </si>
  <si>
    <t>VALLA INFORMATIVA DEL PROYECTO (2,00 X3,00MTS) BANNER CON OJALETES CON ESTRUCTURA METALICA DE  SOPORTE</t>
  </si>
  <si>
    <t>TOTAL ADMINISTRACIÓN</t>
  </si>
  <si>
    <t xml:space="preserve">COSTO DIRECTO </t>
  </si>
  <si>
    <t>IMPREVISTOS</t>
  </si>
  <si>
    <t>IVA SOBRE UTILIDAD</t>
  </si>
  <si>
    <t>COSTO INDIRECTO</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</si>
  <si>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</si>
  <si>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8.1. del Documento Base]</t>
  </si>
  <si>
    <t xml:space="preserve">[MINISTERIODE LAS CULTURAS LAS ARTES Y LOS SABERES]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</si>
  <si>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</si>
  <si>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</si>
  <si>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</si>
  <si>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</si>
  <si>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</si>
  <si>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</si>
  <si>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</si>
  <si>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</si>
  <si>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</si>
  <si>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</si>
  <si>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</si>
  <si>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</si>
  <si>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</si>
  <si>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</si>
  <si>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</si>
  <si>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</si>
  <si>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</si>
  <si>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</si>
  <si>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</si>
  <si>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</si>
  <si>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</si>
  <si>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</si>
  <si>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</si>
  <si>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</si>
  <si>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</si>
  <si>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</si>
  <si>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</si>
  <si>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</si>
  <si>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</si>
  <si>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</si>
  <si>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</si>
  <si>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</si>
  <si>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</si>
  <si>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</si>
  <si>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</si>
  <si>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</si>
  <si>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</si>
  <si>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</si>
  <si>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</si>
  <si>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</si>
  <si>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</si>
  <si>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</si>
  <si>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</si>
  <si>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</si>
  <si>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</si>
  <si>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</si>
  <si>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</si>
  <si>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</si>
  <si>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</si>
  <si>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</si>
  <si>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</si>
  <si>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</si>
  <si>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</si>
  <si>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COSTO DIRECTO DEL CONTRATO</t>
  </si>
  <si>
    <t>Henry Omar Sanchez Ardila</t>
  </si>
  <si>
    <t>Representante Legal</t>
  </si>
  <si>
    <t>Consorcio OBRAS MO-2024</t>
  </si>
  <si>
    <t>C.C 1.090.387.773 Cucuta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</si>
</sst>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1" formatCode="_-* #,##0_-;\-* #,##0_-;_-* &quot;-&quot;_-;_-@_-"/>
    <numFmt numFmtId="44" formatCode="_-&quot;$&quot;* #,##0.00_-;\-&quot;$&quot;* #,##0.00_-;_-&quot;$&quot;* &quot;-&quot;??_-;_-@_-"/>
    <numFmt numFmtId="43" formatCode="_-* #,##0.00_-;\-* #,##0.00_-;_-* &quot;-&quot;??_-;_-@_-"/>
    <numFmt numFmtId="164" formatCode="_-* #,##0.00\ &quot;€&quot;_-;\-* #,##0.00\ &quot;€&quot;_-;_-* &quot;-&quot;??\ &quot;€&quot;_-;_-@_-"/>
    <numFmt numFmtId="165" formatCode="_(* #,##0.00_);_(* \(#,##0.00\);_(* &quot;-&quot;??_);_(@_)"/>
    <numFmt numFmtId="166" formatCode="_-&quot;$&quot;\ * #,##0.00_-;\-&quot;$&quot;\ * #,##0.00_-;_-&quot;$&quot;\ * &quot;-&quot;??_-;_-@_-"/>
    <numFmt numFmtId="167" formatCode="_(&quot;$&quot;\ * #,##0.00_);_(&quot;$&quot;\ * \(#,##0.00\);_(&quot;$&quot;\ *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_([$$-240A]\ * #,##0.00_);_([$$-240A]\ * \(#,##0.00\);_([$$-240A]\ * &quot;-&quot;??_);_(@_)"/>
    <numFmt numFmtId="178" formatCode="_-* #,##0.00\ [$€]_-;\-* #,##0.00\ [$€]_-;_-* &quot;-&quot;??\ [$€]_-;_-@_-"/>
    <numFmt numFmtId="179" formatCode="_ * #,##0_ ;_ * \-#,##0_ ;_ * &quot;-&quot;??_ ;_ @_ "/>
    <numFmt numFmtId="180" formatCode="_-[$$-240A]\ * #,##0.00_ ;_-[$$-240A]\ * \-#,##0.00\ ;_-[$$-240A]\ * &quot;-&quot;??_ ;_-@_ "/>
    <numFmt numFmtId="181" formatCode="_-[$$-240A]* #,##0.00_-;\-[$$-240A]* #,##0.00_-;_-[$$-240A]* &quot;-&quot;??_-;_-@_-"/>
    <numFmt numFmtId="182" formatCode="##0"/>
    <numFmt numFmtId="183" formatCode="0.000"/>
    <numFmt numFmtId="184" formatCode="0.0000"/>
    <numFmt numFmtId="185" formatCode="&quot;$&quot;#,##0\ ;\(&quot;$&quot;#,##0\)"/>
    <numFmt numFmtId="186" formatCode="\(0%\)"/>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quot;$&quot;\ * #,##0_);_(&quot;$&quot;\ * \(#,##0\);_(&quot;$&quot;\ * &quot;-&quot;??_);_(@_)"/>
    <numFmt numFmtId="194" formatCode="#0&quot;.&quot;"/>
    <numFmt numFmtId="195" formatCode="_-[$$-240A]\ * #,##0.00_-;\-[$$-240A]\ * #,##0.00_-;_-[$$-240A]\ * &quot;-&quot;??_-;_-@_-"/>
    <numFmt numFmtId="196" formatCode="0.000%"/>
    <numFmt numFmtId="197" formatCode="_-[$$-2C0A]\ * #,##0.00_-;\-[$$-2C0A]\ * #,##0.00_-;_-[$$-2C0A]\ * &quot;-&quot;??_-;_-@_-"/>
    <numFmt numFmtId="198" formatCode="_-* #,##0.00_-;\-* #,##0.00_-;_-* &quot;-&quot;??_-;_-@"/>
    <numFmt numFmtId="199" formatCode="0.00000%"/>
    <numFmt numFmtId="200" formatCode="0.0000%"/>
    <numFmt numFmtId="201" formatCode="_-* #,##0.00\ _€_-;\-* #,##0.00\ _€_-;_-* &quot;-&quot;??\ _€_-;_-@_-"/>
    <numFmt numFmtId="202" formatCode="_-* #,##0.00_-;\-* #,##0.00_-;_-* &quot;-&quot;_-;_-@_-"/>
  </numFmts>
  <fonts count="7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sz val="11"/>
      <name val="Arial"/>
      <family val="2"/>
    </font>
    <font>
      <b/>
      <sz val="11"/>
      <name val="Arial"/>
      <family val="2"/>
    </font>
    <font>
      <b/>
      <sz val="8"/>
      <name val="Arial"/>
      <family val="2"/>
      <charset val="1"/>
    </font>
    <font>
      <sz val="8"/>
      <name val="Arial"/>
      <family val="2"/>
      <charset val="1"/>
    </font>
    <font>
      <sz val="11"/>
      <color rgb="FF0070C0"/>
      <name val="Arial"/>
      <family val="2"/>
    </font>
    <font>
      <sz val="10"/>
      <name val="Arial"/>
      <family val="2"/>
    </font>
    <font>
      <sz val="10"/>
      <color theme="1"/>
      <name val="Arial"/>
      <family val="2"/>
    </font>
    <font>
      <sz val="12"/>
      <color rgb="FFFF0000"/>
      <name val="Arial Narrow"/>
      <family val="2"/>
    </font>
    <font>
      <b/>
      <sz val="10"/>
      <color theme="1"/>
      <name val="Arial"/>
      <family val="2"/>
    </font>
    <font>
      <sz val="11"/>
      <color rgb="FFFF0000"/>
      <name val="Arial Narrow"/>
      <family val="2"/>
    </font>
    <font>
      <sz val="10"/>
      <color rgb="FFFF0000"/>
      <name val="Arial Narrow"/>
      <family val="2"/>
    </font>
    <font>
      <b/>
      <u/>
      <sz val="11"/>
      <name val="Arial"/>
      <family val="2"/>
    </font>
    <font>
      <sz val="11"/>
      <color rgb="FFFF0000"/>
      <name val="Calibri"/>
      <family val="2"/>
      <scheme val="minor"/>
    </font>
    <font>
      <b/>
      <sz val="10"/>
      <color theme="2"/>
      <name val="Arial"/>
      <family val="2"/>
    </font>
    <font>
      <sz val="11"/>
      <color theme="1"/>
      <name val="Calibri"/>
      <family val="2"/>
    </font>
    <font>
      <sz val="11"/>
      <name val="Calibri"/>
      <family val="2"/>
    </font>
    <font>
      <b/>
      <sz val="14"/>
      <name val="Arial"/>
      <family val="2"/>
    </font>
    <font>
      <sz val="11"/>
      <color theme="0" tint="-0.14999847407452621"/>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0"/>
      <name val="Arial"/>
      <family val="2"/>
    </font>
    <font>
      <sz val="11"/>
      <color rgb="FF000000"/>
      <name val="Arial"/>
      <family val="2"/>
    </font>
    <font>
      <sz val="11"/>
      <color rgb="FFFF0000"/>
      <name val="Arial"/>
      <family val="2"/>
    </font>
    <font>
      <b/>
      <sz val="11"/>
      <color rgb="FFFF0000"/>
      <name val="Arial"/>
      <family val="2"/>
    </font>
    <font>
      <b/>
      <sz val="10"/>
      <color rgb="FF0070C0"/>
      <name val="Arial"/>
      <family val="2"/>
    </font>
    <font>
      <sz val="9"/>
      <name val="Arial"/>
      <family val="2"/>
    </font>
    <font>
      <sz val="11"/>
      <color theme="0"/>
      <name val="Arial"/>
      <family val="2"/>
    </font>
    <font>
      <sz val="10"/>
      <name val="Arial"/>
      <family val="2"/>
    </font>
    <font>
      <b/>
      <sz val="18"/>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8D8D8"/>
        <bgColor rgb="FFD8D8D8"/>
      </patternFill>
    </fill>
    <fill>
      <patternFill patternType="solid">
        <fgColor rgb="FFFFFFFF"/>
        <bgColor rgb="FFFFFFFF"/>
      </patternFill>
    </fill>
    <fill>
      <patternFill patternType="solid">
        <fgColor rgb="FFFFFFD1"/>
        <bgColor indexed="64"/>
      </patternFill>
    </fill>
  </fills>
  <borders count="15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top/>
      <bottom/>
      <diagonal/>
    </border>
    <border>
      <left/>
      <right style="medium">
        <color rgb="FF000000"/>
      </right>
      <top style="medium">
        <color rgb="FF000000"/>
      </top>
      <bottom style="medium">
        <color rgb="FF000000"/>
      </bottom>
      <diagonal/>
    </border>
    <border>
      <left style="medium">
        <color rgb="FF000000"/>
      </left>
      <right style="medium">
        <color rgb="FF000000"/>
      </right>
      <top style="hair">
        <color rgb="FF000000"/>
      </top>
      <bottom/>
      <diagonal/>
    </border>
    <border>
      <left/>
      <right style="medium">
        <color rgb="FF000000"/>
      </right>
      <top style="hair">
        <color rgb="FF000000"/>
      </top>
      <bottom/>
      <diagonal/>
    </border>
    <border>
      <left/>
      <right/>
      <top style="hair">
        <color rgb="FF000000"/>
      </top>
      <bottom/>
      <diagonal/>
    </border>
    <border>
      <left style="medium">
        <color rgb="FF000000"/>
      </left>
      <right/>
      <top style="hair">
        <color rgb="FF000000"/>
      </top>
      <bottom/>
      <diagonal/>
    </border>
    <border>
      <left style="medium">
        <color rgb="FF000000"/>
      </left>
      <right style="medium">
        <color rgb="FF000000"/>
      </right>
      <top style="hair">
        <color rgb="FF000000"/>
      </top>
      <bottom style="hair">
        <color rgb="FF000000"/>
      </bottom>
      <diagonal/>
    </border>
    <border>
      <left/>
      <right style="medium">
        <color rgb="FF000000"/>
      </right>
      <top style="hair">
        <color rgb="FF000000"/>
      </top>
      <bottom style="hair">
        <color rgb="FF000000"/>
      </bottom>
      <diagonal/>
    </border>
    <border>
      <left/>
      <right/>
      <top style="hair">
        <color rgb="FF000000"/>
      </top>
      <bottom style="hair">
        <color rgb="FF000000"/>
      </bottom>
      <diagonal/>
    </border>
    <border>
      <left style="medium">
        <color rgb="FF000000"/>
      </left>
      <right/>
      <top style="hair">
        <color rgb="FF000000"/>
      </top>
      <bottom style="hair">
        <color rgb="FF000000"/>
      </bottom>
      <diagonal/>
    </border>
    <border>
      <left style="medium">
        <color rgb="FF000000"/>
      </left>
      <right style="medium">
        <color rgb="FF000000"/>
      </right>
      <top style="medium">
        <color rgb="FF000000"/>
      </top>
      <bottom style="hair">
        <color rgb="FF000000"/>
      </bottom>
      <diagonal/>
    </border>
    <border>
      <left/>
      <right style="medium">
        <color rgb="FF000000"/>
      </right>
      <top style="medium">
        <color rgb="FF000000"/>
      </top>
      <bottom style="hair">
        <color rgb="FF000000"/>
      </bottom>
      <diagonal/>
    </border>
    <border>
      <left/>
      <right/>
      <top style="medium">
        <color rgb="FF000000"/>
      </top>
      <bottom style="hair">
        <color rgb="FF000000"/>
      </bottom>
      <diagonal/>
    </border>
    <border>
      <left style="medium">
        <color rgb="FF000000"/>
      </left>
      <right/>
      <top style="medium">
        <color rgb="FF000000"/>
      </top>
      <bottom style="hair">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style="hair">
        <color rgb="FF000000"/>
      </top>
      <bottom style="medium">
        <color rgb="FF000000"/>
      </bottom>
      <diagonal/>
    </border>
    <border>
      <left style="thin">
        <color rgb="FF000000"/>
      </left>
      <right/>
      <top style="hair">
        <color rgb="FF000000"/>
      </top>
      <bottom style="medium">
        <color rgb="FF000000"/>
      </bottom>
      <diagonal/>
    </border>
    <border>
      <left/>
      <right style="thin">
        <color rgb="FF000000"/>
      </right>
      <top style="hair">
        <color rgb="FF000000"/>
      </top>
      <bottom style="medium">
        <color rgb="FF000000"/>
      </bottom>
      <diagonal/>
    </border>
    <border>
      <left/>
      <right/>
      <top style="hair">
        <color rgb="FF000000"/>
      </top>
      <bottom style="medium">
        <color rgb="FF000000"/>
      </bottom>
      <diagonal/>
    </border>
    <border>
      <left style="medium">
        <color rgb="FF000000"/>
      </left>
      <right style="thin">
        <color rgb="FF000000"/>
      </right>
      <top style="hair">
        <color rgb="FF000000"/>
      </top>
      <bottom style="medium">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medium">
        <color rgb="FF000000"/>
      </left>
      <right style="thin">
        <color rgb="FF000000"/>
      </right>
      <top style="hair">
        <color rgb="FF000000"/>
      </top>
      <bottom style="hair">
        <color rgb="FF000000"/>
      </bottom>
      <diagonal/>
    </border>
    <border>
      <left style="thin">
        <color rgb="FF000000"/>
      </left>
      <right/>
      <top style="hair">
        <color rgb="FF000000"/>
      </top>
      <bottom/>
      <diagonal/>
    </border>
    <border>
      <left style="medium">
        <color rgb="FF000000"/>
      </left>
      <right style="thin">
        <color rgb="FF000000"/>
      </right>
      <top style="hair">
        <color rgb="FF000000"/>
      </top>
      <bottom/>
      <diagonal/>
    </border>
    <border>
      <left style="medium">
        <color rgb="FF000000"/>
      </left>
      <right style="medium">
        <color rgb="FF000000"/>
      </right>
      <top/>
      <bottom style="hair">
        <color rgb="FF000000"/>
      </bottom>
      <diagonal/>
    </border>
    <border>
      <left style="thin">
        <color rgb="FF000000"/>
      </left>
      <right/>
      <top/>
      <bottom style="hair">
        <color rgb="FF000000"/>
      </bottom>
      <diagonal/>
    </border>
    <border>
      <left/>
      <right style="thin">
        <color rgb="FF000000"/>
      </right>
      <top/>
      <bottom style="hair">
        <color rgb="FF000000"/>
      </bottom>
      <diagonal/>
    </border>
    <border>
      <left/>
      <right/>
      <top/>
      <bottom style="hair">
        <color rgb="FF000000"/>
      </bottom>
      <diagonal/>
    </border>
    <border>
      <left style="thin">
        <color rgb="FF000000"/>
      </left>
      <right style="thin">
        <color rgb="FF000000"/>
      </right>
      <top/>
      <bottom style="hair">
        <color rgb="FF000000"/>
      </bottom>
      <diagonal/>
    </border>
    <border>
      <left style="medium">
        <color rgb="FF000000"/>
      </left>
      <right style="thin">
        <color rgb="FF000000"/>
      </right>
      <top/>
      <bottom style="hair">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diagonal/>
    </border>
    <border>
      <left style="thin">
        <color rgb="FF000000"/>
      </left>
      <right style="thin">
        <color rgb="FF000000"/>
      </right>
      <top style="hair">
        <color rgb="FF000000"/>
      </top>
      <bottom style="medium">
        <color rgb="FF000000"/>
      </bottom>
      <diagonal/>
    </border>
    <border>
      <left style="thin">
        <color rgb="FF000000"/>
      </left>
      <right/>
      <top style="medium">
        <color rgb="FF000000"/>
      </top>
      <bottom style="hair">
        <color rgb="FF000000"/>
      </bottom>
      <diagonal/>
    </border>
    <border>
      <left style="thin">
        <color rgb="FF000000"/>
      </left>
      <right style="thin">
        <color rgb="FF000000"/>
      </right>
      <top style="medium">
        <color rgb="FF000000"/>
      </top>
      <bottom style="hair">
        <color rgb="FF000000"/>
      </bottom>
      <diagonal/>
    </border>
    <border>
      <left/>
      <right style="medium">
        <color rgb="FF000000"/>
      </right>
      <top style="hair">
        <color rgb="FF000000"/>
      </top>
      <bottom style="medium">
        <color rgb="FF000000"/>
      </bottom>
      <diagonal/>
    </border>
    <border>
      <left style="medium">
        <color rgb="FF000000"/>
      </left>
      <right/>
      <top style="hair">
        <color rgb="FF000000"/>
      </top>
      <bottom style="medium">
        <color rgb="FF000000"/>
      </bottom>
      <diagonal/>
    </border>
    <border>
      <left/>
      <right style="thin">
        <color rgb="FF000000"/>
      </right>
      <top style="medium">
        <color rgb="FF000000"/>
      </top>
      <bottom style="hair">
        <color rgb="FF000000"/>
      </bottom>
      <diagonal/>
    </border>
    <border>
      <left style="medium">
        <color rgb="FF000000"/>
      </left>
      <right style="medium">
        <color rgb="FF000000"/>
      </right>
      <top/>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hair">
        <color rgb="FF000000"/>
      </top>
      <bottom style="hair">
        <color rgb="FF000000"/>
      </bottom>
      <diagonal/>
    </border>
    <border>
      <left/>
      <right style="medium">
        <color indexed="64"/>
      </right>
      <top style="thin">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style="double">
        <color auto="1"/>
      </right>
      <top style="double">
        <color auto="1"/>
      </top>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thin">
        <color rgb="FF000000"/>
      </left>
      <right style="thin">
        <color rgb="FF000000"/>
      </right>
      <top/>
      <bottom style="thin">
        <color indexed="64"/>
      </bottom>
      <diagonal/>
    </border>
  </borders>
  <cellStyleXfs count="260">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78" fontId="7" fillId="0" borderId="0" applyFont="0" applyFill="0" applyBorder="0" applyAlignment="0" applyProtection="0"/>
    <xf numFmtId="0" fontId="18" fillId="3" borderId="0" applyNumberFormat="0" applyBorder="0" applyAlignment="0" applyProtection="0"/>
    <xf numFmtId="171" fontId="6" fillId="0" borderId="0" applyFont="0" applyFill="0" applyBorder="0" applyAlignment="0" applyProtection="0"/>
    <xf numFmtId="2" fontId="8" fillId="0" borderId="4" applyFont="0" applyBorder="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65" fontId="7" fillId="0" borderId="0" applyFont="0" applyFill="0" applyBorder="0" applyAlignment="0" applyProtection="0"/>
    <xf numFmtId="175"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5" fontId="7" fillId="0" borderId="0" applyFont="0" applyFill="0" applyBorder="0" applyAlignment="0" applyProtection="0"/>
    <xf numFmtId="172" fontId="7" fillId="0" borderId="0" applyFont="0" applyFill="0" applyBorder="0" applyAlignment="0" applyProtection="0"/>
    <xf numFmtId="165" fontId="10" fillId="0" borderId="0" applyFont="0" applyFill="0" applyBorder="0" applyAlignment="0" applyProtection="0"/>
    <xf numFmtId="172" fontId="7" fillId="0" borderId="0" applyFont="0" applyFill="0" applyBorder="0" applyAlignment="0" applyProtection="0"/>
    <xf numFmtId="165" fontId="7" fillId="0" borderId="0" applyFont="0" applyFill="0" applyBorder="0" applyAlignment="0" applyProtection="0"/>
    <xf numFmtId="165" fontId="28" fillId="0" borderId="0" applyFont="0" applyFill="0" applyBorder="0" applyAlignment="0" applyProtection="0"/>
    <xf numFmtId="171"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6" fontId="7" fillId="0" borderId="0" applyFont="0" applyFill="0" applyBorder="0" applyAlignment="0" applyProtection="0"/>
    <xf numFmtId="167" fontId="10" fillId="0" borderId="0" applyFont="0" applyFill="0" applyBorder="0" applyAlignment="0" applyProtection="0"/>
    <xf numFmtId="168" fontId="7" fillId="0" borderId="0" applyFont="0" applyFill="0" applyBorder="0" applyAlignment="0" applyProtection="0"/>
    <xf numFmtId="174" fontId="7" fillId="0" borderId="0" applyFont="0" applyFill="0" applyBorder="0" applyAlignment="0" applyProtection="0"/>
    <xf numFmtId="164" fontId="7" fillId="0" borderId="0" applyFont="0" applyFill="0" applyBorder="0" applyAlignment="0" applyProtection="0"/>
    <xf numFmtId="17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8"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1"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4"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2" fontId="8" fillId="0" borderId="44">
      <alignment horizontal="right"/>
    </xf>
    <xf numFmtId="182" fontId="8" fillId="0" borderId="44">
      <alignment horizontal="right"/>
    </xf>
    <xf numFmtId="2" fontId="8" fillId="0" borderId="0"/>
    <xf numFmtId="2" fontId="8" fillId="0" borderId="0"/>
    <xf numFmtId="2" fontId="8" fillId="0" borderId="0"/>
    <xf numFmtId="183" fontId="8" fillId="0" borderId="0"/>
    <xf numFmtId="183" fontId="8" fillId="0" borderId="0"/>
    <xf numFmtId="183" fontId="8" fillId="0" borderId="0"/>
    <xf numFmtId="184" fontId="9" fillId="0" borderId="0"/>
    <xf numFmtId="184" fontId="9" fillId="0" borderId="0"/>
    <xf numFmtId="184" fontId="9" fillId="0" borderId="0"/>
    <xf numFmtId="182" fontId="8" fillId="0" borderId="44">
      <alignment horizontal="right"/>
    </xf>
    <xf numFmtId="3" fontId="35" fillId="0" borderId="0" applyFont="0" applyFill="0" applyBorder="0" applyAlignment="0" applyProtection="0"/>
    <xf numFmtId="185" fontId="35" fillId="0" borderId="0" applyFont="0" applyFill="0" applyBorder="0" applyAlignment="0" applyProtection="0"/>
    <xf numFmtId="186"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87" fontId="36" fillId="0" borderId="0">
      <protection locked="0"/>
    </xf>
    <xf numFmtId="187" fontId="36" fillId="0" borderId="0">
      <protection locked="0"/>
    </xf>
    <xf numFmtId="187" fontId="36" fillId="0" borderId="0">
      <protection locked="0"/>
    </xf>
    <xf numFmtId="187" fontId="36" fillId="0" borderId="0">
      <protection locked="0"/>
    </xf>
    <xf numFmtId="187" fontId="36" fillId="0" borderId="0">
      <protection locked="0"/>
    </xf>
    <xf numFmtId="187" fontId="36" fillId="0" borderId="0">
      <protection locked="0"/>
    </xf>
    <xf numFmtId="187" fontId="36" fillId="0" borderId="0">
      <protection locked="0"/>
    </xf>
    <xf numFmtId="188"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89" fontId="6" fillId="0" borderId="0">
      <protection locked="0"/>
    </xf>
    <xf numFmtId="189" fontId="6" fillId="0" borderId="0">
      <protection locked="0"/>
    </xf>
    <xf numFmtId="0" fontId="18" fillId="3" borderId="0" applyNumberFormat="0" applyBorder="0" applyAlignment="0" applyProtection="0"/>
    <xf numFmtId="190" fontId="8" fillId="0" borderId="0">
      <alignment horizontal="right"/>
    </xf>
    <xf numFmtId="190" fontId="8" fillId="0" borderId="0">
      <alignment horizontal="right"/>
    </xf>
    <xf numFmtId="190" fontId="8" fillId="0" borderId="0">
      <alignment horizontal="right"/>
    </xf>
    <xf numFmtId="191" fontId="8" fillId="0" borderId="0" applyFont="0" applyFill="0" applyBorder="0" applyAlignment="0">
      <alignment horizontal="center"/>
    </xf>
    <xf numFmtId="191" fontId="8" fillId="0" borderId="0" applyFont="0" applyFill="0" applyBorder="0" applyAlignment="0">
      <alignment horizontal="center"/>
    </xf>
    <xf numFmtId="2" fontId="8" fillId="0" borderId="4" applyFont="0" applyBorder="0"/>
    <xf numFmtId="165" fontId="10" fillId="0" borderId="0" applyFont="0" applyFill="0" applyBorder="0" applyAlignment="0" applyProtection="0"/>
    <xf numFmtId="171" fontId="6" fillId="0" borderId="0" applyFont="0" applyFill="0" applyBorder="0" applyAlignment="0" applyProtection="0"/>
    <xf numFmtId="165" fontId="6"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92" fontId="8" fillId="0" borderId="0">
      <alignment horizontal="right"/>
    </xf>
    <xf numFmtId="192" fontId="8" fillId="0" borderId="0">
      <alignment horizontal="right"/>
    </xf>
    <xf numFmtId="192" fontId="8" fillId="0" borderId="0">
      <alignment horizontal="right"/>
    </xf>
    <xf numFmtId="193" fontId="6" fillId="0" borderId="0" applyFont="0" applyFill="0" applyBorder="0" applyAlignment="0" applyProtection="0"/>
    <xf numFmtId="193" fontId="6" fillId="0" borderId="0" applyFont="0" applyFill="0" applyBorder="0" applyAlignment="0" applyProtection="0"/>
    <xf numFmtId="44" fontId="6" fillId="0" borderId="0" applyFont="0" applyFill="0" applyBorder="0" applyAlignment="0" applyProtection="0"/>
    <xf numFmtId="167"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44" fontId="6" fillId="0" borderId="0" applyFont="0" applyFill="0" applyBorder="0" applyAlignment="0" applyProtection="0"/>
    <xf numFmtId="167" fontId="10" fillId="0" borderId="0" applyFont="0" applyFill="0" applyBorder="0" applyAlignment="0" applyProtection="0"/>
    <xf numFmtId="185" fontId="40" fillId="0" borderId="0" applyFont="0" applyFill="0" applyBorder="0" applyAlignment="0" applyProtection="0"/>
    <xf numFmtId="0" fontId="19" fillId="22" borderId="0" applyNumberFormat="0" applyBorder="0" applyAlignment="0" applyProtection="0"/>
    <xf numFmtId="194" fontId="8" fillId="0" borderId="0" applyFont="0" applyFill="0" applyBorder="0" applyAlignment="0">
      <alignment horizontal="center"/>
    </xf>
    <xf numFmtId="194"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89" fontId="6" fillId="0" borderId="48">
      <protection locked="0"/>
    </xf>
    <xf numFmtId="166" fontId="49" fillId="0" borderId="0" applyFont="0" applyFill="0" applyBorder="0" applyAlignment="0" applyProtection="0"/>
    <xf numFmtId="0" fontId="2" fillId="0" borderId="0"/>
    <xf numFmtId="0" fontId="1" fillId="0" borderId="0"/>
    <xf numFmtId="0" fontId="6" fillId="0" borderId="0"/>
    <xf numFmtId="0" fontId="64" fillId="0" borderId="0" applyNumberFormat="0" applyFill="0" applyBorder="0" applyAlignment="0" applyProtection="0">
      <alignment vertical="top"/>
      <protection locked="0"/>
    </xf>
    <xf numFmtId="0" fontId="66" fillId="0" borderId="0"/>
    <xf numFmtId="41" fontId="76" fillId="0" borderId="0" applyFont="0" applyFill="0" applyBorder="0" applyAlignment="0" applyProtection="0"/>
    <xf numFmtId="9" fontId="76" fillId="0" borderId="0" applyFont="0" applyFill="0" applyBorder="0" applyAlignment="0" applyProtection="0"/>
  </cellStyleXfs>
  <cellXfs count="616">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4" fillId="0" borderId="0" xfId="89" applyFont="1"/>
    <xf numFmtId="0" fontId="34" fillId="0" borderId="0" xfId="89" applyFont="1" applyAlignment="1">
      <alignment horizontal="center"/>
    </xf>
    <xf numFmtId="0" fontId="34" fillId="0" borderId="34" xfId="89" applyFont="1" applyBorder="1"/>
    <xf numFmtId="0" fontId="34" fillId="0" borderId="0" xfId="90" applyFont="1"/>
    <xf numFmtId="0" fontId="34" fillId="0" borderId="34" xfId="90" applyFont="1" applyBorder="1"/>
    <xf numFmtId="0" fontId="44" fillId="0" borderId="46" xfId="73" applyFont="1" applyBorder="1" applyAlignment="1">
      <alignment horizontal="center" vertical="center"/>
    </xf>
    <xf numFmtId="0" fontId="44" fillId="0" borderId="17" xfId="74" applyFont="1" applyBorder="1" applyAlignment="1">
      <alignment horizontal="center" vertical="center"/>
    </xf>
    <xf numFmtId="0" fontId="44" fillId="0" borderId="12" xfId="73" applyFont="1" applyBorder="1" applyAlignment="1">
      <alignment horizontal="left" vertical="center"/>
    </xf>
    <xf numFmtId="0" fontId="44" fillId="0" borderId="13" xfId="74" applyFont="1" applyBorder="1" applyAlignment="1">
      <alignment horizontal="center" vertical="center"/>
    </xf>
    <xf numFmtId="0" fontId="44" fillId="0" borderId="13" xfId="74" applyFont="1" applyBorder="1" applyAlignment="1">
      <alignment horizontal="left" vertical="center" wrapText="1"/>
    </xf>
    <xf numFmtId="0" fontId="44" fillId="0" borderId="17" xfId="135" applyFont="1" applyBorder="1" applyAlignment="1">
      <alignment horizontal="center" vertical="center"/>
    </xf>
    <xf numFmtId="0" fontId="44" fillId="0" borderId="17" xfId="73" applyFont="1" applyBorder="1" applyAlignment="1">
      <alignment horizontal="center" vertical="center"/>
    </xf>
    <xf numFmtId="0" fontId="44" fillId="0" borderId="17" xfId="126" applyFont="1" applyBorder="1" applyAlignment="1">
      <alignment horizontal="center" vertical="center"/>
    </xf>
    <xf numFmtId="0" fontId="44" fillId="0" borderId="31" xfId="73" applyFont="1" applyBorder="1" applyAlignment="1">
      <alignment horizontal="center" vertical="center"/>
    </xf>
    <xf numFmtId="49" fontId="45" fillId="0" borderId="0" xfId="131" applyNumberFormat="1" applyFont="1" applyAlignment="1">
      <alignment horizontal="right" vertical="center"/>
    </xf>
    <xf numFmtId="180" fontId="45" fillId="0" borderId="0" xfId="131" applyNumberFormat="1" applyFont="1" applyAlignment="1">
      <alignment vertical="center"/>
    </xf>
    <xf numFmtId="0" fontId="44" fillId="0" borderId="0" xfId="128" applyFont="1"/>
    <xf numFmtId="0" fontId="44" fillId="0" borderId="0" xfId="128" applyFont="1" applyAlignment="1">
      <alignment horizontal="center"/>
    </xf>
    <xf numFmtId="0" fontId="44" fillId="0" borderId="0" xfId="126" applyFont="1" applyAlignment="1">
      <alignment horizontal="center" vertical="center"/>
    </xf>
    <xf numFmtId="2" fontId="44" fillId="0" borderId="0" xfId="128" applyNumberFormat="1" applyFont="1"/>
    <xf numFmtId="177" fontId="44" fillId="0" borderId="0" xfId="129" applyNumberFormat="1" applyFont="1"/>
    <xf numFmtId="39" fontId="45" fillId="0" borderId="0" xfId="129" applyNumberFormat="1" applyFont="1" applyAlignment="1">
      <alignment vertical="center"/>
    </xf>
    <xf numFmtId="0" fontId="45" fillId="0" borderId="32" xfId="79" applyFont="1" applyBorder="1" applyAlignment="1">
      <alignment vertical="center"/>
    </xf>
    <xf numFmtId="180" fontId="45" fillId="26" borderId="42" xfId="60" applyNumberFormat="1" applyFont="1" applyFill="1" applyBorder="1" applyAlignment="1">
      <alignment horizontal="center" vertical="center"/>
    </xf>
    <xf numFmtId="180" fontId="45" fillId="26" borderId="17" xfId="60" applyNumberFormat="1" applyFont="1" applyFill="1" applyBorder="1" applyAlignment="1">
      <alignment horizontal="center" vertical="center"/>
    </xf>
    <xf numFmtId="0" fontId="44" fillId="0" borderId="51" xfId="0" applyFont="1" applyBorder="1" applyAlignment="1">
      <alignment vertical="center" wrapText="1"/>
    </xf>
    <xf numFmtId="0" fontId="44" fillId="0" borderId="49" xfId="0" applyFont="1" applyBorder="1" applyAlignment="1">
      <alignment vertical="center" wrapText="1"/>
    </xf>
    <xf numFmtId="0" fontId="44" fillId="0" borderId="52" xfId="0" applyFont="1" applyBorder="1" applyAlignment="1">
      <alignment vertical="center" wrapText="1"/>
    </xf>
    <xf numFmtId="0" fontId="44" fillId="0" borderId="11" xfId="0" applyFont="1" applyBorder="1" applyAlignment="1">
      <alignment vertical="center" wrapText="1"/>
    </xf>
    <xf numFmtId="0" fontId="44" fillId="0" borderId="0" xfId="0" applyFont="1" applyAlignment="1">
      <alignment vertical="center" wrapText="1"/>
    </xf>
    <xf numFmtId="0" fontId="44" fillId="0" borderId="41" xfId="0" applyFont="1" applyBorder="1" applyAlignment="1">
      <alignment vertical="center" wrapText="1"/>
    </xf>
    <xf numFmtId="0" fontId="44" fillId="0" borderId="13" xfId="0" applyFont="1" applyBorder="1" applyAlignment="1">
      <alignment vertical="center" wrapText="1"/>
    </xf>
    <xf numFmtId="0" fontId="44" fillId="0" borderId="22" xfId="0" applyFont="1" applyBorder="1" applyAlignment="1">
      <alignment vertical="center" wrapText="1"/>
    </xf>
    <xf numFmtId="0" fontId="44" fillId="0" borderId="12" xfId="0" applyFont="1" applyBorder="1" applyAlignment="1">
      <alignment vertical="center" wrapText="1"/>
    </xf>
    <xf numFmtId="0" fontId="34" fillId="0" borderId="54" xfId="90" applyFont="1" applyBorder="1"/>
    <xf numFmtId="0" fontId="34" fillId="0" borderId="55" xfId="89" applyFont="1" applyBorder="1"/>
    <xf numFmtId="0" fontId="34" fillId="0" borderId="55" xfId="89" applyFont="1" applyBorder="1" applyAlignment="1">
      <alignment horizontal="center"/>
    </xf>
    <xf numFmtId="0" fontId="44" fillId="0" borderId="17" xfId="74" applyFont="1" applyBorder="1" applyAlignment="1">
      <alignment horizontal="center" vertical="center" wrapText="1"/>
    </xf>
    <xf numFmtId="49" fontId="45" fillId="0" borderId="0" xfId="131" applyNumberFormat="1" applyFont="1" applyAlignment="1">
      <alignment horizontal="center" vertical="center"/>
    </xf>
    <xf numFmtId="195" fontId="44" fillId="0" borderId="17" xfId="74" applyNumberFormat="1" applyFont="1" applyBorder="1" applyAlignment="1">
      <alignment horizontal="left" vertical="center" wrapText="1"/>
    </xf>
    <xf numFmtId="195" fontId="44" fillId="0" borderId="42" xfId="62" applyNumberFormat="1" applyFont="1" applyBorder="1" applyAlignment="1">
      <alignment horizontal="right" vertical="center" wrapText="1"/>
    </xf>
    <xf numFmtId="0" fontId="44" fillId="0" borderId="17" xfId="74" applyFont="1" applyBorder="1" applyAlignment="1">
      <alignment horizontal="justify" vertical="center" wrapText="1"/>
    </xf>
    <xf numFmtId="0" fontId="45" fillId="0" borderId="17" xfId="73" applyFont="1" applyBorder="1" applyAlignment="1">
      <alignment horizontal="center" vertical="center"/>
    </xf>
    <xf numFmtId="0" fontId="45" fillId="0" borderId="17" xfId="74" applyFont="1" applyBorder="1" applyAlignment="1">
      <alignment horizontal="justify" vertical="center" wrapText="1"/>
    </xf>
    <xf numFmtId="9" fontId="45" fillId="26" borderId="17" xfId="95" applyFont="1" applyFill="1" applyBorder="1" applyAlignment="1">
      <alignment horizontal="center" vertical="center"/>
    </xf>
    <xf numFmtId="0" fontId="34" fillId="0" borderId="0" xfId="90" applyFont="1" applyAlignment="1">
      <alignment vertical="center"/>
    </xf>
    <xf numFmtId="0" fontId="34" fillId="0" borderId="34" xfId="90" applyFont="1" applyBorder="1" applyAlignment="1">
      <alignment vertical="center"/>
    </xf>
    <xf numFmtId="0" fontId="33" fillId="0" borderId="0" xfId="90" applyFont="1" applyAlignment="1">
      <alignment vertical="center"/>
    </xf>
    <xf numFmtId="0" fontId="32" fillId="0" borderId="0" xfId="90" applyFont="1" applyAlignment="1">
      <alignment vertical="center"/>
    </xf>
    <xf numFmtId="0" fontId="34" fillId="0" borderId="0" xfId="89" applyFont="1" applyAlignment="1">
      <alignment vertical="center"/>
    </xf>
    <xf numFmtId="0" fontId="34" fillId="0" borderId="34" xfId="89" applyFont="1" applyBorder="1" applyAlignment="1">
      <alignment vertical="center"/>
    </xf>
    <xf numFmtId="0" fontId="31" fillId="0" borderId="0" xfId="89" applyFont="1" applyAlignment="1">
      <alignment vertical="center"/>
    </xf>
    <xf numFmtId="166" fontId="44" fillId="0" borderId="17" xfId="252" applyFont="1" applyBorder="1" applyAlignment="1">
      <alignment horizontal="center" vertical="center" wrapText="1"/>
    </xf>
    <xf numFmtId="195" fontId="31" fillId="0" borderId="0" xfId="89" applyNumberFormat="1" applyFont="1" applyAlignment="1">
      <alignment vertical="center"/>
    </xf>
    <xf numFmtId="0" fontId="34" fillId="0" borderId="0" xfId="128" applyFont="1"/>
    <xf numFmtId="0" fontId="34" fillId="0" borderId="34" xfId="128" applyFont="1" applyBorder="1"/>
    <xf numFmtId="177" fontId="44" fillId="0" borderId="33" xfId="129" applyNumberFormat="1" applyFont="1" applyBorder="1" applyAlignment="1" applyProtection="1">
      <alignment vertical="center"/>
    </xf>
    <xf numFmtId="0" fontId="33" fillId="0" borderId="0" xfId="128" applyFont="1"/>
    <xf numFmtId="177" fontId="44" fillId="0" borderId="42" xfId="129" applyNumberFormat="1" applyFont="1" applyBorder="1" applyAlignment="1" applyProtection="1">
      <alignment vertical="center"/>
    </xf>
    <xf numFmtId="10" fontId="44" fillId="0" borderId="21" xfId="128" applyNumberFormat="1" applyFont="1" applyBorder="1" applyAlignment="1">
      <alignment horizontal="center" vertical="center" wrapText="1"/>
    </xf>
    <xf numFmtId="2" fontId="44" fillId="0" borderId="17" xfId="74" applyNumberFormat="1" applyFont="1" applyBorder="1" applyAlignment="1">
      <alignment horizontal="center" vertical="center" wrapText="1"/>
    </xf>
    <xf numFmtId="0" fontId="44" fillId="0" borderId="11" xfId="73" applyFont="1" applyBorder="1" applyAlignment="1">
      <alignment horizontal="left" vertical="center"/>
    </xf>
    <xf numFmtId="2" fontId="44" fillId="0" borderId="0" xfId="73" applyNumberFormat="1" applyFont="1" applyAlignment="1">
      <alignment horizontal="center" vertical="center"/>
    </xf>
    <xf numFmtId="0" fontId="44" fillId="0" borderId="0" xfId="73" applyFont="1" applyAlignment="1">
      <alignment horizontal="left" vertical="center"/>
    </xf>
    <xf numFmtId="0" fontId="44" fillId="0" borderId="17" xfId="73" applyFont="1" applyBorder="1" applyAlignment="1">
      <alignment horizontal="left" vertical="center"/>
    </xf>
    <xf numFmtId="2" fontId="44" fillId="0" borderId="17" xfId="73" applyNumberFormat="1" applyFont="1" applyBorder="1" applyAlignment="1">
      <alignment horizontal="center" vertical="center"/>
    </xf>
    <xf numFmtId="49" fontId="50" fillId="0" borderId="17" xfId="0" applyNumberFormat="1" applyFont="1" applyBorder="1" applyAlignment="1">
      <alignment horizontal="center" vertical="center" wrapText="1"/>
    </xf>
    <xf numFmtId="0" fontId="51" fillId="0" borderId="0" xfId="89" applyFont="1" applyAlignment="1">
      <alignment horizontal="center"/>
    </xf>
    <xf numFmtId="0" fontId="45" fillId="28" borderId="37" xfId="73" applyFont="1" applyFill="1" applyBorder="1" applyAlignment="1">
      <alignment vertical="center"/>
    </xf>
    <xf numFmtId="0" fontId="45" fillId="28" borderId="39" xfId="73" applyFont="1" applyFill="1" applyBorder="1" applyAlignment="1">
      <alignment horizontal="center" vertical="center"/>
    </xf>
    <xf numFmtId="0" fontId="45" fillId="28" borderId="39" xfId="73" applyFont="1" applyFill="1" applyBorder="1" applyAlignment="1">
      <alignment vertical="center"/>
    </xf>
    <xf numFmtId="0" fontId="45" fillId="28" borderId="40" xfId="73" applyFont="1" applyFill="1" applyBorder="1" applyAlignment="1">
      <alignment vertical="center"/>
    </xf>
    <xf numFmtId="2" fontId="45" fillId="28" borderId="39" xfId="73" applyNumberFormat="1" applyFont="1" applyFill="1" applyBorder="1" applyAlignment="1">
      <alignment vertical="center"/>
    </xf>
    <xf numFmtId="0" fontId="45" fillId="28" borderId="39" xfId="73" applyFont="1" applyFill="1" applyBorder="1" applyAlignment="1">
      <alignment horizontal="left" vertical="center"/>
    </xf>
    <xf numFmtId="0" fontId="44" fillId="0" borderId="17" xfId="73" applyFont="1" applyBorder="1" applyAlignment="1">
      <alignment horizontal="left" vertical="center" wrapText="1"/>
    </xf>
    <xf numFmtId="195" fontId="44" fillId="0" borderId="29" xfId="62" applyNumberFormat="1" applyFont="1" applyBorder="1" applyAlignment="1">
      <alignment horizontal="right" vertical="center" wrapText="1"/>
    </xf>
    <xf numFmtId="195" fontId="44" fillId="0" borderId="26" xfId="62" applyNumberFormat="1" applyFont="1" applyBorder="1" applyAlignment="1">
      <alignment horizontal="right" vertical="center" wrapText="1"/>
    </xf>
    <xf numFmtId="195" fontId="48" fillId="25" borderId="38" xfId="38" applyNumberFormat="1" applyFont="1" applyFill="1" applyBorder="1" applyAlignment="1" applyProtection="1">
      <alignment horizontal="center" vertical="center"/>
    </xf>
    <xf numFmtId="195" fontId="44" fillId="0" borderId="33" xfId="62" applyNumberFormat="1" applyFont="1" applyBorder="1" applyAlignment="1">
      <alignment horizontal="right" vertical="center" wrapText="1"/>
    </xf>
    <xf numFmtId="195" fontId="48" fillId="28" borderId="42" xfId="38" applyNumberFormat="1" applyFont="1" applyFill="1" applyBorder="1" applyAlignment="1" applyProtection="1">
      <alignment horizontal="center" vertical="center"/>
    </xf>
    <xf numFmtId="195" fontId="48" fillId="25" borderId="45" xfId="38" applyNumberFormat="1" applyFont="1" applyFill="1" applyBorder="1" applyAlignment="1" applyProtection="1">
      <alignment horizontal="center" vertical="center"/>
    </xf>
    <xf numFmtId="195" fontId="53" fillId="0" borderId="0" xfId="89" applyNumberFormat="1" applyFont="1" applyAlignment="1">
      <alignment vertical="center"/>
    </xf>
    <xf numFmtId="10" fontId="31" fillId="0" borderId="0" xfId="95" applyNumberFormat="1" applyFont="1" applyAlignment="1">
      <alignment vertical="center"/>
    </xf>
    <xf numFmtId="195" fontId="31" fillId="0" borderId="0" xfId="89" applyNumberFormat="1" applyFont="1"/>
    <xf numFmtId="10" fontId="31" fillId="0" borderId="0" xfId="89" applyNumberFormat="1" applyFont="1"/>
    <xf numFmtId="0" fontId="34" fillId="0" borderId="36" xfId="89" applyFont="1" applyBorder="1"/>
    <xf numFmtId="0" fontId="34" fillId="0" borderId="53" xfId="89" applyFont="1" applyBorder="1"/>
    <xf numFmtId="0" fontId="34" fillId="0" borderId="53" xfId="89" applyFont="1" applyBorder="1" applyAlignment="1">
      <alignment horizontal="center"/>
    </xf>
    <xf numFmtId="0" fontId="46" fillId="0" borderId="58" xfId="0" applyFont="1" applyBorder="1" applyAlignment="1">
      <alignment horizontal="left" vertical="center"/>
    </xf>
    <xf numFmtId="0" fontId="8" fillId="0" borderId="58" xfId="0" applyFont="1" applyBorder="1" applyAlignment="1">
      <alignment horizontal="left" vertical="center"/>
    </xf>
    <xf numFmtId="0" fontId="47" fillId="0" borderId="58" xfId="0" applyFont="1" applyBorder="1" applyAlignment="1">
      <alignment horizontal="left" vertical="center"/>
    </xf>
    <xf numFmtId="0" fontId="34" fillId="25" borderId="0" xfId="89" applyFont="1" applyFill="1"/>
    <xf numFmtId="0" fontId="34" fillId="25" borderId="59" xfId="89" applyFont="1" applyFill="1" applyBorder="1"/>
    <xf numFmtId="0" fontId="31" fillId="25" borderId="0" xfId="89" applyFont="1" applyFill="1" applyAlignment="1">
      <alignment vertical="center"/>
    </xf>
    <xf numFmtId="0" fontId="31" fillId="25" borderId="0" xfId="89" applyFont="1" applyFill="1"/>
    <xf numFmtId="0" fontId="34" fillId="0" borderId="59" xfId="89" applyFont="1" applyBorder="1"/>
    <xf numFmtId="0" fontId="45" fillId="0" borderId="18" xfId="126" applyFont="1" applyBorder="1" applyAlignment="1">
      <alignment horizontal="center" vertical="center" wrapText="1"/>
    </xf>
    <xf numFmtId="49" fontId="52" fillId="0" borderId="17" xfId="0" applyNumberFormat="1" applyFont="1" applyBorder="1" applyAlignment="1">
      <alignment horizontal="center" vertical="center" wrapText="1"/>
    </xf>
    <xf numFmtId="2" fontId="45" fillId="0" borderId="17" xfId="73" applyNumberFormat="1" applyFont="1" applyBorder="1" applyAlignment="1">
      <alignment horizontal="center" vertical="center"/>
    </xf>
    <xf numFmtId="0" fontId="45" fillId="0" borderId="17" xfId="73" applyFont="1" applyBorder="1" applyAlignment="1">
      <alignment horizontal="left" vertical="center" wrapText="1"/>
    </xf>
    <xf numFmtId="177" fontId="45" fillId="28" borderId="28" xfId="129" applyNumberFormat="1" applyFont="1" applyFill="1" applyBorder="1" applyAlignment="1" applyProtection="1">
      <alignment vertical="center"/>
    </xf>
    <xf numFmtId="195" fontId="45" fillId="28" borderId="40" xfId="73" applyNumberFormat="1" applyFont="1" applyFill="1" applyBorder="1" applyAlignment="1">
      <alignment vertical="center"/>
    </xf>
    <xf numFmtId="0" fontId="45" fillId="24" borderId="26" xfId="128" applyFont="1" applyFill="1" applyBorder="1" applyAlignment="1">
      <alignment vertical="center"/>
    </xf>
    <xf numFmtId="10" fontId="44" fillId="28" borderId="28" xfId="95" applyNumberFormat="1" applyFont="1" applyFill="1" applyBorder="1" applyAlignment="1">
      <alignment horizontal="center" vertical="center"/>
    </xf>
    <xf numFmtId="0" fontId="1" fillId="0" borderId="0" xfId="254"/>
    <xf numFmtId="0" fontId="50" fillId="0" borderId="61" xfId="254" applyFont="1" applyBorder="1" applyAlignment="1">
      <alignment vertical="center"/>
    </xf>
    <xf numFmtId="0" fontId="50" fillId="0" borderId="0" xfId="254" applyFont="1" applyAlignment="1">
      <alignment vertical="center"/>
    </xf>
    <xf numFmtId="0" fontId="50" fillId="0" borderId="0" xfId="254" applyFont="1" applyAlignment="1">
      <alignment vertical="center" wrapText="1"/>
    </xf>
    <xf numFmtId="0" fontId="50" fillId="0" borderId="64" xfId="254" applyFont="1" applyBorder="1" applyAlignment="1">
      <alignment vertical="center" wrapText="1"/>
    </xf>
    <xf numFmtId="4" fontId="52" fillId="29" borderId="65" xfId="254" applyNumberFormat="1" applyFont="1" applyFill="1" applyBorder="1" applyAlignment="1">
      <alignment vertical="center"/>
    </xf>
    <xf numFmtId="0" fontId="52" fillId="29" borderId="61" xfId="254" applyFont="1" applyFill="1" applyBorder="1" applyAlignment="1">
      <alignment horizontal="center" vertical="center"/>
    </xf>
    <xf numFmtId="0" fontId="52" fillId="29" borderId="61" xfId="254" applyFont="1" applyFill="1" applyBorder="1" applyAlignment="1">
      <alignment horizontal="left" vertical="center" wrapText="1"/>
    </xf>
    <xf numFmtId="0" fontId="52" fillId="29" borderId="62" xfId="254" applyFont="1" applyFill="1" applyBorder="1" applyAlignment="1">
      <alignment horizontal="left" vertical="center" wrapText="1"/>
    </xf>
    <xf numFmtId="196" fontId="57" fillId="0" borderId="61" xfId="95" applyNumberFormat="1" applyFont="1" applyBorder="1" applyAlignment="1">
      <alignment horizontal="center" vertical="center"/>
    </xf>
    <xf numFmtId="0" fontId="52" fillId="0" borderId="61" xfId="254" applyFont="1" applyBorder="1" applyAlignment="1">
      <alignment horizontal="center" vertical="center"/>
    </xf>
    <xf numFmtId="0" fontId="52" fillId="0" borderId="61" xfId="254" applyFont="1" applyBorder="1" applyAlignment="1">
      <alignment horizontal="left" vertical="center" wrapText="1"/>
    </xf>
    <xf numFmtId="0" fontId="52" fillId="0" borderId="62" xfId="254" applyFont="1" applyBorder="1" applyAlignment="1">
      <alignment horizontal="left" vertical="center" wrapText="1"/>
    </xf>
    <xf numFmtId="10" fontId="52" fillId="29" borderId="65" xfId="254" applyNumberFormat="1" applyFont="1" applyFill="1" applyBorder="1" applyAlignment="1">
      <alignment horizontal="center" vertical="center"/>
    </xf>
    <xf numFmtId="43" fontId="1" fillId="0" borderId="0" xfId="254" applyNumberFormat="1"/>
    <xf numFmtId="10" fontId="50" fillId="0" borderId="67" xfId="254" applyNumberFormat="1" applyFont="1" applyBorder="1" applyAlignment="1">
      <alignment horizontal="center" vertical="center"/>
    </xf>
    <xf numFmtId="0" fontId="52" fillId="0" borderId="68" xfId="254" applyFont="1" applyBorder="1" applyAlignment="1">
      <alignment horizontal="center" vertical="center"/>
    </xf>
    <xf numFmtId="0" fontId="52" fillId="0" borderId="68" xfId="254" applyFont="1" applyBorder="1" applyAlignment="1">
      <alignment horizontal="left" vertical="center" wrapText="1"/>
    </xf>
    <xf numFmtId="0" fontId="52" fillId="0" borderId="69" xfId="254" applyFont="1" applyBorder="1" applyAlignment="1">
      <alignment horizontal="left" vertical="center" wrapText="1"/>
    </xf>
    <xf numFmtId="0" fontId="52" fillId="0" borderId="72" xfId="254" applyFont="1" applyBorder="1" applyAlignment="1">
      <alignment horizontal="center" vertical="center"/>
    </xf>
    <xf numFmtId="0" fontId="52" fillId="0" borderId="72" xfId="254" applyFont="1" applyBorder="1" applyAlignment="1">
      <alignment horizontal="left" vertical="center" wrapText="1"/>
    </xf>
    <xf numFmtId="0" fontId="52" fillId="0" borderId="73" xfId="254" applyFont="1" applyBorder="1" applyAlignment="1">
      <alignment horizontal="left" vertical="center" wrapText="1"/>
    </xf>
    <xf numFmtId="0" fontId="52" fillId="0" borderId="76" xfId="254" applyFont="1" applyBorder="1" applyAlignment="1">
      <alignment horizontal="center" vertical="center"/>
    </xf>
    <xf numFmtId="0" fontId="52" fillId="0" borderId="76" xfId="254" applyFont="1" applyBorder="1" applyAlignment="1">
      <alignment horizontal="left" vertical="center" wrapText="1"/>
    </xf>
    <xf numFmtId="0" fontId="52" fillId="0" borderId="77" xfId="254" applyFont="1" applyBorder="1" applyAlignment="1">
      <alignment horizontal="left" vertical="center" wrapText="1"/>
    </xf>
    <xf numFmtId="4" fontId="50" fillId="0" borderId="0" xfId="254" applyNumberFormat="1" applyFont="1" applyAlignment="1">
      <alignment vertical="center"/>
    </xf>
    <xf numFmtId="0" fontId="52" fillId="30" borderId="0" xfId="254" applyFont="1" applyFill="1" applyAlignment="1">
      <alignment horizontal="center" vertical="center"/>
    </xf>
    <xf numFmtId="0" fontId="50" fillId="30" borderId="0" xfId="254" applyFont="1" applyFill="1" applyAlignment="1">
      <alignment horizontal="left" vertical="center" wrapText="1"/>
    </xf>
    <xf numFmtId="0" fontId="50" fillId="30" borderId="64" xfId="254" applyFont="1" applyFill="1" applyBorder="1" applyAlignment="1">
      <alignment horizontal="left" vertical="center" wrapText="1"/>
    </xf>
    <xf numFmtId="4" fontId="50" fillId="29" borderId="65" xfId="254" applyNumberFormat="1" applyFont="1" applyFill="1" applyBorder="1" applyAlignment="1">
      <alignment vertical="center" wrapText="1"/>
    </xf>
    <xf numFmtId="49" fontId="52" fillId="29" borderId="61" xfId="254" applyNumberFormat="1" applyFont="1" applyFill="1" applyBorder="1" applyAlignment="1">
      <alignment horizontal="center" vertical="center" wrapText="1"/>
    </xf>
    <xf numFmtId="0" fontId="52" fillId="29" borderId="61" xfId="254" applyFont="1" applyFill="1" applyBorder="1" applyAlignment="1">
      <alignment vertical="center" wrapText="1"/>
    </xf>
    <xf numFmtId="0" fontId="52" fillId="29" borderId="62" xfId="254" applyFont="1" applyFill="1" applyBorder="1" applyAlignment="1">
      <alignment vertical="center" wrapText="1"/>
    </xf>
    <xf numFmtId="198" fontId="58" fillId="0" borderId="0" xfId="254" applyNumberFormat="1" applyFont="1"/>
    <xf numFmtId="0" fontId="50" fillId="0" borderId="78" xfId="254" applyFont="1" applyBorder="1" applyAlignment="1">
      <alignment vertical="center"/>
    </xf>
    <xf numFmtId="0" fontId="50" fillId="0" borderId="79" xfId="254" applyFont="1" applyBorder="1" applyAlignment="1">
      <alignment vertical="center"/>
    </xf>
    <xf numFmtId="0" fontId="50" fillId="0" borderId="79" xfId="254" applyFont="1" applyBorder="1" applyAlignment="1">
      <alignment vertical="center" wrapText="1"/>
    </xf>
    <xf numFmtId="0" fontId="50" fillId="0" borderId="80" xfId="254" applyFont="1" applyBorder="1" applyAlignment="1">
      <alignment vertical="center" wrapText="1"/>
    </xf>
    <xf numFmtId="10" fontId="58" fillId="29" borderId="83" xfId="254" applyNumberFormat="1" applyFont="1" applyFill="1" applyBorder="1" applyAlignment="1">
      <alignment horizontal="center" vertical="center"/>
    </xf>
    <xf numFmtId="10" fontId="58" fillId="29" borderId="84" xfId="254" applyNumberFormat="1" applyFont="1" applyFill="1" applyBorder="1" applyAlignment="1">
      <alignment horizontal="center" vertical="center"/>
    </xf>
    <xf numFmtId="10" fontId="58" fillId="29" borderId="82" xfId="254" applyNumberFormat="1" applyFont="1" applyFill="1" applyBorder="1" applyAlignment="1">
      <alignment horizontal="center" vertical="center"/>
    </xf>
    <xf numFmtId="0" fontId="52" fillId="29" borderId="83" xfId="254" applyFont="1" applyFill="1" applyBorder="1" applyAlignment="1">
      <alignment horizontal="left" vertical="center" wrapText="1"/>
    </xf>
    <xf numFmtId="0" fontId="52" fillId="29" borderId="85" xfId="254" applyFont="1" applyFill="1" applyBorder="1" applyAlignment="1">
      <alignment horizontal="left" vertical="center" wrapText="1"/>
    </xf>
    <xf numFmtId="9" fontId="50" fillId="0" borderId="88" xfId="254" applyNumberFormat="1" applyFont="1" applyBorder="1" applyAlignment="1">
      <alignment horizontal="center" vertical="center"/>
    </xf>
    <xf numFmtId="0" fontId="50" fillId="0" borderId="89" xfId="254" applyFont="1" applyBorder="1" applyAlignment="1">
      <alignment vertical="center" wrapText="1"/>
    </xf>
    <xf numFmtId="0" fontId="50" fillId="0" borderId="91" xfId="254" applyFont="1" applyBorder="1" applyAlignment="1">
      <alignment vertical="center" wrapText="1"/>
    </xf>
    <xf numFmtId="0" fontId="56" fillId="0" borderId="0" xfId="254" applyFont="1"/>
    <xf numFmtId="0" fontId="50" fillId="0" borderId="89" xfId="254" applyFont="1" applyBorder="1" applyAlignment="1">
      <alignment horizontal="left" vertical="center" wrapText="1"/>
    </xf>
    <xf numFmtId="9" fontId="50" fillId="0" borderId="96" xfId="254" applyNumberFormat="1" applyFont="1" applyBorder="1" applyAlignment="1">
      <alignment horizontal="center" vertical="center"/>
    </xf>
    <xf numFmtId="0" fontId="50" fillId="0" borderId="97" xfId="254" applyFont="1" applyBorder="1" applyAlignment="1">
      <alignment horizontal="left" vertical="center" wrapText="1"/>
    </xf>
    <xf numFmtId="0" fontId="50" fillId="0" borderId="65" xfId="254" applyFont="1" applyBorder="1" applyAlignment="1">
      <alignment vertical="center"/>
    </xf>
    <xf numFmtId="0" fontId="52" fillId="0" borderId="61" xfId="254" applyFont="1" applyBorder="1" applyAlignment="1">
      <alignment vertical="center" wrapText="1"/>
    </xf>
    <xf numFmtId="0" fontId="52" fillId="0" borderId="62" xfId="254" applyFont="1" applyBorder="1" applyAlignment="1">
      <alignment vertical="center" wrapText="1"/>
    </xf>
    <xf numFmtId="4" fontId="52" fillId="29" borderId="60" xfId="254" applyNumberFormat="1" applyFont="1" applyFill="1" applyBorder="1" applyAlignment="1">
      <alignment horizontal="center" vertical="center" wrapText="1"/>
    </xf>
    <xf numFmtId="4" fontId="52" fillId="29" borderId="61" xfId="254" applyNumberFormat="1" applyFont="1" applyFill="1" applyBorder="1" applyAlignment="1">
      <alignment horizontal="center" vertical="center" wrapText="1"/>
    </xf>
    <xf numFmtId="49" fontId="52" fillId="29" borderId="98" xfId="254" applyNumberFormat="1" applyFont="1" applyFill="1" applyBorder="1" applyAlignment="1">
      <alignment horizontal="center" vertical="center" wrapText="1"/>
    </xf>
    <xf numFmtId="0" fontId="52" fillId="29" borderId="100" xfId="254" applyFont="1" applyFill="1" applyBorder="1" applyAlignment="1">
      <alignment horizontal="center" vertical="center" wrapText="1"/>
    </xf>
    <xf numFmtId="0" fontId="50" fillId="0" borderId="101" xfId="254" applyFont="1" applyBorder="1" applyAlignment="1">
      <alignment vertical="center"/>
    </xf>
    <xf numFmtId="0" fontId="50" fillId="0" borderId="102" xfId="254" applyFont="1" applyBorder="1" applyAlignment="1">
      <alignment vertical="center"/>
    </xf>
    <xf numFmtId="0" fontId="50" fillId="0" borderId="102" xfId="254" applyFont="1" applyBorder="1" applyAlignment="1">
      <alignment vertical="center" wrapText="1"/>
    </xf>
    <xf numFmtId="0" fontId="50" fillId="0" borderId="103" xfId="254" applyFont="1" applyBorder="1" applyAlignment="1">
      <alignment vertical="center" wrapText="1"/>
    </xf>
    <xf numFmtId="10" fontId="58" fillId="29" borderId="104" xfId="254" applyNumberFormat="1" applyFont="1" applyFill="1" applyBorder="1" applyAlignment="1">
      <alignment horizontal="center" vertical="center"/>
    </xf>
    <xf numFmtId="0" fontId="50" fillId="0" borderId="63" xfId="254" applyFont="1" applyBorder="1" applyAlignment="1">
      <alignment vertical="center"/>
    </xf>
    <xf numFmtId="0" fontId="52" fillId="0" borderId="0" xfId="254" applyFont="1" applyAlignment="1">
      <alignment vertical="center" wrapText="1"/>
    </xf>
    <xf numFmtId="0" fontId="52" fillId="0" borderId="64" xfId="254" applyFont="1" applyBorder="1" applyAlignment="1">
      <alignment vertical="center" wrapText="1"/>
    </xf>
    <xf numFmtId="4" fontId="52" fillId="0" borderId="63" xfId="254" applyNumberFormat="1" applyFont="1" applyBorder="1" applyAlignment="1">
      <alignment vertical="center" wrapText="1"/>
    </xf>
    <xf numFmtId="2" fontId="50" fillId="0" borderId="0" xfId="254" applyNumberFormat="1" applyFont="1" applyAlignment="1">
      <alignment vertical="center"/>
    </xf>
    <xf numFmtId="165" fontId="58" fillId="0" borderId="0" xfId="254" applyNumberFormat="1" applyFont="1"/>
    <xf numFmtId="9" fontId="52" fillId="29" borderId="107" xfId="254" applyNumberFormat="1" applyFont="1" applyFill="1" applyBorder="1" applyAlignment="1">
      <alignment horizontal="center" vertical="center"/>
    </xf>
    <xf numFmtId="0" fontId="52" fillId="29" borderId="83" xfId="254" applyFont="1" applyFill="1" applyBorder="1" applyAlignment="1">
      <alignment vertical="center" wrapText="1"/>
    </xf>
    <xf numFmtId="0" fontId="52" fillId="29" borderId="108" xfId="254" applyFont="1" applyFill="1" applyBorder="1" applyAlignment="1">
      <alignment vertical="center" wrapText="1"/>
    </xf>
    <xf numFmtId="165" fontId="50" fillId="0" borderId="71" xfId="254" applyNumberFormat="1" applyFont="1" applyBorder="1" applyAlignment="1">
      <alignment vertical="center"/>
    </xf>
    <xf numFmtId="10" fontId="58" fillId="0" borderId="86" xfId="254" applyNumberFormat="1" applyFont="1" applyBorder="1" applyAlignment="1">
      <alignment horizontal="center" vertical="center"/>
    </xf>
    <xf numFmtId="10" fontId="58" fillId="0" borderId="88" xfId="254" applyNumberFormat="1" applyFont="1" applyBorder="1" applyAlignment="1">
      <alignment horizontal="center" vertical="center"/>
    </xf>
    <xf numFmtId="0" fontId="50" fillId="0" borderId="87" xfId="254" applyFont="1" applyBorder="1" applyAlignment="1">
      <alignment vertical="center" wrapText="1"/>
    </xf>
    <xf numFmtId="0" fontId="50" fillId="0" borderId="73" xfId="254" applyFont="1" applyBorder="1" applyAlignment="1">
      <alignment vertical="center" wrapText="1"/>
    </xf>
    <xf numFmtId="2" fontId="58" fillId="0" borderId="86" xfId="254" applyNumberFormat="1" applyFont="1" applyBorder="1" applyAlignment="1">
      <alignment horizontal="center" vertical="center"/>
    </xf>
    <xf numFmtId="2" fontId="58" fillId="0" borderId="88" xfId="254" applyNumberFormat="1" applyFont="1" applyBorder="1" applyAlignment="1">
      <alignment horizontal="center" vertical="center"/>
    </xf>
    <xf numFmtId="165" fontId="50" fillId="0" borderId="75" xfId="254" applyNumberFormat="1" applyFont="1" applyBorder="1" applyAlignment="1">
      <alignment vertical="center"/>
    </xf>
    <xf numFmtId="10" fontId="58" fillId="0" borderId="105" xfId="254" applyNumberFormat="1" applyFont="1" applyBorder="1" applyAlignment="1">
      <alignment horizontal="center" vertical="center"/>
    </xf>
    <xf numFmtId="10" fontId="58" fillId="0" borderId="106" xfId="254" applyNumberFormat="1" applyFont="1" applyBorder="1" applyAlignment="1">
      <alignment horizontal="center" vertical="center"/>
    </xf>
    <xf numFmtId="0" fontId="50" fillId="0" borderId="109" xfId="254" applyFont="1" applyBorder="1" applyAlignment="1">
      <alignment vertical="center" wrapText="1"/>
    </xf>
    <xf numFmtId="0" fontId="50" fillId="0" borderId="77" xfId="254" applyFont="1" applyBorder="1" applyAlignment="1">
      <alignment vertical="center" wrapText="1"/>
    </xf>
    <xf numFmtId="4" fontId="52" fillId="0" borderId="110" xfId="254" applyNumberFormat="1" applyFont="1" applyBorder="1" applyAlignment="1">
      <alignment horizontal="center" vertical="center" wrapText="1"/>
    </xf>
    <xf numFmtId="0" fontId="52" fillId="0" borderId="99" xfId="254" applyFont="1" applyBorder="1" applyAlignment="1">
      <alignment horizontal="center" vertical="center"/>
    </xf>
    <xf numFmtId="0" fontId="52" fillId="0" borderId="111" xfId="254" applyFont="1" applyBorder="1" applyAlignment="1">
      <alignment horizontal="center" vertical="center"/>
    </xf>
    <xf numFmtId="0" fontId="52" fillId="0" borderId="98" xfId="254" applyFont="1" applyBorder="1" applyAlignment="1">
      <alignment horizontal="left" vertical="center"/>
    </xf>
    <xf numFmtId="0" fontId="52" fillId="0" borderId="62" xfId="254" applyFont="1" applyBorder="1" applyAlignment="1">
      <alignment horizontal="left" vertical="center"/>
    </xf>
    <xf numFmtId="4" fontId="52" fillId="29" borderId="65" xfId="254" applyNumberFormat="1" applyFont="1" applyFill="1" applyBorder="1" applyAlignment="1">
      <alignment horizontal="center" vertical="center" wrapText="1"/>
    </xf>
    <xf numFmtId="0" fontId="52" fillId="29" borderId="61" xfId="254" applyFont="1" applyFill="1" applyBorder="1" applyAlignment="1">
      <alignment horizontal="center" vertical="center" wrapText="1"/>
    </xf>
    <xf numFmtId="0" fontId="52" fillId="29" borderId="62" xfId="254" applyFont="1" applyFill="1" applyBorder="1" applyAlignment="1">
      <alignment horizontal="center" vertical="center" wrapText="1"/>
    </xf>
    <xf numFmtId="10" fontId="50" fillId="0" borderId="71" xfId="254" applyNumberFormat="1" applyFont="1" applyBorder="1" applyAlignment="1">
      <alignment horizontal="center" vertical="center"/>
    </xf>
    <xf numFmtId="0" fontId="50" fillId="0" borderId="88" xfId="254" applyFont="1" applyBorder="1" applyAlignment="1">
      <alignment horizontal="center" vertical="center" wrapText="1"/>
    </xf>
    <xf numFmtId="197" fontId="58" fillId="0" borderId="0" xfId="254" applyNumberFormat="1" applyFont="1"/>
    <xf numFmtId="181" fontId="45" fillId="24" borderId="113" xfId="135" applyNumberFormat="1" applyFont="1" applyFill="1" applyBorder="1" applyAlignment="1">
      <alignment vertical="center"/>
    </xf>
    <xf numFmtId="195" fontId="50" fillId="0" borderId="112" xfId="254" applyNumberFormat="1" applyFont="1" applyBorder="1" applyAlignment="1">
      <alignment vertical="center"/>
    </xf>
    <xf numFmtId="195" fontId="50" fillId="0" borderId="70" xfId="254" applyNumberFormat="1" applyFont="1" applyBorder="1" applyAlignment="1">
      <alignment vertical="center"/>
    </xf>
    <xf numFmtId="195" fontId="50" fillId="29" borderId="82" xfId="254" applyNumberFormat="1" applyFont="1" applyFill="1" applyBorder="1" applyAlignment="1">
      <alignment vertical="center" wrapText="1"/>
    </xf>
    <xf numFmtId="195" fontId="52" fillId="29" borderId="81" xfId="254" applyNumberFormat="1" applyFont="1" applyFill="1" applyBorder="1" applyAlignment="1">
      <alignment vertical="center" wrapText="1"/>
    </xf>
    <xf numFmtId="195" fontId="50" fillId="0" borderId="74" xfId="254" applyNumberFormat="1" applyFont="1" applyBorder="1" applyAlignment="1">
      <alignment vertical="center"/>
    </xf>
    <xf numFmtId="195" fontId="52" fillId="29" borderId="81" xfId="254" applyNumberFormat="1" applyFont="1" applyFill="1" applyBorder="1" applyAlignment="1">
      <alignment horizontal="center" vertical="center"/>
    </xf>
    <xf numFmtId="195" fontId="50" fillId="0" borderId="93" xfId="254" applyNumberFormat="1" applyFont="1" applyBorder="1" applyAlignment="1">
      <alignment vertical="center"/>
    </xf>
    <xf numFmtId="195" fontId="50" fillId="0" borderId="92" xfId="254" applyNumberFormat="1" applyFont="1" applyBorder="1" applyAlignment="1">
      <alignment vertical="center" wrapText="1"/>
    </xf>
    <xf numFmtId="195" fontId="50" fillId="0" borderId="86" xfId="254" applyNumberFormat="1" applyFont="1" applyBorder="1" applyAlignment="1">
      <alignment vertical="center"/>
    </xf>
    <xf numFmtId="195" fontId="50" fillId="0" borderId="70" xfId="254" applyNumberFormat="1" applyFont="1" applyBorder="1" applyAlignment="1">
      <alignment vertical="center" wrapText="1"/>
    </xf>
    <xf numFmtId="195" fontId="50" fillId="0" borderId="90" xfId="254" applyNumberFormat="1" applyFont="1" applyBorder="1" applyAlignment="1">
      <alignment vertical="center"/>
    </xf>
    <xf numFmtId="195" fontId="52" fillId="29" borderId="60" xfId="254" applyNumberFormat="1" applyFont="1" applyFill="1" applyBorder="1" applyAlignment="1">
      <alignment vertical="center" wrapText="1"/>
    </xf>
    <xf numFmtId="195" fontId="50" fillId="0" borderId="63" xfId="254" applyNumberFormat="1" applyFont="1" applyBorder="1" applyAlignment="1">
      <alignment vertical="center"/>
    </xf>
    <xf numFmtId="195" fontId="50" fillId="0" borderId="74" xfId="254" applyNumberFormat="1" applyFont="1" applyBorder="1" applyAlignment="1">
      <alignment vertical="center" wrapText="1"/>
    </xf>
    <xf numFmtId="195" fontId="50" fillId="0" borderId="66" xfId="254" applyNumberFormat="1" applyFont="1" applyBorder="1" applyAlignment="1">
      <alignment vertical="center" wrapText="1"/>
    </xf>
    <xf numFmtId="195" fontId="50" fillId="0" borderId="65" xfId="254" applyNumberFormat="1" applyFont="1" applyBorder="1" applyAlignment="1">
      <alignment vertical="center" wrapText="1"/>
    </xf>
    <xf numFmtId="43" fontId="31" fillId="0" borderId="0" xfId="89" applyNumberFormat="1" applyFont="1" applyAlignment="1">
      <alignment vertical="center"/>
    </xf>
    <xf numFmtId="9" fontId="34" fillId="0" borderId="0" xfId="95" applyFont="1" applyAlignment="1">
      <alignment vertical="center"/>
    </xf>
    <xf numFmtId="9" fontId="34" fillId="0" borderId="35" xfId="95" applyFont="1" applyBorder="1" applyAlignment="1">
      <alignment vertical="center"/>
    </xf>
    <xf numFmtId="9" fontId="34" fillId="25" borderId="35" xfId="95" applyFont="1" applyFill="1" applyBorder="1" applyAlignment="1">
      <alignment vertical="center"/>
    </xf>
    <xf numFmtId="9" fontId="34" fillId="0" borderId="56" xfId="95" applyFont="1" applyBorder="1" applyAlignment="1">
      <alignment vertical="center"/>
    </xf>
    <xf numFmtId="9" fontId="31" fillId="0" borderId="0" xfId="95" applyFont="1" applyAlignment="1">
      <alignment vertical="center"/>
    </xf>
    <xf numFmtId="196" fontId="34" fillId="0" borderId="35" xfId="95" applyNumberFormat="1" applyFont="1" applyBorder="1" applyAlignment="1">
      <alignment vertical="center"/>
    </xf>
    <xf numFmtId="196" fontId="58" fillId="29" borderId="104" xfId="254" applyNumberFormat="1" applyFont="1" applyFill="1" applyBorder="1" applyAlignment="1">
      <alignment horizontal="center" vertical="center"/>
    </xf>
    <xf numFmtId="197" fontId="58" fillId="0" borderId="0" xfId="254" applyNumberFormat="1" applyFont="1" applyAlignment="1">
      <alignment vertical="center"/>
    </xf>
    <xf numFmtId="195" fontId="1" fillId="0" borderId="0" xfId="254" applyNumberFormat="1"/>
    <xf numFmtId="199" fontId="1" fillId="0" borderId="0" xfId="95" applyNumberFormat="1" applyFont="1"/>
    <xf numFmtId="200" fontId="52" fillId="29" borderId="61" xfId="254" applyNumberFormat="1" applyFont="1" applyFill="1" applyBorder="1" applyAlignment="1">
      <alignment horizontal="center" vertical="center" wrapText="1"/>
    </xf>
    <xf numFmtId="10" fontId="50" fillId="0" borderId="75" xfId="254" applyNumberFormat="1" applyFont="1" applyBorder="1" applyAlignment="1">
      <alignment horizontal="center" vertical="center"/>
    </xf>
    <xf numFmtId="10" fontId="44" fillId="0" borderId="16" xfId="128" applyNumberFormat="1" applyFont="1" applyBorder="1" applyAlignment="1">
      <alignment horizontal="center" vertical="center" wrapText="1"/>
    </xf>
    <xf numFmtId="200" fontId="61" fillId="28" borderId="21" xfId="128" applyNumberFormat="1" applyFont="1" applyFill="1" applyBorder="1" applyAlignment="1">
      <alignment horizontal="center" vertical="center"/>
    </xf>
    <xf numFmtId="0" fontId="32" fillId="0" borderId="0" xfId="0" applyFont="1"/>
    <xf numFmtId="0" fontId="32" fillId="0" borderId="36" xfId="0" applyFont="1" applyBorder="1"/>
    <xf numFmtId="0" fontId="32" fillId="0" borderId="53" xfId="0" applyFont="1" applyBorder="1"/>
    <xf numFmtId="0" fontId="32" fillId="0" borderId="34" xfId="0" applyFont="1" applyBorder="1"/>
    <xf numFmtId="0" fontId="32" fillId="0" borderId="35" xfId="0" applyFont="1" applyBorder="1"/>
    <xf numFmtId="0" fontId="46" fillId="0" borderId="57" xfId="0" applyFont="1" applyBorder="1" applyAlignment="1">
      <alignment horizontal="left" vertical="center"/>
    </xf>
    <xf numFmtId="0" fontId="8" fillId="0" borderId="57" xfId="0" applyFont="1" applyBorder="1" applyAlignment="1">
      <alignment horizontal="left" vertical="center"/>
    </xf>
    <xf numFmtId="0" fontId="47" fillId="0" borderId="57" xfId="0" applyFont="1" applyBorder="1" applyAlignment="1">
      <alignment horizontal="left" vertical="center"/>
    </xf>
    <xf numFmtId="0" fontId="62" fillId="0" borderId="0" xfId="0" applyFont="1"/>
    <xf numFmtId="0" fontId="63" fillId="0" borderId="0" xfId="0" applyFont="1"/>
    <xf numFmtId="0" fontId="34" fillId="0" borderId="35" xfId="0" applyFont="1" applyBorder="1" applyAlignment="1">
      <alignment horizontal="center" wrapText="1"/>
    </xf>
    <xf numFmtId="0" fontId="44" fillId="0" borderId="0" xfId="0" applyFont="1"/>
    <xf numFmtId="0" fontId="45" fillId="0" borderId="114" xfId="0" applyFont="1" applyBorder="1" applyAlignment="1">
      <alignment horizontal="center"/>
    </xf>
    <xf numFmtId="0" fontId="43" fillId="0" borderId="35" xfId="257" applyFont="1" applyBorder="1" applyAlignment="1">
      <alignment horizontal="center" vertical="center"/>
    </xf>
    <xf numFmtId="0" fontId="45" fillId="0" borderId="0" xfId="0" applyFont="1" applyAlignment="1">
      <alignment horizontal="center"/>
    </xf>
    <xf numFmtId="0" fontId="43" fillId="0" borderId="35" xfId="0" applyFont="1" applyBorder="1" applyAlignment="1">
      <alignment horizontal="center" vertical="center"/>
    </xf>
    <xf numFmtId="0" fontId="44" fillId="0" borderId="51" xfId="0" applyFont="1" applyBorder="1" applyAlignment="1">
      <alignment horizontal="center"/>
    </xf>
    <xf numFmtId="0" fontId="45" fillId="0" borderId="49" xfId="0" applyFont="1" applyBorder="1" applyAlignment="1">
      <alignment horizontal="center"/>
    </xf>
    <xf numFmtId="0" fontId="44" fillId="0" borderId="49" xfId="0" applyFont="1" applyBorder="1" applyAlignment="1">
      <alignment vertical="center"/>
    </xf>
    <xf numFmtId="0" fontId="44" fillId="0" borderId="126" xfId="0" applyFont="1" applyBorder="1" applyAlignment="1">
      <alignment vertical="center"/>
    </xf>
    <xf numFmtId="0" fontId="43" fillId="0" borderId="35" xfId="0" applyFont="1" applyBorder="1" applyAlignment="1">
      <alignment vertical="center"/>
    </xf>
    <xf numFmtId="0" fontId="44" fillId="0" borderId="128" xfId="0" applyFont="1" applyBorder="1" applyAlignment="1">
      <alignment horizontal="center"/>
    </xf>
    <xf numFmtId="0" fontId="44" fillId="0" borderId="114" xfId="0" applyFont="1" applyBorder="1" applyAlignment="1">
      <alignment horizontal="right" vertical="center"/>
    </xf>
    <xf numFmtId="0" fontId="44" fillId="0" borderId="27" xfId="0" applyFont="1" applyBorder="1" applyAlignment="1">
      <alignment horizontal="center" vertical="center"/>
    </xf>
    <xf numFmtId="0" fontId="44" fillId="0" borderId="33" xfId="0" applyFont="1" applyBorder="1" applyAlignment="1">
      <alignment horizontal="center" vertical="center"/>
    </xf>
    <xf numFmtId="0" fontId="44" fillId="0" borderId="11" xfId="0" applyFont="1" applyBorder="1" applyAlignment="1">
      <alignment horizontal="center"/>
    </xf>
    <xf numFmtId="0" fontId="44" fillId="0" borderId="0" xfId="0" applyFont="1" applyAlignment="1">
      <alignment horizontal="right" vertical="center"/>
    </xf>
    <xf numFmtId="1" fontId="44" fillId="0" borderId="17" xfId="0" applyNumberFormat="1" applyFont="1" applyBorder="1" applyAlignment="1">
      <alignment horizontal="center" vertical="center"/>
    </xf>
    <xf numFmtId="1" fontId="44" fillId="0" borderId="28" xfId="0" applyNumberFormat="1" applyFont="1" applyBorder="1" applyAlignment="1">
      <alignment horizontal="center" vertical="center"/>
    </xf>
    <xf numFmtId="1" fontId="43" fillId="0" borderId="35" xfId="0" applyNumberFormat="1" applyFont="1" applyBorder="1" applyAlignment="1">
      <alignment horizontal="center" vertical="center"/>
    </xf>
    <xf numFmtId="1" fontId="44" fillId="0" borderId="129" xfId="0" applyNumberFormat="1" applyFont="1" applyBorder="1" applyAlignment="1">
      <alignment horizontal="center" vertical="center"/>
    </xf>
    <xf numFmtId="0" fontId="44" fillId="0" borderId="130" xfId="0" applyFont="1" applyBorder="1" applyAlignment="1">
      <alignment horizontal="left"/>
    </xf>
    <xf numFmtId="0" fontId="44" fillId="0" borderId="122" xfId="0" applyFont="1" applyBorder="1" applyAlignment="1">
      <alignment horizontal="center"/>
    </xf>
    <xf numFmtId="0" fontId="44" fillId="0" borderId="123" xfId="0" applyFont="1" applyBorder="1" applyAlignment="1">
      <alignment horizontal="center"/>
    </xf>
    <xf numFmtId="0" fontId="43" fillId="0" borderId="35" xfId="0" applyFont="1" applyBorder="1" applyAlignment="1">
      <alignment horizontal="center"/>
    </xf>
    <xf numFmtId="0" fontId="44" fillId="0" borderId="25" xfId="0" applyFont="1" applyBorder="1"/>
    <xf numFmtId="0" fontId="44" fillId="0" borderId="29" xfId="0" applyFont="1" applyBorder="1"/>
    <xf numFmtId="0" fontId="44" fillId="0" borderId="113" xfId="0" applyFont="1" applyBorder="1"/>
    <xf numFmtId="0" fontId="44" fillId="0" borderId="128" xfId="0" applyFont="1" applyBorder="1"/>
    <xf numFmtId="0" fontId="44" fillId="0" borderId="114" xfId="0" applyFont="1" applyBorder="1"/>
    <xf numFmtId="0" fontId="44" fillId="0" borderId="118" xfId="0" applyFont="1" applyBorder="1"/>
    <xf numFmtId="0" fontId="67" fillId="0" borderId="35" xfId="0" applyFont="1" applyBorder="1" applyAlignment="1" applyProtection="1">
      <alignment horizontal="center"/>
      <protection locked="0"/>
    </xf>
    <xf numFmtId="0" fontId="44" fillId="0" borderId="11" xfId="0" applyFont="1" applyBorder="1"/>
    <xf numFmtId="0" fontId="44" fillId="0" borderId="129" xfId="0" applyFont="1" applyBorder="1"/>
    <xf numFmtId="0" fontId="45" fillId="24" borderId="131" xfId="0" applyFont="1" applyFill="1" applyBorder="1" applyAlignment="1">
      <alignment horizontal="center" vertical="center"/>
    </xf>
    <xf numFmtId="0" fontId="67" fillId="0" borderId="35" xfId="0" applyFont="1" applyBorder="1" applyAlignment="1">
      <alignment horizontal="center" vertical="center"/>
    </xf>
    <xf numFmtId="0" fontId="44" fillId="24" borderId="132" xfId="0" applyFont="1" applyFill="1" applyBorder="1" applyAlignment="1">
      <alignment horizontal="center" vertical="center"/>
    </xf>
    <xf numFmtId="4" fontId="44" fillId="24" borderId="132" xfId="0" applyNumberFormat="1" applyFont="1" applyFill="1" applyBorder="1" applyAlignment="1">
      <alignment horizontal="center" vertical="center"/>
    </xf>
    <xf numFmtId="4" fontId="32" fillId="0" borderId="35" xfId="0" applyNumberFormat="1" applyFont="1" applyBorder="1" applyAlignment="1">
      <alignment horizontal="center" vertical="center"/>
    </xf>
    <xf numFmtId="0" fontId="67" fillId="0" borderId="35" xfId="0" applyFont="1" applyBorder="1" applyAlignment="1">
      <alignment horizontal="left" vertical="center"/>
    </xf>
    <xf numFmtId="0" fontId="45" fillId="24" borderId="133" xfId="0" applyFont="1" applyFill="1" applyBorder="1" applyAlignment="1">
      <alignment horizontal="center"/>
    </xf>
    <xf numFmtId="0" fontId="45" fillId="24" borderId="27" xfId="0" applyFont="1" applyFill="1" applyBorder="1" applyAlignment="1">
      <alignment horizontal="center"/>
    </xf>
    <xf numFmtId="0" fontId="45" fillId="24" borderId="33" xfId="0" applyFont="1" applyFill="1" applyBorder="1" applyAlignment="1">
      <alignment horizontal="center"/>
    </xf>
    <xf numFmtId="0" fontId="67" fillId="0" borderId="35" xfId="0" applyFont="1" applyBorder="1" applyAlignment="1">
      <alignment horizontal="center"/>
    </xf>
    <xf numFmtId="0" fontId="44" fillId="0" borderId="20" xfId="0" applyFont="1" applyBorder="1"/>
    <xf numFmtId="171" fontId="44" fillId="0" borderId="17" xfId="34" applyFont="1" applyBorder="1"/>
    <xf numFmtId="171" fontId="44" fillId="0" borderId="28" xfId="34" applyFont="1" applyBorder="1"/>
    <xf numFmtId="171" fontId="32" fillId="0" borderId="35" xfId="34" applyFont="1" applyFill="1" applyBorder="1"/>
    <xf numFmtId="0" fontId="44" fillId="0" borderId="51" xfId="0" applyFont="1" applyBorder="1"/>
    <xf numFmtId="0" fontId="44" fillId="0" borderId="49" xfId="0" applyFont="1" applyBorder="1"/>
    <xf numFmtId="0" fontId="44" fillId="0" borderId="52" xfId="0" applyFont="1" applyBorder="1"/>
    <xf numFmtId="0" fontId="44" fillId="0" borderId="125" xfId="0" applyFont="1" applyBorder="1"/>
    <xf numFmtId="171" fontId="44" fillId="0" borderId="137" xfId="34" applyFont="1" applyBorder="1"/>
    <xf numFmtId="171" fontId="44" fillId="0" borderId="138" xfId="0" applyNumberFormat="1" applyFont="1" applyBorder="1"/>
    <xf numFmtId="171" fontId="32" fillId="0" borderId="35" xfId="0" applyNumberFormat="1" applyFont="1" applyBorder="1"/>
    <xf numFmtId="0" fontId="45" fillId="24" borderId="15" xfId="0" applyFont="1" applyFill="1" applyBorder="1" applyAlignment="1">
      <alignment horizontal="center"/>
    </xf>
    <xf numFmtId="0" fontId="44" fillId="0" borderId="20" xfId="0" applyFont="1" applyBorder="1" applyAlignment="1">
      <alignment horizontal="center"/>
    </xf>
    <xf numFmtId="2" fontId="44" fillId="0" borderId="17" xfId="0" applyNumberFormat="1" applyFont="1" applyBorder="1"/>
    <xf numFmtId="0" fontId="44" fillId="0" borderId="18" xfId="0" applyFont="1" applyBorder="1"/>
    <xf numFmtId="171" fontId="44" fillId="0" borderId="38" xfId="34" applyFont="1" applyBorder="1"/>
    <xf numFmtId="171" fontId="44" fillId="0" borderId="138" xfId="34" applyFont="1" applyBorder="1"/>
    <xf numFmtId="0" fontId="45" fillId="24" borderId="27" xfId="0" applyFont="1" applyFill="1" applyBorder="1"/>
    <xf numFmtId="2" fontId="44" fillId="0" borderId="17" xfId="0" applyNumberFormat="1" applyFont="1" applyBorder="1" applyAlignment="1">
      <alignment horizontal="center"/>
    </xf>
    <xf numFmtId="2" fontId="44" fillId="0" borderId="20" xfId="0" applyNumberFormat="1" applyFont="1" applyBorder="1" applyAlignment="1">
      <alignment horizontal="center"/>
    </xf>
    <xf numFmtId="0" fontId="44" fillId="0" borderId="137" xfId="0" applyFont="1" applyBorder="1"/>
    <xf numFmtId="0" fontId="44" fillId="0" borderId="13" xfId="0" applyFont="1" applyBorder="1"/>
    <xf numFmtId="171" fontId="44" fillId="0" borderId="139" xfId="34" applyFont="1" applyBorder="1"/>
    <xf numFmtId="0" fontId="45" fillId="24" borderId="15" xfId="0" applyFont="1" applyFill="1" applyBorder="1" applyAlignment="1">
      <alignment horizontal="center" wrapText="1"/>
    </xf>
    <xf numFmtId="0" fontId="45" fillId="24" borderId="27" xfId="0" applyFont="1" applyFill="1" applyBorder="1" applyAlignment="1">
      <alignment horizontal="center" wrapText="1"/>
    </xf>
    <xf numFmtId="0" fontId="45" fillId="24" borderId="16" xfId="0" applyFont="1" applyFill="1" applyBorder="1" applyAlignment="1">
      <alignment horizontal="center" wrapText="1"/>
    </xf>
    <xf numFmtId="0" fontId="45" fillId="24" borderId="33" xfId="0" applyFont="1" applyFill="1" applyBorder="1" applyAlignment="1">
      <alignment horizontal="center" wrapText="1"/>
    </xf>
    <xf numFmtId="0" fontId="67" fillId="0" borderId="35" xfId="0" applyFont="1" applyBorder="1" applyAlignment="1">
      <alignment horizontal="center" wrapText="1"/>
    </xf>
    <xf numFmtId="0" fontId="44" fillId="0" borderId="19" xfId="0" applyFont="1" applyBorder="1" applyAlignment="1">
      <alignment horizontal="left"/>
    </xf>
    <xf numFmtId="0" fontId="44" fillId="0" borderId="20" xfId="0" applyFont="1" applyBorder="1" applyAlignment="1">
      <alignment horizontal="left"/>
    </xf>
    <xf numFmtId="171" fontId="44" fillId="0" borderId="17" xfId="34" applyFont="1" applyBorder="1" applyAlignment="1">
      <alignment horizontal="center"/>
    </xf>
    <xf numFmtId="0" fontId="44" fillId="0" borderId="20" xfId="95" applyNumberFormat="1" applyFont="1" applyBorder="1" applyAlignment="1">
      <alignment horizontal="center"/>
    </xf>
    <xf numFmtId="201" fontId="44" fillId="0" borderId="23" xfId="0" applyNumberFormat="1" applyFont="1" applyBorder="1" applyAlignment="1">
      <alignment horizontal="center" wrapText="1"/>
    </xf>
    <xf numFmtId="171" fontId="44" fillId="0" borderId="42" xfId="34" applyFont="1" applyBorder="1" applyAlignment="1">
      <alignment horizontal="center" wrapText="1"/>
    </xf>
    <xf numFmtId="171" fontId="32" fillId="0" borderId="35" xfId="34" applyFont="1" applyFill="1" applyBorder="1" applyAlignment="1">
      <alignment horizontal="center" wrapText="1"/>
    </xf>
    <xf numFmtId="201" fontId="44" fillId="24" borderId="138" xfId="0" applyNumberFormat="1" applyFont="1" applyFill="1" applyBorder="1"/>
    <xf numFmtId="201" fontId="32" fillId="0" borderId="35" xfId="0" applyNumberFormat="1" applyFont="1" applyBorder="1"/>
    <xf numFmtId="43" fontId="44" fillId="0" borderId="20" xfId="34" applyNumberFormat="1" applyFont="1" applyBorder="1"/>
    <xf numFmtId="9" fontId="44" fillId="0" borderId="21" xfId="95" applyFont="1" applyBorder="1"/>
    <xf numFmtId="9" fontId="44" fillId="0" borderId="17" xfId="95" applyFont="1" applyBorder="1" applyAlignment="1">
      <alignment horizontal="center"/>
    </xf>
    <xf numFmtId="43" fontId="44" fillId="0" borderId="28" xfId="34" applyNumberFormat="1" applyFont="1" applyBorder="1"/>
    <xf numFmtId="43" fontId="32" fillId="0" borderId="35" xfId="34" applyNumberFormat="1" applyFont="1" applyFill="1" applyBorder="1"/>
    <xf numFmtId="43" fontId="44" fillId="0" borderId="29" xfId="34" applyNumberFormat="1" applyFont="1" applyBorder="1"/>
    <xf numFmtId="9" fontId="44" fillId="0" borderId="26" xfId="95" applyFont="1" applyBorder="1"/>
    <xf numFmtId="43" fontId="44" fillId="0" borderId="138" xfId="0" applyNumberFormat="1" applyFont="1" applyBorder="1"/>
    <xf numFmtId="43" fontId="32" fillId="0" borderId="35" xfId="0" applyNumberFormat="1" applyFont="1" applyBorder="1"/>
    <xf numFmtId="43" fontId="44" fillId="24" borderId="138" xfId="0" applyNumberFormat="1" applyFont="1" applyFill="1" applyBorder="1"/>
    <xf numFmtId="0" fontId="44" fillId="0" borderId="122" xfId="0" applyFont="1" applyBorder="1"/>
    <xf numFmtId="0" fontId="33" fillId="0" borderId="35" xfId="0" applyFont="1" applyBorder="1"/>
    <xf numFmtId="0" fontId="44" fillId="0" borderId="0" xfId="0" applyFont="1" applyAlignment="1">
      <alignment horizontal="center"/>
    </xf>
    <xf numFmtId="0" fontId="44" fillId="0" borderId="129" xfId="0" applyFont="1" applyBorder="1" applyAlignment="1">
      <alignment horizontal="center"/>
    </xf>
    <xf numFmtId="0" fontId="32" fillId="0" borderId="35" xfId="0" applyFont="1" applyBorder="1" applyAlignment="1">
      <alignment horizontal="center"/>
    </xf>
    <xf numFmtId="0" fontId="45" fillId="0" borderId="19" xfId="0" applyFont="1" applyBorder="1"/>
    <xf numFmtId="0" fontId="44" fillId="0" borderId="50" xfId="0" applyFont="1" applyBorder="1"/>
    <xf numFmtId="0" fontId="45" fillId="0" borderId="11" xfId="0" applyFont="1" applyBorder="1" applyAlignment="1">
      <alignment horizontal="left"/>
    </xf>
    <xf numFmtId="0" fontId="69" fillId="0" borderId="35" xfId="0" applyFont="1" applyBorder="1" applyAlignment="1">
      <alignment wrapText="1"/>
    </xf>
    <xf numFmtId="0" fontId="44" fillId="0" borderId="0" xfId="0" applyFont="1" applyAlignment="1">
      <alignment horizontal="left"/>
    </xf>
    <xf numFmtId="0" fontId="44" fillId="0" borderId="11" xfId="0" applyFont="1" applyBorder="1" applyAlignment="1">
      <alignment horizontal="left"/>
    </xf>
    <xf numFmtId="0" fontId="34" fillId="0" borderId="35" xfId="0" applyFont="1" applyBorder="1" applyAlignment="1">
      <alignment horizontal="right"/>
    </xf>
    <xf numFmtId="0" fontId="32" fillId="0" borderId="54" xfId="0" applyFont="1" applyBorder="1"/>
    <xf numFmtId="0" fontId="32" fillId="0" borderId="55" xfId="0" applyFont="1" applyBorder="1"/>
    <xf numFmtId="0" fontId="32" fillId="0" borderId="56" xfId="0" applyFont="1" applyBorder="1"/>
    <xf numFmtId="10" fontId="58" fillId="0" borderId="0" xfId="95" applyNumberFormat="1" applyFont="1" applyAlignment="1">
      <alignment vertical="center"/>
    </xf>
    <xf numFmtId="2" fontId="44" fillId="0" borderId="17" xfId="74" applyNumberFormat="1" applyFont="1" applyBorder="1" applyAlignment="1">
      <alignment horizontal="center" vertical="center"/>
    </xf>
    <xf numFmtId="0" fontId="71" fillId="0" borderId="17" xfId="126" applyFont="1" applyBorder="1" applyAlignment="1">
      <alignment horizontal="center" vertical="center"/>
    </xf>
    <xf numFmtId="0" fontId="44" fillId="0" borderId="17" xfId="74" applyFont="1" applyBorder="1" applyAlignment="1">
      <alignment horizontal="left" vertical="center" wrapText="1"/>
    </xf>
    <xf numFmtId="4" fontId="53" fillId="0" borderId="0" xfId="89" applyNumberFormat="1" applyFont="1" applyAlignment="1">
      <alignment vertical="center"/>
    </xf>
    <xf numFmtId="166" fontId="44" fillId="0" borderId="17" xfId="252" applyFont="1" applyFill="1" applyBorder="1" applyAlignment="1">
      <alignment horizontal="center" vertical="center" wrapText="1"/>
    </xf>
    <xf numFmtId="49" fontId="52" fillId="29" borderId="61" xfId="254" applyNumberFormat="1" applyFont="1" applyFill="1" applyBorder="1" applyAlignment="1">
      <alignment horizontal="center" vertical="center"/>
    </xf>
    <xf numFmtId="4" fontId="73" fillId="29" borderId="60" xfId="254" applyNumberFormat="1" applyFont="1" applyFill="1" applyBorder="1" applyAlignment="1">
      <alignment horizontal="center" vertical="center" wrapText="1"/>
    </xf>
    <xf numFmtId="195" fontId="44" fillId="0" borderId="123" xfId="62" applyNumberFormat="1" applyFont="1" applyBorder="1" applyAlignment="1">
      <alignment horizontal="right" vertical="center" wrapText="1"/>
    </xf>
    <xf numFmtId="4" fontId="45" fillId="0" borderId="0" xfId="135" applyNumberFormat="1" applyFont="1" applyAlignment="1">
      <alignment vertical="center" wrapText="1"/>
    </xf>
    <xf numFmtId="0" fontId="45" fillId="0" borderId="0" xfId="73" applyFont="1" applyAlignment="1">
      <alignment vertical="center"/>
    </xf>
    <xf numFmtId="195" fontId="44" fillId="0" borderId="0" xfId="62" applyNumberFormat="1" applyFont="1" applyFill="1" applyBorder="1" applyAlignment="1">
      <alignment horizontal="right" vertical="center" wrapText="1"/>
    </xf>
    <xf numFmtId="195" fontId="48" fillId="0" borderId="0" xfId="38" applyNumberFormat="1" applyFont="1" applyFill="1" applyBorder="1" applyAlignment="1" applyProtection="1">
      <alignment horizontal="center" vertical="center"/>
    </xf>
    <xf numFmtId="195" fontId="71" fillId="0" borderId="0" xfId="62" applyNumberFormat="1" applyFont="1" applyFill="1" applyBorder="1" applyAlignment="1">
      <alignment horizontal="right" vertical="center" wrapText="1"/>
    </xf>
    <xf numFmtId="49" fontId="44" fillId="0" borderId="0" xfId="62" applyNumberFormat="1" applyFont="1" applyFill="1" applyBorder="1" applyAlignment="1">
      <alignment horizontal="right" vertical="center" wrapText="1"/>
    </xf>
    <xf numFmtId="49" fontId="45" fillId="0" borderId="0" xfId="73" applyNumberFormat="1" applyFont="1" applyAlignment="1">
      <alignment vertical="center" wrapText="1"/>
    </xf>
    <xf numFmtId="195" fontId="45" fillId="0" borderId="0" xfId="73" applyNumberFormat="1" applyFont="1" applyAlignment="1">
      <alignment vertical="center"/>
    </xf>
    <xf numFmtId="177" fontId="44" fillId="0" borderId="0" xfId="129" applyNumberFormat="1" applyFont="1" applyFill="1" applyBorder="1" applyAlignment="1" applyProtection="1">
      <alignment vertical="center"/>
    </xf>
    <xf numFmtId="177" fontId="45" fillId="0" borderId="0" xfId="129" applyNumberFormat="1" applyFont="1" applyFill="1" applyBorder="1" applyAlignment="1" applyProtection="1">
      <alignment vertical="center"/>
    </xf>
    <xf numFmtId="181" fontId="72" fillId="0" borderId="0" xfId="135" applyNumberFormat="1" applyFont="1" applyAlignment="1">
      <alignment vertical="center"/>
    </xf>
    <xf numFmtId="39" fontId="45" fillId="0" borderId="0" xfId="129" applyNumberFormat="1" applyFont="1" applyFill="1" applyBorder="1" applyAlignment="1">
      <alignment vertical="center"/>
    </xf>
    <xf numFmtId="0" fontId="54" fillId="0" borderId="0" xfId="90" applyFont="1" applyAlignment="1">
      <alignment vertical="center"/>
    </xf>
    <xf numFmtId="180" fontId="45" fillId="0" borderId="0" xfId="60" applyNumberFormat="1" applyFont="1" applyFill="1" applyBorder="1" applyAlignment="1">
      <alignment horizontal="center" vertical="center"/>
    </xf>
    <xf numFmtId="10" fontId="44" fillId="0" borderId="0" xfId="95" applyNumberFormat="1" applyFont="1" applyFill="1" applyBorder="1" applyAlignment="1">
      <alignment horizontal="center" vertical="center"/>
    </xf>
    <xf numFmtId="0" fontId="53" fillId="0" borderId="0" xfId="89" applyFont="1" applyAlignment="1">
      <alignment vertical="center"/>
    </xf>
    <xf numFmtId="9" fontId="34" fillId="0" borderId="140" xfId="95" applyFont="1" applyBorder="1" applyAlignment="1">
      <alignment vertical="center"/>
    </xf>
    <xf numFmtId="0" fontId="32" fillId="0" borderId="140" xfId="0" applyFont="1" applyBorder="1"/>
    <xf numFmtId="49" fontId="51" fillId="0" borderId="0" xfId="89" applyNumberFormat="1" applyFont="1" applyAlignment="1">
      <alignment horizontal="center" vertical="center"/>
    </xf>
    <xf numFmtId="49" fontId="34" fillId="0" borderId="0" xfId="89" applyNumberFormat="1" applyFont="1" applyAlignment="1">
      <alignment horizontal="center" vertical="center"/>
    </xf>
    <xf numFmtId="49" fontId="31" fillId="0" borderId="0" xfId="89" applyNumberFormat="1" applyFont="1" applyAlignment="1">
      <alignment horizontal="center" vertical="center"/>
    </xf>
    <xf numFmtId="49" fontId="45" fillId="0" borderId="0" xfId="135" applyNumberFormat="1" applyFont="1" applyAlignment="1">
      <alignment vertical="center" wrapText="1"/>
    </xf>
    <xf numFmtId="49" fontId="45" fillId="0" borderId="0" xfId="73" applyNumberFormat="1" applyFont="1" applyAlignment="1">
      <alignment horizontal="center" vertical="center"/>
    </xf>
    <xf numFmtId="49" fontId="44" fillId="0" borderId="0" xfId="62" applyNumberFormat="1" applyFont="1" applyFill="1" applyBorder="1" applyAlignment="1">
      <alignment horizontal="left" vertical="center" wrapText="1"/>
    </xf>
    <xf numFmtId="49" fontId="48" fillId="0" borderId="0" xfId="38" applyNumberFormat="1" applyFont="1" applyFill="1" applyBorder="1" applyAlignment="1" applyProtection="1">
      <alignment horizontal="center" vertical="center"/>
    </xf>
    <xf numFmtId="49" fontId="44" fillId="0" borderId="0" xfId="62" applyNumberFormat="1" applyFont="1" applyFill="1" applyBorder="1" applyAlignment="1">
      <alignment horizontal="center" vertical="center" wrapText="1"/>
    </xf>
    <xf numFmtId="49" fontId="44" fillId="0" borderId="0" xfId="129" applyNumberFormat="1" applyFont="1" applyFill="1" applyBorder="1" applyAlignment="1" applyProtection="1">
      <alignment horizontal="center" vertical="center"/>
    </xf>
    <xf numFmtId="49" fontId="45" fillId="0" borderId="0" xfId="129" applyNumberFormat="1" applyFont="1" applyFill="1" applyBorder="1" applyAlignment="1" applyProtection="1">
      <alignment horizontal="center" vertical="center"/>
    </xf>
    <xf numFmtId="49" fontId="72" fillId="0" borderId="0" xfId="135" applyNumberFormat="1" applyFont="1" applyAlignment="1">
      <alignment horizontal="center" vertical="center"/>
    </xf>
    <xf numFmtId="49" fontId="32" fillId="0" borderId="0" xfId="90" applyNumberFormat="1" applyFont="1" applyAlignment="1">
      <alignment horizontal="center" vertical="center"/>
    </xf>
    <xf numFmtId="49" fontId="45" fillId="0" borderId="0" xfId="60" applyNumberFormat="1" applyFont="1" applyFill="1" applyBorder="1" applyAlignment="1">
      <alignment horizontal="center" vertical="center"/>
    </xf>
    <xf numFmtId="49" fontId="44" fillId="0" borderId="0" xfId="95" applyNumberFormat="1" applyFont="1" applyFill="1" applyBorder="1" applyAlignment="1">
      <alignment horizontal="center" vertical="center"/>
    </xf>
    <xf numFmtId="197" fontId="44" fillId="0" borderId="0" xfId="62" applyNumberFormat="1" applyFont="1" applyFill="1" applyBorder="1" applyAlignment="1">
      <alignment horizontal="left" vertical="center" wrapText="1"/>
    </xf>
    <xf numFmtId="195" fontId="34" fillId="0" borderId="35" xfId="95" applyNumberFormat="1" applyFont="1" applyBorder="1" applyAlignment="1">
      <alignment vertical="center"/>
    </xf>
    <xf numFmtId="195" fontId="44" fillId="0" borderId="17" xfId="74" applyNumberFormat="1" applyFont="1" applyBorder="1" applyAlignment="1">
      <alignment horizontal="justify" vertical="center" wrapText="1"/>
    </xf>
    <xf numFmtId="0" fontId="9" fillId="0" borderId="58" xfId="0" applyFont="1" applyBorder="1" applyAlignment="1">
      <alignment horizontal="left" vertical="center"/>
    </xf>
    <xf numFmtId="0" fontId="9" fillId="0" borderId="58" xfId="0" applyFont="1" applyBorder="1" applyAlignment="1">
      <alignment horizontal="center" vertical="center"/>
    </xf>
    <xf numFmtId="9" fontId="34" fillId="0" borderId="0" xfId="95" applyFont="1" applyBorder="1" applyAlignment="1">
      <alignment vertical="center"/>
    </xf>
    <xf numFmtId="0" fontId="44" fillId="0" borderId="141" xfId="74" applyFont="1" applyBorder="1" applyAlignment="1">
      <alignment horizontal="center" vertical="center" wrapText="1"/>
    </xf>
    <xf numFmtId="195" fontId="44" fillId="0" borderId="142" xfId="62" applyNumberFormat="1" applyFont="1" applyBorder="1" applyAlignment="1">
      <alignment horizontal="right" vertical="center" wrapText="1"/>
    </xf>
    <xf numFmtId="195" fontId="44" fillId="0" borderId="143" xfId="62" applyNumberFormat="1" applyFont="1" applyBorder="1" applyAlignment="1">
      <alignment horizontal="right" vertical="center" wrapText="1"/>
    </xf>
    <xf numFmtId="0" fontId="44" fillId="0" borderId="144" xfId="74" applyFont="1" applyBorder="1" applyAlignment="1">
      <alignment horizontal="center" vertical="center" wrapText="1"/>
    </xf>
    <xf numFmtId="195" fontId="44" fillId="0" borderId="145" xfId="62" applyNumberFormat="1" applyFont="1" applyBorder="1" applyAlignment="1">
      <alignment horizontal="right" vertical="center" wrapText="1"/>
    </xf>
    <xf numFmtId="195" fontId="44" fillId="0" borderId="146" xfId="62" applyNumberFormat="1" applyFont="1" applyBorder="1" applyAlignment="1">
      <alignment horizontal="right" vertical="center" wrapText="1"/>
    </xf>
    <xf numFmtId="0" fontId="44" fillId="0" borderId="147" xfId="74" applyFont="1" applyBorder="1" applyAlignment="1">
      <alignment horizontal="center" vertical="center" wrapText="1"/>
    </xf>
    <xf numFmtId="195" fontId="44" fillId="0" borderId="148" xfId="62" applyNumberFormat="1" applyFont="1" applyBorder="1" applyAlignment="1">
      <alignment horizontal="right" vertical="center" wrapText="1"/>
    </xf>
    <xf numFmtId="195" fontId="44" fillId="0" borderId="149" xfId="62" applyNumberFormat="1" applyFont="1" applyBorder="1" applyAlignment="1">
      <alignment horizontal="right" vertical="center" wrapText="1"/>
    </xf>
    <xf numFmtId="0" fontId="44" fillId="0" borderId="135" xfId="74" applyFont="1" applyBorder="1" applyAlignment="1">
      <alignment horizontal="center" vertical="center" wrapText="1"/>
    </xf>
    <xf numFmtId="195" fontId="44" fillId="0" borderId="150" xfId="62" applyNumberFormat="1" applyFont="1" applyBorder="1" applyAlignment="1">
      <alignment horizontal="right" vertical="center" wrapText="1"/>
    </xf>
    <xf numFmtId="180" fontId="45" fillId="31" borderId="17" xfId="60" applyNumberFormat="1" applyFont="1" applyFill="1" applyBorder="1" applyAlignment="1">
      <alignment horizontal="center" vertical="center"/>
    </xf>
    <xf numFmtId="9" fontId="45" fillId="31" borderId="17" xfId="95" applyFont="1" applyFill="1" applyBorder="1" applyAlignment="1">
      <alignment horizontal="center" vertical="center"/>
    </xf>
    <xf numFmtId="180" fontId="45" fillId="31" borderId="42" xfId="60" applyNumberFormat="1" applyFont="1" applyFill="1" applyBorder="1" applyAlignment="1">
      <alignment horizontal="center" vertical="center"/>
    </xf>
    <xf numFmtId="4" fontId="73" fillId="29" borderId="65" xfId="254" applyNumberFormat="1" applyFont="1" applyFill="1" applyBorder="1" applyAlignment="1">
      <alignment horizontal="center" vertical="center" wrapText="1"/>
    </xf>
    <xf numFmtId="177" fontId="44" fillId="0" borderId="0" xfId="129" applyNumberFormat="1" applyFont="1" applyBorder="1"/>
    <xf numFmtId="0" fontId="44" fillId="0" borderId="31" xfId="73" applyFont="1" applyBorder="1" applyAlignment="1">
      <alignment horizontal="left" vertical="center"/>
    </xf>
    <xf numFmtId="49" fontId="45" fillId="0" borderId="11" xfId="131" applyNumberFormat="1" applyFont="1" applyBorder="1" applyAlignment="1">
      <alignment horizontal="right" vertical="center"/>
    </xf>
    <xf numFmtId="180" fontId="45" fillId="0" borderId="129" xfId="131" applyNumberFormat="1" applyFont="1" applyBorder="1" applyAlignment="1">
      <alignment vertical="center"/>
    </xf>
    <xf numFmtId="0" fontId="44" fillId="0" borderId="11" xfId="128" applyFont="1" applyBorder="1"/>
    <xf numFmtId="39" fontId="45" fillId="0" borderId="129" xfId="129" applyNumberFormat="1" applyFont="1" applyBorder="1" applyAlignment="1">
      <alignment vertical="center"/>
    </xf>
    <xf numFmtId="9" fontId="34" fillId="0" borderId="53" xfId="95" applyFont="1" applyBorder="1" applyAlignment="1">
      <alignment vertical="center"/>
    </xf>
    <xf numFmtId="9" fontId="34" fillId="25" borderId="0" xfId="95" applyFont="1" applyFill="1" applyBorder="1" applyAlignment="1">
      <alignment vertical="center"/>
    </xf>
    <xf numFmtId="195" fontId="34" fillId="0" borderId="0" xfId="95" applyNumberFormat="1" applyFont="1" applyBorder="1" applyAlignment="1">
      <alignment vertical="center"/>
    </xf>
    <xf numFmtId="196" fontId="34" fillId="0" borderId="0" xfId="95" applyNumberFormat="1" applyFont="1" applyBorder="1" applyAlignment="1">
      <alignment vertical="center"/>
    </xf>
    <xf numFmtId="179" fontId="34" fillId="0" borderId="0" xfId="34" applyNumberFormat="1" applyFont="1" applyBorder="1"/>
    <xf numFmtId="10" fontId="45" fillId="28" borderId="28" xfId="95" applyNumberFormat="1" applyFont="1" applyFill="1" applyBorder="1" applyAlignment="1">
      <alignment horizontal="center" vertical="center"/>
    </xf>
    <xf numFmtId="10" fontId="45" fillId="0" borderId="0" xfId="259" applyNumberFormat="1" applyFont="1" applyAlignment="1">
      <alignment horizontal="center" vertical="center"/>
    </xf>
    <xf numFmtId="202" fontId="45" fillId="0" borderId="0" xfId="258" applyNumberFormat="1" applyFont="1" applyAlignment="1">
      <alignment horizontal="center" vertical="center"/>
    </xf>
    <xf numFmtId="0" fontId="44" fillId="25" borderId="122" xfId="130" applyFont="1" applyFill="1" applyBorder="1" applyAlignment="1">
      <alignment horizontal="center" vertical="center" wrapText="1"/>
    </xf>
    <xf numFmtId="0" fontId="60" fillId="25" borderId="0" xfId="130" applyFont="1" applyFill="1" applyAlignment="1">
      <alignment horizontal="center" vertical="center" wrapText="1"/>
    </xf>
    <xf numFmtId="41" fontId="44" fillId="0" borderId="0" xfId="258" applyFont="1" applyAlignment="1">
      <alignment horizontal="center" vertical="center"/>
    </xf>
    <xf numFmtId="200" fontId="51" fillId="0" borderId="0" xfId="259" applyNumberFormat="1" applyFont="1" applyBorder="1" applyAlignment="1">
      <alignment vertical="center"/>
    </xf>
    <xf numFmtId="0" fontId="45" fillId="24" borderId="12" xfId="135" applyFont="1" applyFill="1" applyBorder="1" applyAlignment="1">
      <alignment horizontal="left" vertical="center"/>
    </xf>
    <xf numFmtId="0" fontId="45" fillId="24" borderId="13" xfId="135" applyFont="1" applyFill="1" applyBorder="1" applyAlignment="1">
      <alignment horizontal="left" vertical="center"/>
    </xf>
    <xf numFmtId="0" fontId="45" fillId="24" borderId="14" xfId="135" applyFont="1" applyFill="1" applyBorder="1" applyAlignment="1">
      <alignment horizontal="left" vertical="center"/>
    </xf>
    <xf numFmtId="0" fontId="8" fillId="0" borderId="57" xfId="89" applyFont="1" applyBorder="1" applyAlignment="1">
      <alignment horizontal="center" wrapText="1"/>
    </xf>
    <xf numFmtId="0" fontId="74" fillId="0" borderId="57" xfId="89" applyFont="1" applyBorder="1" applyAlignment="1">
      <alignment horizontal="center" wrapText="1"/>
    </xf>
    <xf numFmtId="0" fontId="45" fillId="0" borderId="0" xfId="130" applyFont="1" applyAlignment="1">
      <alignment horizontal="center" vertical="center"/>
    </xf>
    <xf numFmtId="0" fontId="45" fillId="0" borderId="13" xfId="130" applyFont="1" applyBorder="1" applyAlignment="1">
      <alignment horizontal="center"/>
    </xf>
    <xf numFmtId="0" fontId="44" fillId="27" borderId="30" xfId="89" applyFont="1" applyFill="1" applyBorder="1" applyAlignment="1">
      <alignment horizontal="left" wrapText="1"/>
    </xf>
    <xf numFmtId="0" fontId="44" fillId="27" borderId="27" xfId="89" applyFont="1" applyFill="1" applyBorder="1" applyAlignment="1">
      <alignment horizontal="left" wrapText="1"/>
    </xf>
    <xf numFmtId="0" fontId="44" fillId="27" borderId="33" xfId="89" applyFont="1" applyFill="1" applyBorder="1" applyAlignment="1">
      <alignment horizontal="left" wrapText="1"/>
    </xf>
    <xf numFmtId="0" fontId="44" fillId="27" borderId="43" xfId="89" applyFont="1" applyFill="1" applyBorder="1" applyAlignment="1">
      <alignment horizontal="left" wrapText="1"/>
    </xf>
    <xf numFmtId="0" fontId="44" fillId="27" borderId="18" xfId="89" applyFont="1" applyFill="1" applyBorder="1" applyAlignment="1">
      <alignment horizontal="left" wrapText="1"/>
    </xf>
    <xf numFmtId="0" fontId="44" fillId="27" borderId="38" xfId="89" applyFont="1" applyFill="1" applyBorder="1" applyAlignment="1">
      <alignment horizontal="left" wrapText="1"/>
    </xf>
    <xf numFmtId="0" fontId="45" fillId="26" borderId="130" xfId="89" applyFont="1" applyFill="1" applyBorder="1" applyAlignment="1">
      <alignment horizontal="center" vertical="center" wrapText="1"/>
    </xf>
    <xf numFmtId="0" fontId="45" fillId="26" borderId="122" xfId="89" applyFont="1" applyFill="1" applyBorder="1" applyAlignment="1">
      <alignment horizontal="center" vertical="center" wrapText="1"/>
    </xf>
    <xf numFmtId="0" fontId="45" fillId="26" borderId="123" xfId="89" applyFont="1" applyFill="1" applyBorder="1" applyAlignment="1">
      <alignment horizontal="center" vertical="center" wrapText="1"/>
    </xf>
    <xf numFmtId="3" fontId="44" fillId="0" borderId="19" xfId="128" applyNumberFormat="1" applyFont="1" applyBorder="1" applyAlignment="1">
      <alignment vertical="center"/>
    </xf>
    <xf numFmtId="0" fontId="44" fillId="0" borderId="20" xfId="128" applyFont="1" applyBorder="1" applyAlignment="1">
      <alignment vertical="center"/>
    </xf>
    <xf numFmtId="0" fontId="45" fillId="25" borderId="30" xfId="135" applyFont="1" applyFill="1" applyBorder="1" applyAlignment="1">
      <alignment horizontal="center" vertical="center" wrapText="1"/>
    </xf>
    <xf numFmtId="0" fontId="45" fillId="25" borderId="43" xfId="135" applyFont="1" applyFill="1" applyBorder="1" applyAlignment="1">
      <alignment horizontal="center" vertical="center" wrapText="1"/>
    </xf>
    <xf numFmtId="0" fontId="45" fillId="25" borderId="27" xfId="135" applyFont="1" applyFill="1" applyBorder="1" applyAlignment="1">
      <alignment horizontal="center" vertical="center" wrapText="1"/>
    </xf>
    <xf numFmtId="0" fontId="45" fillId="25" borderId="18" xfId="135" applyFont="1" applyFill="1" applyBorder="1" applyAlignment="1">
      <alignment horizontal="center" vertical="center" wrapText="1"/>
    </xf>
    <xf numFmtId="0" fontId="45" fillId="0" borderId="27" xfId="126" applyFont="1" applyBorder="1" applyAlignment="1">
      <alignment horizontal="center" vertical="center" wrapText="1"/>
    </xf>
    <xf numFmtId="4" fontId="45" fillId="25" borderId="27" xfId="135" applyNumberFormat="1" applyFont="1" applyFill="1" applyBorder="1" applyAlignment="1">
      <alignment horizontal="center" vertical="center" wrapText="1"/>
    </xf>
    <xf numFmtId="4" fontId="45" fillId="25" borderId="18" xfId="135" applyNumberFormat="1" applyFont="1" applyFill="1" applyBorder="1" applyAlignment="1">
      <alignment horizontal="center" vertical="center" wrapText="1"/>
    </xf>
    <xf numFmtId="4" fontId="45" fillId="25" borderId="33" xfId="135" applyNumberFormat="1" applyFont="1" applyFill="1" applyBorder="1" applyAlignment="1">
      <alignment horizontal="center" vertical="center" wrapText="1"/>
    </xf>
    <xf numFmtId="4" fontId="45" fillId="25" borderId="38" xfId="135" applyNumberFormat="1" applyFont="1" applyFill="1" applyBorder="1" applyAlignment="1">
      <alignment horizontal="center" vertical="center" wrapText="1"/>
    </xf>
    <xf numFmtId="0" fontId="45" fillId="28" borderId="37" xfId="73" applyFont="1" applyFill="1" applyBorder="1" applyAlignment="1">
      <alignment horizontal="right" vertical="center"/>
    </xf>
    <xf numFmtId="0" fontId="45" fillId="28" borderId="39" xfId="73" applyFont="1" applyFill="1" applyBorder="1" applyAlignment="1">
      <alignment horizontal="right" vertical="center"/>
    </xf>
    <xf numFmtId="0" fontId="45" fillId="28" borderId="47" xfId="73" applyFont="1" applyFill="1" applyBorder="1" applyAlignment="1">
      <alignment horizontal="right" vertical="center"/>
    </xf>
    <xf numFmtId="3" fontId="44" fillId="0" borderId="32" xfId="128" applyNumberFormat="1" applyFont="1" applyBorder="1" applyAlignment="1">
      <alignment vertical="center" wrapText="1"/>
    </xf>
    <xf numFmtId="0" fontId="44" fillId="0" borderId="15" xfId="128" applyFont="1" applyBorder="1" applyAlignment="1">
      <alignment vertical="center" wrapText="1"/>
    </xf>
    <xf numFmtId="0" fontId="44" fillId="0" borderId="19" xfId="128" applyFont="1" applyBorder="1" applyAlignment="1">
      <alignment vertical="center"/>
    </xf>
    <xf numFmtId="0" fontId="45" fillId="28" borderId="19" xfId="128" applyFont="1" applyFill="1" applyBorder="1" applyAlignment="1">
      <alignment vertical="center"/>
    </xf>
    <xf numFmtId="0" fontId="45" fillId="28" borderId="20" xfId="128" applyFont="1" applyFill="1" applyBorder="1" applyAlignment="1">
      <alignment vertical="center"/>
    </xf>
    <xf numFmtId="0" fontId="45" fillId="24" borderId="25" xfId="128" applyFont="1" applyFill="1" applyBorder="1" applyAlignment="1">
      <alignment vertical="center"/>
    </xf>
    <xf numFmtId="0" fontId="45" fillId="24" borderId="29" xfId="128" applyFont="1" applyFill="1" applyBorder="1" applyAlignment="1">
      <alignment vertical="center"/>
    </xf>
    <xf numFmtId="0" fontId="44" fillId="0" borderId="15" xfId="79" applyFont="1" applyBorder="1" applyAlignment="1">
      <alignment horizontal="center" vertical="center"/>
    </xf>
    <xf numFmtId="0" fontId="44" fillId="0" borderId="24" xfId="79" applyFont="1" applyBorder="1" applyAlignment="1">
      <alignment horizontal="center" vertical="center"/>
    </xf>
    <xf numFmtId="0" fontId="44" fillId="26" borderId="31" xfId="130" applyFont="1" applyFill="1" applyBorder="1" applyAlignment="1">
      <alignment vertical="center" wrapText="1"/>
    </xf>
    <xf numFmtId="0" fontId="44" fillId="26" borderId="17" xfId="130" applyFont="1" applyFill="1" applyBorder="1" applyAlignment="1">
      <alignment vertical="center" wrapText="1"/>
    </xf>
    <xf numFmtId="3" fontId="45" fillId="26" borderId="23" xfId="130" applyNumberFormat="1" applyFont="1" applyFill="1" applyBorder="1" applyAlignment="1">
      <alignment horizontal="center" vertical="center" wrapText="1"/>
    </xf>
    <xf numFmtId="3" fontId="45" fillId="26" borderId="17" xfId="130" applyNumberFormat="1" applyFont="1" applyFill="1" applyBorder="1" applyAlignment="1">
      <alignment horizontal="center" vertical="center"/>
    </xf>
    <xf numFmtId="0" fontId="44" fillId="25" borderId="18" xfId="130" applyFont="1" applyFill="1" applyBorder="1" applyAlignment="1">
      <alignment horizontal="center" vertical="center" wrapText="1"/>
    </xf>
    <xf numFmtId="0" fontId="44" fillId="25" borderId="38" xfId="130" applyFont="1" applyFill="1" applyBorder="1" applyAlignment="1">
      <alignment horizontal="center" vertical="center" wrapText="1"/>
    </xf>
    <xf numFmtId="0" fontId="45" fillId="26" borderId="17" xfId="130" applyFont="1" applyFill="1" applyBorder="1" applyAlignment="1">
      <alignment horizontal="center" vertical="center" wrapText="1"/>
    </xf>
    <xf numFmtId="0" fontId="45" fillId="26" borderId="17" xfId="130" applyFont="1" applyFill="1" applyBorder="1" applyAlignment="1">
      <alignment horizontal="center" vertical="center"/>
    </xf>
    <xf numFmtId="3" fontId="45" fillId="26" borderId="17" xfId="130" applyNumberFormat="1" applyFont="1" applyFill="1" applyBorder="1" applyAlignment="1">
      <alignment horizontal="center" vertical="center" wrapText="1"/>
    </xf>
    <xf numFmtId="3" fontId="45" fillId="31" borderId="17" xfId="130" applyNumberFormat="1" applyFont="1" applyFill="1" applyBorder="1" applyAlignment="1">
      <alignment horizontal="center" vertical="center"/>
    </xf>
    <xf numFmtId="0" fontId="44" fillId="31" borderId="31" xfId="130" applyFont="1" applyFill="1" applyBorder="1" applyAlignment="1">
      <alignment vertical="center" wrapText="1"/>
    </xf>
    <xf numFmtId="0" fontId="44" fillId="31" borderId="17" xfId="130" applyFont="1" applyFill="1" applyBorder="1" applyAlignment="1">
      <alignment vertical="center" wrapText="1"/>
    </xf>
    <xf numFmtId="0" fontId="45" fillId="31" borderId="17" xfId="130" applyFont="1" applyFill="1" applyBorder="1" applyAlignment="1">
      <alignment horizontal="center" vertical="center" wrapText="1"/>
    </xf>
    <xf numFmtId="0" fontId="45" fillId="31" borderId="17" xfId="130" applyFont="1" applyFill="1" applyBorder="1" applyAlignment="1">
      <alignment horizontal="center" vertical="center"/>
    </xf>
    <xf numFmtId="3" fontId="45" fillId="31" borderId="17" xfId="130" applyNumberFormat="1" applyFont="1" applyFill="1" applyBorder="1" applyAlignment="1">
      <alignment horizontal="center" vertical="center" wrapText="1"/>
    </xf>
    <xf numFmtId="3" fontId="45" fillId="31" borderId="23" xfId="130" applyNumberFormat="1" applyFont="1" applyFill="1" applyBorder="1" applyAlignment="1">
      <alignment horizontal="center" vertical="center" wrapText="1"/>
    </xf>
    <xf numFmtId="0" fontId="43" fillId="0" borderId="57" xfId="89" applyFont="1" applyBorder="1" applyAlignment="1">
      <alignment horizontal="center" wrapText="1"/>
    </xf>
    <xf numFmtId="0" fontId="45" fillId="0" borderId="0" xfId="130" applyFont="1" applyAlignment="1">
      <alignment horizontal="center" vertical="top"/>
    </xf>
    <xf numFmtId="0" fontId="44" fillId="25" borderId="46" xfId="89" applyFont="1" applyFill="1" applyBorder="1" applyAlignment="1">
      <alignment horizontal="left" vertical="center" wrapText="1"/>
    </xf>
    <xf numFmtId="0" fontId="44" fillId="25" borderId="23" xfId="89" applyFont="1" applyFill="1" applyBorder="1" applyAlignment="1">
      <alignment horizontal="left" vertical="center" wrapText="1"/>
    </xf>
    <xf numFmtId="0" fontId="44" fillId="25" borderId="42" xfId="89" applyFont="1" applyFill="1" applyBorder="1" applyAlignment="1">
      <alignment horizontal="left" vertical="center" wrapText="1"/>
    </xf>
    <xf numFmtId="0" fontId="44" fillId="25" borderId="31" xfId="89" applyFont="1" applyFill="1" applyBorder="1" applyAlignment="1">
      <alignment horizontal="left" vertical="center" wrapText="1"/>
    </xf>
    <xf numFmtId="0" fontId="44" fillId="25" borderId="17" xfId="89" applyFont="1" applyFill="1" applyBorder="1" applyAlignment="1">
      <alignment horizontal="left" vertical="center" wrapText="1"/>
    </xf>
    <xf numFmtId="0" fontId="44" fillId="25" borderId="28" xfId="89" applyFont="1" applyFill="1" applyBorder="1" applyAlignment="1">
      <alignment horizontal="left" vertical="center" wrapText="1"/>
    </xf>
    <xf numFmtId="0" fontId="75" fillId="25" borderId="19" xfId="89" applyFont="1" applyFill="1" applyBorder="1" applyAlignment="1">
      <alignment horizontal="center" vertical="center" wrapText="1"/>
    </xf>
    <xf numFmtId="0" fontId="75" fillId="25" borderId="20" xfId="89" applyFont="1" applyFill="1" applyBorder="1" applyAlignment="1">
      <alignment horizontal="center" vertical="center" wrapText="1"/>
    </xf>
    <xf numFmtId="0" fontId="75" fillId="25" borderId="50" xfId="89" applyFont="1" applyFill="1" applyBorder="1" applyAlignment="1">
      <alignment horizontal="center" vertical="center" wrapText="1"/>
    </xf>
    <xf numFmtId="200" fontId="77" fillId="25" borderId="27" xfId="259" applyNumberFormat="1" applyFont="1" applyFill="1" applyBorder="1" applyAlignment="1">
      <alignment horizontal="center" vertical="center" wrapText="1"/>
    </xf>
    <xf numFmtId="200" fontId="77" fillId="25" borderId="18" xfId="259" applyNumberFormat="1" applyFont="1" applyFill="1" applyBorder="1" applyAlignment="1">
      <alignment horizontal="center" vertical="center" wrapText="1"/>
    </xf>
    <xf numFmtId="0" fontId="45" fillId="0" borderId="114" xfId="255" applyFont="1" applyBorder="1" applyAlignment="1">
      <alignment horizontal="center" vertical="center" wrapText="1"/>
    </xf>
    <xf numFmtId="0" fontId="45" fillId="0" borderId="0" xfId="255" applyFont="1" applyAlignment="1">
      <alignment horizontal="center" vertical="center" wrapText="1"/>
    </xf>
    <xf numFmtId="0" fontId="60" fillId="0" borderId="79" xfId="255" applyFont="1" applyBorder="1" applyAlignment="1">
      <alignment horizontal="center" vertical="center" wrapText="1"/>
    </xf>
    <xf numFmtId="2" fontId="50" fillId="0" borderId="86" xfId="254" applyNumberFormat="1" applyFont="1" applyBorder="1" applyAlignment="1">
      <alignment horizontal="center" vertical="center"/>
    </xf>
    <xf numFmtId="2" fontId="50" fillId="0" borderId="72" xfId="254" applyNumberFormat="1" applyFont="1" applyBorder="1" applyAlignment="1">
      <alignment horizontal="center" vertical="center"/>
    </xf>
    <xf numFmtId="2" fontId="59" fillId="0" borderId="87" xfId="254" applyNumberFormat="1" applyFont="1" applyBorder="1"/>
    <xf numFmtId="49" fontId="52" fillId="29" borderId="99" xfId="254" applyNumberFormat="1" applyFont="1" applyFill="1" applyBorder="1" applyAlignment="1">
      <alignment horizontal="center" vertical="center" wrapText="1"/>
    </xf>
    <xf numFmtId="49" fontId="52" fillId="29" borderId="61" xfId="254" applyNumberFormat="1" applyFont="1" applyFill="1" applyBorder="1" applyAlignment="1">
      <alignment horizontal="center" vertical="center" wrapText="1"/>
    </xf>
    <xf numFmtId="0" fontId="59" fillId="0" borderId="98" xfId="254" applyFont="1" applyBorder="1"/>
    <xf numFmtId="2" fontId="50" fillId="0" borderId="93" xfId="254" applyNumberFormat="1" applyFont="1" applyBorder="1" applyAlignment="1">
      <alignment horizontal="center" vertical="center"/>
    </xf>
    <xf numFmtId="2" fontId="50" fillId="0" borderId="95" xfId="254" applyNumberFormat="1" applyFont="1" applyBorder="1" applyAlignment="1">
      <alignment horizontal="center" vertical="center"/>
    </xf>
    <xf numFmtId="2" fontId="59" fillId="0" borderId="94" xfId="254" applyNumberFormat="1" applyFont="1" applyBorder="1" applyAlignment="1">
      <alignment horizontal="center" vertical="center"/>
    </xf>
    <xf numFmtId="0" fontId="50" fillId="0" borderId="86" xfId="254" applyFont="1" applyBorder="1" applyAlignment="1">
      <alignment horizontal="center" vertical="center"/>
    </xf>
    <xf numFmtId="0" fontId="50" fillId="0" borderId="72" xfId="254" applyFont="1" applyBorder="1" applyAlignment="1">
      <alignment horizontal="center" vertical="center"/>
    </xf>
    <xf numFmtId="0" fontId="59" fillId="0" borderId="87" xfId="254" applyFont="1" applyBorder="1"/>
    <xf numFmtId="0" fontId="45" fillId="0" borderId="11" xfId="0" applyFont="1" applyBorder="1" applyAlignment="1">
      <alignment wrapText="1"/>
    </xf>
    <xf numFmtId="0" fontId="45" fillId="0" borderId="0" xfId="0" applyFont="1" applyAlignment="1">
      <alignment wrapText="1"/>
    </xf>
    <xf numFmtId="0" fontId="45" fillId="0" borderId="129" xfId="0" applyFont="1" applyBorder="1" applyAlignment="1">
      <alignment wrapText="1"/>
    </xf>
    <xf numFmtId="0" fontId="44" fillId="0" borderId="12" xfId="0" applyFont="1" applyBorder="1" applyAlignment="1">
      <alignment horizontal="left"/>
    </xf>
    <xf numFmtId="0" fontId="44" fillId="0" borderId="13" xfId="0" applyFont="1" applyBorder="1" applyAlignment="1">
      <alignment horizontal="left"/>
    </xf>
    <xf numFmtId="0" fontId="44" fillId="0" borderId="13" xfId="0" applyFont="1" applyBorder="1" applyAlignment="1">
      <alignment horizontal="right"/>
    </xf>
    <xf numFmtId="0" fontId="44" fillId="0" borderId="14" xfId="0" applyFont="1" applyBorder="1" applyAlignment="1">
      <alignment horizontal="right"/>
    </xf>
    <xf numFmtId="43" fontId="44" fillId="0" borderId="135" xfId="34" applyNumberFormat="1" applyFont="1" applyBorder="1" applyAlignment="1">
      <alignment horizontal="center"/>
    </xf>
    <xf numFmtId="43" fontId="44" fillId="0" borderId="21" xfId="34" applyNumberFormat="1" applyFont="1" applyBorder="1" applyAlignment="1">
      <alignment horizontal="center"/>
    </xf>
    <xf numFmtId="43" fontId="44" fillId="0" borderId="136" xfId="34" applyNumberFormat="1" applyFont="1" applyBorder="1" applyAlignment="1">
      <alignment horizontal="center"/>
    </xf>
    <xf numFmtId="43" fontId="44" fillId="0" borderId="26" xfId="34" applyNumberFormat="1" applyFont="1" applyBorder="1" applyAlignment="1">
      <alignment horizontal="center"/>
    </xf>
    <xf numFmtId="0" fontId="45" fillId="0" borderId="37" xfId="0" applyFont="1" applyBorder="1" applyAlignment="1">
      <alignment horizontal="right"/>
    </xf>
    <xf numFmtId="0" fontId="45" fillId="0" borderId="39" xfId="0" applyFont="1" applyBorder="1" applyAlignment="1">
      <alignment horizontal="right"/>
    </xf>
    <xf numFmtId="0" fontId="45" fillId="0" borderId="40" xfId="0" applyFont="1" applyBorder="1" applyAlignment="1">
      <alignment horizontal="right"/>
    </xf>
    <xf numFmtId="0" fontId="45" fillId="24" borderId="37" xfId="0" applyFont="1" applyFill="1" applyBorder="1" applyAlignment="1">
      <alignment horizontal="right"/>
    </xf>
    <xf numFmtId="0" fontId="45" fillId="24" borderId="39" xfId="0" applyFont="1" applyFill="1" applyBorder="1" applyAlignment="1">
      <alignment horizontal="right"/>
    </xf>
    <xf numFmtId="0" fontId="45" fillId="24" borderId="40" xfId="0" applyFont="1" applyFill="1" applyBorder="1" applyAlignment="1">
      <alignment horizontal="right"/>
    </xf>
    <xf numFmtId="0" fontId="44" fillId="0" borderId="19" xfId="0" applyFont="1" applyBorder="1" applyAlignment="1">
      <alignment horizontal="center"/>
    </xf>
    <xf numFmtId="0" fontId="44" fillId="0" borderId="20" xfId="0" applyFont="1" applyBorder="1" applyAlignment="1">
      <alignment horizontal="center"/>
    </xf>
    <xf numFmtId="0" fontId="44" fillId="0" borderId="50" xfId="0" applyFont="1" applyBorder="1" applyAlignment="1">
      <alignment horizontal="center"/>
    </xf>
    <xf numFmtId="0" fontId="45" fillId="0" borderId="128" xfId="0" applyFont="1" applyBorder="1" applyAlignment="1">
      <alignment horizontal="left" vertical="center"/>
    </xf>
    <xf numFmtId="0" fontId="45" fillId="0" borderId="114" xfId="0" applyFont="1" applyBorder="1" applyAlignment="1">
      <alignment horizontal="left" vertical="center"/>
    </xf>
    <xf numFmtId="0" fontId="45" fillId="0" borderId="118"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9" xfId="0" applyFont="1" applyBorder="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24" borderId="32" xfId="0" applyFont="1" applyFill="1" applyBorder="1" applyAlignment="1">
      <alignment horizontal="center"/>
    </xf>
    <xf numFmtId="0" fontId="45" fillId="24" borderId="15" xfId="0" applyFont="1" applyFill="1" applyBorder="1" applyAlignment="1">
      <alignment horizontal="center"/>
    </xf>
    <xf numFmtId="0" fontId="45" fillId="24" borderId="133" xfId="0" applyFont="1" applyFill="1" applyBorder="1" applyAlignment="1">
      <alignment horizontal="center" wrapText="1"/>
    </xf>
    <xf numFmtId="0" fontId="45" fillId="24" borderId="16" xfId="0" applyFont="1" applyFill="1" applyBorder="1" applyAlignment="1">
      <alignment horizontal="center" wrapText="1"/>
    </xf>
    <xf numFmtId="0" fontId="44" fillId="0" borderId="19" xfId="0" applyFont="1" applyBorder="1"/>
    <xf numFmtId="0" fontId="44" fillId="0" borderId="20" xfId="0" applyFont="1" applyBorder="1"/>
    <xf numFmtId="0" fontId="44" fillId="0" borderId="25" xfId="0" applyFont="1" applyBorder="1"/>
    <xf numFmtId="0" fontId="44" fillId="0" borderId="29" xfId="0" applyFont="1" applyBorder="1"/>
    <xf numFmtId="0" fontId="44" fillId="0" borderId="136" xfId="0" applyFont="1" applyBorder="1" applyAlignment="1">
      <alignment horizontal="center"/>
    </xf>
    <xf numFmtId="0" fontId="44" fillId="0" borderId="26" xfId="0" applyFont="1" applyBorder="1" applyAlignment="1">
      <alignment horizontal="center"/>
    </xf>
    <xf numFmtId="2" fontId="44" fillId="0" borderId="135" xfId="0" applyNumberFormat="1" applyFont="1" applyBorder="1" applyAlignment="1">
      <alignment horizontal="center" wrapText="1"/>
    </xf>
    <xf numFmtId="2" fontId="44" fillId="0" borderId="21" xfId="0" applyNumberFormat="1" applyFont="1" applyBorder="1" applyAlignment="1">
      <alignment horizontal="center" wrapText="1"/>
    </xf>
    <xf numFmtId="2" fontId="44" fillId="0" borderId="135" xfId="0" applyNumberFormat="1" applyFont="1" applyBorder="1" applyAlignment="1">
      <alignment horizontal="center"/>
    </xf>
    <xf numFmtId="2" fontId="44" fillId="0" borderId="21" xfId="0" applyNumberFormat="1" applyFont="1" applyBorder="1" applyAlignment="1">
      <alignment horizontal="center"/>
    </xf>
    <xf numFmtId="0" fontId="45" fillId="24" borderId="133" xfId="0" applyFont="1" applyFill="1" applyBorder="1" applyAlignment="1">
      <alignment horizontal="center"/>
    </xf>
    <xf numFmtId="0" fontId="45" fillId="24" borderId="16" xfId="0" applyFont="1" applyFill="1" applyBorder="1" applyAlignment="1">
      <alignment horizontal="center"/>
    </xf>
    <xf numFmtId="0" fontId="44" fillId="0" borderId="26" xfId="0" applyFont="1" applyBorder="1"/>
    <xf numFmtId="0" fontId="44" fillId="0" borderId="135" xfId="0" applyFont="1" applyBorder="1" applyAlignment="1">
      <alignment horizontal="center"/>
    </xf>
    <xf numFmtId="0" fontId="44" fillId="0" borderId="21" xfId="0" applyFont="1" applyBorder="1" applyAlignment="1">
      <alignment horizontal="center"/>
    </xf>
    <xf numFmtId="0" fontId="44" fillId="0" borderId="136" xfId="0" applyFont="1" applyBorder="1"/>
    <xf numFmtId="2" fontId="44" fillId="0" borderId="136" xfId="0" applyNumberFormat="1" applyFont="1" applyBorder="1" applyAlignment="1">
      <alignment horizontal="center"/>
    </xf>
    <xf numFmtId="2" fontId="44" fillId="0" borderId="26" xfId="0" applyNumberFormat="1" applyFont="1" applyBorder="1" applyAlignment="1">
      <alignment horizontal="center"/>
    </xf>
    <xf numFmtId="0" fontId="44" fillId="0" borderId="21" xfId="0" applyFont="1" applyBorder="1"/>
    <xf numFmtId="171" fontId="44" fillId="0" borderId="135" xfId="34" applyFont="1" applyBorder="1" applyAlignment="1">
      <alignment horizontal="center"/>
    </xf>
    <xf numFmtId="171" fontId="44" fillId="0" borderId="21" xfId="34" applyFont="1" applyBorder="1" applyAlignment="1">
      <alignment horizontal="center"/>
    </xf>
    <xf numFmtId="0" fontId="44" fillId="0" borderId="135" xfId="0" applyFont="1" applyBorder="1"/>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28" xfId="0" applyFont="1" applyBorder="1" applyAlignment="1" applyProtection="1">
      <alignment horizontal="center"/>
      <protection locked="0"/>
    </xf>
    <xf numFmtId="0" fontId="45" fillId="0" borderId="114" xfId="0" applyFont="1" applyBorder="1" applyAlignment="1" applyProtection="1">
      <alignment horizontal="center"/>
      <protection locked="0"/>
    </xf>
    <xf numFmtId="0" fontId="45" fillId="0" borderId="118" xfId="0" applyFont="1" applyBorder="1" applyAlignment="1" applyProtection="1">
      <alignment horizontal="center"/>
      <protection locked="0"/>
    </xf>
    <xf numFmtId="0" fontId="45" fillId="24" borderId="32" xfId="0" applyFont="1" applyFill="1" applyBorder="1" applyAlignment="1">
      <alignment horizontal="center" vertical="center" wrapText="1"/>
    </xf>
    <xf numFmtId="0" fontId="45" fillId="24" borderId="15" xfId="0" applyFont="1" applyFill="1" applyBorder="1" applyAlignment="1">
      <alignment horizontal="center" vertical="center" wrapText="1"/>
    </xf>
    <xf numFmtId="0" fontId="45" fillId="24" borderId="24" xfId="0" applyFont="1" applyFill="1" applyBorder="1" applyAlignment="1">
      <alignment horizontal="center" vertical="center" wrapText="1"/>
    </xf>
    <xf numFmtId="0" fontId="45" fillId="24" borderId="32" xfId="0" applyFont="1" applyFill="1" applyBorder="1" applyAlignment="1">
      <alignment horizontal="center" vertical="center"/>
    </xf>
    <xf numFmtId="0" fontId="45" fillId="24" borderId="24" xfId="0" applyFont="1" applyFill="1" applyBorder="1" applyAlignment="1">
      <alignment horizontal="center" vertical="center"/>
    </xf>
    <xf numFmtId="0" fontId="44" fillId="24" borderId="25" xfId="0" applyFont="1" applyFill="1" applyBorder="1" applyAlignment="1">
      <alignment horizontal="center" vertical="center"/>
    </xf>
    <xf numFmtId="0" fontId="44" fillId="24" borderId="29" xfId="0" applyFont="1" applyFill="1" applyBorder="1" applyAlignment="1">
      <alignment horizontal="center" vertical="center"/>
    </xf>
    <xf numFmtId="0" fontId="44" fillId="24" borderId="113" xfId="0" applyFont="1" applyFill="1" applyBorder="1" applyAlignment="1">
      <alignment horizontal="center" vertical="center"/>
    </xf>
    <xf numFmtId="0" fontId="44" fillId="24" borderId="15" xfId="0" applyFont="1" applyFill="1" applyBorder="1" applyAlignment="1">
      <alignment horizontal="center"/>
    </xf>
    <xf numFmtId="0" fontId="44" fillId="24" borderId="16" xfId="0" applyFont="1" applyFill="1" applyBorder="1" applyAlignment="1">
      <alignment horizontal="center"/>
    </xf>
    <xf numFmtId="0" fontId="45" fillId="24" borderId="121" xfId="0" applyFont="1" applyFill="1" applyBorder="1" applyAlignment="1">
      <alignment horizontal="center"/>
    </xf>
    <xf numFmtId="0" fontId="45" fillId="24" borderId="134" xfId="0" applyFont="1" applyFill="1" applyBorder="1" applyAlignment="1">
      <alignment horizontal="center"/>
    </xf>
    <xf numFmtId="0" fontId="8" fillId="0" borderId="57" xfId="0" applyFont="1" applyBorder="1" applyAlignment="1">
      <alignment horizontal="center" wrapText="1"/>
    </xf>
    <xf numFmtId="0" fontId="43" fillId="0" borderId="57" xfId="0" applyFont="1" applyBorder="1" applyAlignment="1">
      <alignment horizontal="center" wrapText="1"/>
    </xf>
    <xf numFmtId="0" fontId="44" fillId="27" borderId="17" xfId="0" applyFont="1" applyFill="1" applyBorder="1" applyAlignment="1">
      <alignment horizontal="center" vertical="center" wrapText="1"/>
    </xf>
    <xf numFmtId="0" fontId="65" fillId="0" borderId="115" xfId="256" applyFont="1" applyBorder="1" applyAlignment="1" applyProtection="1">
      <alignment horizontal="center"/>
    </xf>
    <xf numFmtId="0" fontId="65" fillId="0" borderId="119" xfId="256" applyFont="1" applyBorder="1" applyAlignment="1" applyProtection="1">
      <alignment horizontal="center"/>
    </xf>
    <xf numFmtId="0" fontId="45" fillId="0" borderId="116" xfId="0" applyFont="1" applyBorder="1" applyAlignment="1">
      <alignment horizontal="center"/>
    </xf>
    <xf numFmtId="0" fontId="45" fillId="0" borderId="114" xfId="0" applyFont="1" applyBorder="1" applyAlignment="1">
      <alignment horizontal="center"/>
    </xf>
    <xf numFmtId="0" fontId="45" fillId="0" borderId="117" xfId="0" applyFont="1" applyBorder="1" applyAlignment="1">
      <alignment horizontal="center"/>
    </xf>
    <xf numFmtId="0" fontId="44" fillId="0" borderId="116" xfId="257" applyFont="1" applyBorder="1" applyAlignment="1">
      <alignment horizontal="center" vertical="center"/>
    </xf>
    <xf numFmtId="0" fontId="44" fillId="0" borderId="114" xfId="257" applyFont="1" applyBorder="1" applyAlignment="1">
      <alignment horizontal="center" vertical="center"/>
    </xf>
    <xf numFmtId="0" fontId="44" fillId="0" borderId="118" xfId="257" applyFont="1" applyBorder="1" applyAlignment="1">
      <alignment horizontal="center" vertical="center"/>
    </xf>
    <xf numFmtId="0" fontId="44" fillId="0" borderId="121" xfId="257" applyFont="1" applyBorder="1" applyAlignment="1">
      <alignment horizontal="center" vertical="center"/>
    </xf>
    <xf numFmtId="0" fontId="44" fillId="0" borderId="122" xfId="257" applyFont="1" applyBorder="1" applyAlignment="1">
      <alignment horizontal="center" vertical="center"/>
    </xf>
    <xf numFmtId="0" fontId="44" fillId="0" borderId="123" xfId="257" applyFont="1" applyBorder="1" applyAlignment="1">
      <alignment horizontal="center" vertical="center"/>
    </xf>
    <xf numFmtId="0" fontId="45" fillId="0" borderId="120" xfId="0" applyFont="1" applyBorder="1" applyAlignment="1">
      <alignment horizontal="center"/>
    </xf>
    <xf numFmtId="0" fontId="45" fillId="0" borderId="0" xfId="0" applyFont="1" applyAlignment="1">
      <alignment horizontal="center"/>
    </xf>
    <xf numFmtId="0" fontId="45" fillId="0" borderId="41" xfId="0" applyFont="1" applyBorder="1" applyAlignment="1">
      <alignment horizontal="center"/>
    </xf>
    <xf numFmtId="0" fontId="44" fillId="0" borderId="124" xfId="257" applyFont="1" applyBorder="1" applyAlignment="1">
      <alignment horizontal="center" vertical="center"/>
    </xf>
    <xf numFmtId="0" fontId="44" fillId="0" borderId="23" xfId="0" applyFont="1" applyBorder="1" applyAlignment="1">
      <alignment horizontal="center" vertical="center"/>
    </xf>
    <xf numFmtId="0" fontId="44" fillId="0" borderId="125" xfId="257" applyFont="1" applyBorder="1" applyAlignment="1">
      <alignment horizontal="center" vertical="center"/>
    </xf>
    <xf numFmtId="0" fontId="44" fillId="0" borderId="49" xfId="257" applyFont="1" applyBorder="1" applyAlignment="1">
      <alignment horizontal="center" vertical="center"/>
    </xf>
    <xf numFmtId="0" fontId="44" fillId="0" borderId="126" xfId="257" applyFont="1" applyBorder="1" applyAlignment="1">
      <alignment horizontal="center" vertical="center"/>
    </xf>
    <xf numFmtId="0" fontId="44" fillId="0" borderId="121" xfId="0" applyFont="1" applyBorder="1" applyAlignment="1">
      <alignment horizontal="center" vertical="center"/>
    </xf>
    <xf numFmtId="0" fontId="44" fillId="0" borderId="122" xfId="0" applyFont="1" applyBorder="1" applyAlignment="1">
      <alignment horizontal="center" vertical="center"/>
    </xf>
    <xf numFmtId="0" fontId="44" fillId="0" borderId="123" xfId="0" applyFont="1" applyBorder="1" applyAlignment="1">
      <alignment horizontal="center" vertical="center"/>
    </xf>
    <xf numFmtId="0" fontId="45" fillId="0" borderId="120" xfId="0" applyFont="1" applyBorder="1" applyAlignment="1">
      <alignment horizontal="center" vertical="center" wrapText="1"/>
    </xf>
    <xf numFmtId="0" fontId="45" fillId="0" borderId="0" xfId="0" applyFont="1" applyAlignment="1">
      <alignment horizontal="center" vertical="center" wrapText="1"/>
    </xf>
    <xf numFmtId="0" fontId="45" fillId="0" borderId="41" xfId="0" applyFont="1" applyBorder="1" applyAlignment="1">
      <alignment horizontal="center" vertical="center" wrapText="1"/>
    </xf>
    <xf numFmtId="0" fontId="44" fillId="0" borderId="44" xfId="257" applyFont="1" applyBorder="1" applyAlignment="1">
      <alignment horizontal="center" vertical="center"/>
    </xf>
    <xf numFmtId="0" fontId="44" fillId="0" borderId="127" xfId="257" applyFont="1" applyBorder="1" applyAlignment="1">
      <alignment horizontal="center" vertical="center"/>
    </xf>
    <xf numFmtId="0" fontId="44" fillId="0" borderId="45" xfId="257" applyFont="1" applyBorder="1" applyAlignment="1">
      <alignment horizontal="center" vertical="center"/>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252"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6"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0]" xfId="258" builtinId="6"/>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1" xr:uid="{00000000-0005-0000-0000-00008C000000}"/>
    <cellStyle name="Moneda 2" xfId="62" xr:uid="{00000000-0005-0000-0000-00008D000000}"/>
    <cellStyle name="Moneda 2 10" xfId="210" xr:uid="{00000000-0005-0000-0000-00008E000000}"/>
    <cellStyle name="Moneda 2 11" xfId="211" xr:uid="{00000000-0005-0000-0000-00008F000000}"/>
    <cellStyle name="Moneda 2 12" xfId="212"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3" xr:uid="{00000000-0005-0000-0000-000098000000}"/>
    <cellStyle name="Moneda 2 3" xfId="69" xr:uid="{00000000-0005-0000-0000-000099000000}"/>
    <cellStyle name="Moneda 2 4" xfId="214" xr:uid="{00000000-0005-0000-0000-00009A000000}"/>
    <cellStyle name="Moneda 2 5" xfId="215" xr:uid="{00000000-0005-0000-0000-00009B000000}"/>
    <cellStyle name="Moneda 2 6" xfId="216" xr:uid="{00000000-0005-0000-0000-00009C000000}"/>
    <cellStyle name="Moneda 2 7" xfId="217" xr:uid="{00000000-0005-0000-0000-00009D000000}"/>
    <cellStyle name="Moneda 2 8" xfId="218" xr:uid="{00000000-0005-0000-0000-00009E000000}"/>
    <cellStyle name="Moneda 2 9" xfId="219" xr:uid="{00000000-0005-0000-0000-00009F000000}"/>
    <cellStyle name="Moneda 2_APU´S_NO_PREVISTOS (1)" xfId="220" xr:uid="{00000000-0005-0000-0000-0000A0000000}"/>
    <cellStyle name="Moneda 3" xfId="70" xr:uid="{00000000-0005-0000-0000-0000A1000000}"/>
    <cellStyle name="Moneda 4" xfId="221" xr:uid="{00000000-0005-0000-0000-0000A2000000}"/>
    <cellStyle name="Monetario0" xfId="222" xr:uid="{00000000-0005-0000-0000-0000A3000000}"/>
    <cellStyle name="Neutral" xfId="71" builtinId="28" customBuiltin="1"/>
    <cellStyle name="Neutral 2" xfId="72" xr:uid="{00000000-0005-0000-0000-0000A5000000}"/>
    <cellStyle name="Neutral 3" xfId="223" xr:uid="{00000000-0005-0000-0000-0000A6000000}"/>
    <cellStyle name="No. punto" xfId="224" xr:uid="{00000000-0005-0000-0000-0000A7000000}"/>
    <cellStyle name="No. punto 2" xfId="225" xr:uid="{00000000-0005-0000-0000-0000A8000000}"/>
    <cellStyle name="Normal" xfId="0" builtinId="0"/>
    <cellStyle name="Normal 10" xfId="253" xr:uid="{00000000-0005-0000-0000-0000AA000000}"/>
    <cellStyle name="Normal 10 2" xfId="254" xr:uid="{00000000-0005-0000-0000-0000AB000000}"/>
    <cellStyle name="Normal 12 2 2" xfId="255" xr:uid="{00000000-0005-0000-0000-0000AC000000}"/>
    <cellStyle name="Normal 2" xfId="73" xr:uid="{00000000-0005-0000-0000-0000AD000000}"/>
    <cellStyle name="Normal 2 10" xfId="74" xr:uid="{00000000-0005-0000-0000-0000AE000000}"/>
    <cellStyle name="Normal 2 10 2" xfId="75" xr:uid="{00000000-0005-0000-0000-0000AF000000}"/>
    <cellStyle name="Normal 2 10 2 2" xfId="135" xr:uid="{00000000-0005-0000-0000-0000B0000000}"/>
    <cellStyle name="Normal 2 10 3" xfId="126" xr:uid="{00000000-0005-0000-0000-0000B1000000}"/>
    <cellStyle name="Normal 2 11" xfId="76" xr:uid="{00000000-0005-0000-0000-0000B2000000}"/>
    <cellStyle name="Normal 2 12" xfId="77" xr:uid="{00000000-0005-0000-0000-0000B3000000}"/>
    <cellStyle name="Normal 2 13" xfId="78" xr:uid="{00000000-0005-0000-0000-0000B4000000}"/>
    <cellStyle name="Normal 2 2" xfId="79" xr:uid="{00000000-0005-0000-0000-0000B5000000}"/>
    <cellStyle name="Normal 2 2 2" xfId="226" xr:uid="{00000000-0005-0000-0000-0000B6000000}"/>
    <cellStyle name="Normal 2 2 3" xfId="227" xr:uid="{00000000-0005-0000-0000-0000B7000000}"/>
    <cellStyle name="Normal 2 3" xfId="80" xr:uid="{00000000-0005-0000-0000-0000B8000000}"/>
    <cellStyle name="Normal 2 3 2" xfId="228" xr:uid="{00000000-0005-0000-0000-0000B9000000}"/>
    <cellStyle name="Normal 2 4" xfId="81" xr:uid="{00000000-0005-0000-0000-0000BA000000}"/>
    <cellStyle name="Normal 2 5" xfId="82" xr:uid="{00000000-0005-0000-0000-0000BB000000}"/>
    <cellStyle name="Normal 2 6" xfId="83" xr:uid="{00000000-0005-0000-0000-0000BC000000}"/>
    <cellStyle name="Normal 2 7" xfId="84" xr:uid="{00000000-0005-0000-0000-0000BD000000}"/>
    <cellStyle name="Normal 2 8" xfId="85" xr:uid="{00000000-0005-0000-0000-0000BE000000}"/>
    <cellStyle name="Normal 2 9" xfId="86" xr:uid="{00000000-0005-0000-0000-0000BF000000}"/>
    <cellStyle name="Normal 2_APU NO PREVISTOS MTTO" xfId="87" xr:uid="{00000000-0005-0000-0000-0000C0000000}"/>
    <cellStyle name="Normal 29" xfId="88" xr:uid="{00000000-0005-0000-0000-0000C1000000}"/>
    <cellStyle name="Normal 3" xfId="89" xr:uid="{00000000-0005-0000-0000-0000C2000000}"/>
    <cellStyle name="Normal 3 11" xfId="130" xr:uid="{00000000-0005-0000-0000-0000C3000000}"/>
    <cellStyle name="Normal 3 2" xfId="90" xr:uid="{00000000-0005-0000-0000-0000C4000000}"/>
    <cellStyle name="Normal 3 2 2" xfId="128" xr:uid="{00000000-0005-0000-0000-0000C5000000}"/>
    <cellStyle name="Normal 3 3" xfId="229" xr:uid="{00000000-0005-0000-0000-0000C6000000}"/>
    <cellStyle name="Normal 3_APU´S_NO_PREVISTOS (1)" xfId="230" xr:uid="{00000000-0005-0000-0000-0000C7000000}"/>
    <cellStyle name="Normal 4" xfId="91" xr:uid="{00000000-0005-0000-0000-0000C8000000}"/>
    <cellStyle name="Normal 4 2" xfId="92" xr:uid="{00000000-0005-0000-0000-0000C9000000}"/>
    <cellStyle name="Normal 4 2 2" xfId="231" xr:uid="{00000000-0005-0000-0000-0000CA000000}"/>
    <cellStyle name="Normal 5" xfId="133" xr:uid="{00000000-0005-0000-0000-0000CB000000}"/>
    <cellStyle name="Normal 6" xfId="232" xr:uid="{00000000-0005-0000-0000-0000CC000000}"/>
    <cellStyle name="Normal 6 2" xfId="233" xr:uid="{00000000-0005-0000-0000-0000CD000000}"/>
    <cellStyle name="Normal 7" xfId="234" xr:uid="{00000000-0005-0000-0000-0000CE000000}"/>
    <cellStyle name="Normal 8" xfId="235" xr:uid="{00000000-0005-0000-0000-0000CF000000}"/>
    <cellStyle name="Normal 9" xfId="236" xr:uid="{00000000-0005-0000-0000-0000D0000000}"/>
    <cellStyle name="Normal 9 2" xfId="132" xr:uid="{00000000-0005-0000-0000-0000D1000000}"/>
    <cellStyle name="Normal_modelo ACTA OBRA y MODIFICACION" xfId="257" xr:uid="{00000000-0005-0000-0000-0000D2000000}"/>
    <cellStyle name="Normal_PTO OFICIAL PREPLIEGO (CORREGIDO) 2" xfId="131" xr:uid="{00000000-0005-0000-0000-0000D3000000}"/>
    <cellStyle name="Notas 2" xfId="93" xr:uid="{00000000-0005-0000-0000-0000D4000000}"/>
    <cellStyle name="Notas 3" xfId="237" xr:uid="{00000000-0005-0000-0000-0000D5000000}"/>
    <cellStyle name="Percent" xfId="95" xr:uid="{00000000-0005-0000-0000-0000D6000000}"/>
    <cellStyle name="Porcentaje" xfId="259" builtinId="5"/>
    <cellStyle name="Porcentaje 2" xfId="238" xr:uid="{00000000-0005-0000-0000-0000D8000000}"/>
    <cellStyle name="Porcentaje 3" xfId="94" xr:uid="{00000000-0005-0000-0000-0000D9000000}"/>
    <cellStyle name="Porcentaje 4" xfId="239" xr:uid="{00000000-0005-0000-0000-0000DA000000}"/>
    <cellStyle name="Porcentaje 5" xfId="240" xr:uid="{00000000-0005-0000-0000-0000DB000000}"/>
    <cellStyle name="Porcentaje 5 2" xfId="241" xr:uid="{00000000-0005-0000-0000-0000DC000000}"/>
    <cellStyle name="Porcentual 2" xfId="96" xr:uid="{00000000-0005-0000-0000-0000DD000000}"/>
    <cellStyle name="Porcentual 2 10" xfId="97" xr:uid="{00000000-0005-0000-0000-0000DE000000}"/>
    <cellStyle name="Porcentual 2 10 2" xfId="98" xr:uid="{00000000-0005-0000-0000-0000DF000000}"/>
    <cellStyle name="Porcentual 2 11" xfId="99" xr:uid="{00000000-0005-0000-0000-0000E0000000}"/>
    <cellStyle name="Porcentual 2 12" xfId="100" xr:uid="{00000000-0005-0000-0000-0000E1000000}"/>
    <cellStyle name="Porcentual 2 2" xfId="101" xr:uid="{00000000-0005-0000-0000-0000E2000000}"/>
    <cellStyle name="Porcentual 2 3" xfId="102" xr:uid="{00000000-0005-0000-0000-0000E3000000}"/>
    <cellStyle name="Porcentual 2 4" xfId="103" xr:uid="{00000000-0005-0000-0000-0000E4000000}"/>
    <cellStyle name="Porcentual 2 5" xfId="104" xr:uid="{00000000-0005-0000-0000-0000E5000000}"/>
    <cellStyle name="Porcentual 2 6" xfId="105" xr:uid="{00000000-0005-0000-0000-0000E6000000}"/>
    <cellStyle name="Porcentual 2 7" xfId="106" xr:uid="{00000000-0005-0000-0000-0000E7000000}"/>
    <cellStyle name="Porcentual 2 8" xfId="107" xr:uid="{00000000-0005-0000-0000-0000E8000000}"/>
    <cellStyle name="Porcentual 2 9" xfId="108" xr:uid="{00000000-0005-0000-0000-0000E9000000}"/>
    <cellStyle name="Porcentual 3" xfId="109" xr:uid="{00000000-0005-0000-0000-0000EA000000}"/>
    <cellStyle name="Porcentual 4" xfId="110" xr:uid="{00000000-0005-0000-0000-0000EB000000}"/>
    <cellStyle name="Porcentual 4 2" xfId="111" xr:uid="{00000000-0005-0000-0000-0000EC000000}"/>
    <cellStyle name="Porcentual 5" xfId="112" xr:uid="{00000000-0005-0000-0000-0000ED000000}"/>
    <cellStyle name="Porcentual 5 2" xfId="242" xr:uid="{00000000-0005-0000-0000-0000EE000000}"/>
    <cellStyle name="Porcentual 6" xfId="113" xr:uid="{00000000-0005-0000-0000-0000EF000000}"/>
    <cellStyle name="Porcentual 6 2" xfId="114" xr:uid="{00000000-0005-0000-0000-0000F0000000}"/>
    <cellStyle name="Porcentual 7" xfId="115" xr:uid="{00000000-0005-0000-0000-0000F1000000}"/>
    <cellStyle name="Porcentual 8" xfId="127" xr:uid="{00000000-0005-0000-0000-0000F2000000}"/>
    <cellStyle name="resaltado" xfId="243" xr:uid="{00000000-0005-0000-0000-0000F3000000}"/>
    <cellStyle name="Salida 2" xfId="116" xr:uid="{00000000-0005-0000-0000-0000F4000000}"/>
    <cellStyle name="Salida 3" xfId="244" xr:uid="{00000000-0005-0000-0000-0000F5000000}"/>
    <cellStyle name="Texto de advertencia 2" xfId="117" xr:uid="{00000000-0005-0000-0000-0000F6000000}"/>
    <cellStyle name="Texto de advertencia 3" xfId="245" xr:uid="{00000000-0005-0000-0000-0000F7000000}"/>
    <cellStyle name="Texto explicativo 2" xfId="118" xr:uid="{00000000-0005-0000-0000-0000F8000000}"/>
    <cellStyle name="Texto explicativo 3" xfId="246" xr:uid="{00000000-0005-0000-0000-0000F9000000}"/>
    <cellStyle name="Título 1 2" xfId="119" xr:uid="{00000000-0005-0000-0000-0000FA000000}"/>
    <cellStyle name="Título 1 3" xfId="247" xr:uid="{00000000-0005-0000-0000-0000FB000000}"/>
    <cellStyle name="Título 2 2" xfId="120" xr:uid="{00000000-0005-0000-0000-0000FC000000}"/>
    <cellStyle name="Título 2 3" xfId="248" xr:uid="{00000000-0005-0000-0000-0000FD000000}"/>
    <cellStyle name="Título 3 2" xfId="121" xr:uid="{00000000-0005-0000-0000-0000FE000000}"/>
    <cellStyle name="Título 3 3" xfId="249" xr:uid="{00000000-0005-0000-0000-0000FF000000}"/>
    <cellStyle name="Título 4" xfId="122" xr:uid="{00000000-0005-0000-0000-000000010000}"/>
    <cellStyle name="Título 5" xfId="250" xr:uid="{00000000-0005-0000-0000-000001010000}"/>
    <cellStyle name="Total" xfId="123" builtinId="25" customBuiltin="1"/>
    <cellStyle name="Total 2" xfId="124" xr:uid="{00000000-0005-0000-0000-000003010000}"/>
    <cellStyle name="Total 3" xfId="251" xr:uid="{00000000-0005-0000-0000-000004010000}"/>
  </cellStyles>
  <dxfs count="28">
    <dxf>
      <font>
        <color rgb="FF006100"/>
      </font>
      <fill>
        <patternFill>
          <bgColor rgb="FFC6EFCE"/>
        </patternFill>
      </fill>
    </dxf>
    <dxf>
      <font>
        <color theme="8" tint="-0.499984740745262"/>
      </font>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theme="8" tint="-0.499984740745262"/>
      </font>
      <fill>
        <patternFill>
          <bgColor theme="8" tint="0.79998168889431442"/>
        </patternFill>
      </fill>
    </dxf>
    <dxf>
      <font>
        <color rgb="FF9C6500"/>
      </font>
      <fill>
        <patternFill>
          <bgColor rgb="FFFFEB9C"/>
        </patternFill>
      </fill>
    </dxf>
    <dxf>
      <font>
        <color rgb="FF9C6500"/>
      </font>
      <fill>
        <patternFill>
          <bgColor rgb="FFFFEB9C"/>
        </patternFill>
      </fill>
    </dxf>
    <dxf>
      <font>
        <color theme="8" tint="-0.499984740745262"/>
      </font>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theme="8" tint="-0.499984740745262"/>
      </font>
      <fill>
        <patternFill>
          <bgColor theme="8" tint="0.79998168889431442"/>
        </patternFill>
      </fill>
    </dxf>
    <dxf>
      <font>
        <color rgb="FF006100"/>
      </font>
      <fill>
        <patternFill>
          <bgColor rgb="FFC6EFCE"/>
        </patternFill>
      </fill>
    </dxf>
    <dxf>
      <font>
        <color rgb="FF006100"/>
      </font>
      <fill>
        <patternFill>
          <bgColor rgb="FFC6EFCE"/>
        </patternFill>
      </fill>
    </dxf>
    <dxf>
      <font>
        <color theme="8" tint="-0.499984740745262"/>
      </font>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theme="8" tint="-0.499984740745262"/>
      </font>
      <fill>
        <patternFill>
          <bgColor theme="8" tint="0.79998168889431442"/>
        </patternFill>
      </fill>
    </dxf>
    <dxf>
      <font>
        <color rgb="FF9C6500"/>
      </font>
      <fill>
        <patternFill>
          <bgColor rgb="FFFFEB9C"/>
        </patternFill>
      </fill>
    </dxf>
    <dxf>
      <font>
        <color rgb="FF9C6500"/>
      </font>
      <fill>
        <patternFill>
          <bgColor rgb="FFFFEB9C"/>
        </patternFill>
      </fill>
    </dxf>
    <dxf>
      <font>
        <color theme="8" tint="-0.499984740745262"/>
      </font>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theme="8" tint="-0.499984740745262"/>
      </font>
      <fill>
        <patternFill>
          <bgColor theme="8" tint="0.79998168889431442"/>
        </patternFill>
      </fill>
    </dxf>
    <dxf>
      <font>
        <color rgb="FF006100"/>
      </font>
      <fill>
        <patternFill>
          <bgColor rgb="FFC6EF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D1"/>
      <color rgb="FFFFFF99"/>
      <color rgb="FFFFE0A3"/>
      <color rgb="FFFF7C80"/>
      <color rgb="FFFFECC5"/>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2182989</xdr:colOff>
      <xdr:row>688</xdr:row>
      <xdr:rowOff>355290</xdr:rowOff>
    </xdr:from>
    <xdr:to>
      <xdr:col>6</xdr:col>
      <xdr:colOff>5348111</xdr:colOff>
      <xdr:row>695</xdr:row>
      <xdr:rowOff>208844</xdr:rowOff>
    </xdr:to>
    <xdr:pic>
      <xdr:nvPicPr>
        <xdr:cNvPr id="2" name="Imagen 1">
          <a:extLst>
            <a:ext uri="{FF2B5EF4-FFF2-40B4-BE49-F238E27FC236}">
              <a16:creationId xmlns:a16="http://schemas.microsoft.com/office/drawing/2014/main" id="{DCBFB4C6-251C-78E5-67F7-A1856E21B5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44545" y="277257623"/>
          <a:ext cx="3165122" cy="233711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145298</xdr:colOff>
      <xdr:row>0</xdr:row>
      <xdr:rowOff>72647</xdr:rowOff>
    </xdr:from>
    <xdr:to>
      <xdr:col>5</xdr:col>
      <xdr:colOff>807840</xdr:colOff>
      <xdr:row>2</xdr:row>
      <xdr:rowOff>288712</xdr:rowOff>
    </xdr:to>
    <xdr:pic>
      <xdr:nvPicPr>
        <xdr:cNvPr id="5" name="image1.png" descr="Imagen que contiene Texto&#10;&#10;Descripción generada automáticamente">
          <a:extLst>
            <a:ext uri="{FF2B5EF4-FFF2-40B4-BE49-F238E27FC236}">
              <a16:creationId xmlns:a16="http://schemas.microsoft.com/office/drawing/2014/main" id="{B392ABB9-8DE8-1B3D-879B-585F2043057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31255"/>
        <a:stretch/>
      </xdr:blipFill>
      <xdr:spPr bwMode="auto">
        <a:xfrm>
          <a:off x="7482777" y="72647"/>
          <a:ext cx="662542" cy="651955"/>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5B93B74-A6C6-49A2-9790-C4C32DC9AE6C}"/>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FDF05B2-6611-418B-8FDD-6061CCFF3E8C}"/>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52D38-FAEA-45D8-8B97-4A635FA4B739}">
  <sheetPr>
    <pageSetUpPr fitToPage="1"/>
  </sheetPr>
  <dimension ref="A1:V697"/>
  <sheetViews>
    <sheetView showGridLines="0" tabSelected="1" view="pageBreakPreview" topLeftCell="A669" zoomScale="90" zoomScaleNormal="100" zoomScaleSheetLayoutView="90" zoomScalePageLayoutView="55" workbookViewId="0">
      <selection activeCell="C685" sqref="C685:G685"/>
    </sheetView>
  </sheetViews>
  <sheetFormatPr baseColWidth="10" defaultColWidth="11.5" defaultRowHeight="14"/>
  <cols>
    <col min="1" max="1" width="3.5" style="1" customWidth="1"/>
    <col min="2" max="2" width="6.5" style="1" customWidth="1"/>
    <col min="3" max="3" width="5.1640625" style="1" customWidth="1"/>
    <col min="4" max="4" width="15.5" style="1" customWidth="1"/>
    <col min="5" max="5" width="12.5" style="2" customWidth="1"/>
    <col min="6" max="6" width="12.5" style="1" customWidth="1"/>
    <col min="7" max="7" width="91.33203125" style="1" customWidth="1"/>
    <col min="8" max="8" width="7.6640625" style="2" customWidth="1"/>
    <col min="9" max="9" width="11.83203125" style="1" customWidth="1"/>
    <col min="10" max="10" width="22.1640625" style="1" customWidth="1"/>
    <col min="11" max="11" width="28.6640625" style="1" customWidth="1"/>
    <col min="12" max="12" width="6.1640625" style="224" customWidth="1"/>
    <col min="13" max="13" width="12.1640625" style="224" customWidth="1"/>
    <col min="14" max="14" width="19.1640625" style="379" bestFit="1" customWidth="1"/>
    <col min="15" max="15" width="32.5" style="1" customWidth="1"/>
    <col min="16" max="16" width="21.5" style="55" customWidth="1"/>
    <col min="17" max="17" width="11.5" style="1"/>
    <col min="18" max="18" width="16.33203125" style="1" customWidth="1"/>
    <col min="19" max="16384" width="11.5" style="1"/>
  </cols>
  <sheetData>
    <row r="1" spans="1:22" ht="11.25" customHeight="1" thickBot="1">
      <c r="A1" s="4"/>
      <c r="B1" s="4"/>
      <c r="C1" s="4"/>
      <c r="D1" s="71"/>
      <c r="E1" s="71"/>
      <c r="F1" s="71"/>
      <c r="G1" s="71"/>
      <c r="H1" s="71"/>
      <c r="I1" s="71"/>
      <c r="J1" s="71"/>
      <c r="K1" s="71"/>
      <c r="L1" s="220"/>
      <c r="M1" s="220"/>
      <c r="N1" s="377"/>
      <c r="O1" s="71"/>
    </row>
    <row r="2" spans="1:22" ht="11.25" customHeight="1" thickTop="1">
      <c r="A2" s="4"/>
      <c r="B2" s="89"/>
      <c r="C2" s="90"/>
      <c r="D2" s="90"/>
      <c r="E2" s="91"/>
      <c r="F2" s="90"/>
      <c r="G2" s="90"/>
      <c r="H2" s="91"/>
      <c r="I2" s="90"/>
      <c r="J2" s="90"/>
      <c r="K2" s="90"/>
      <c r="L2" s="375"/>
      <c r="M2" s="396"/>
      <c r="N2" s="378"/>
      <c r="O2" s="4"/>
    </row>
    <row r="3" spans="1:22" ht="27" customHeight="1">
      <c r="A3" s="4"/>
      <c r="B3" s="6"/>
      <c r="C3" s="433" t="s">
        <v>0</v>
      </c>
      <c r="D3" s="434"/>
      <c r="E3" s="434"/>
      <c r="F3" s="434"/>
      <c r="G3" s="4"/>
      <c r="H3" s="4"/>
      <c r="I3" s="4"/>
      <c r="J3" s="4"/>
      <c r="K3" s="4"/>
      <c r="L3" s="221"/>
      <c r="M3" s="396"/>
      <c r="N3" s="378"/>
      <c r="O3" s="4"/>
    </row>
    <row r="4" spans="1:22" ht="16">
      <c r="A4" s="4"/>
      <c r="B4" s="6"/>
      <c r="C4" s="394" t="s">
        <v>1</v>
      </c>
      <c r="D4" s="93" t="s">
        <v>2</v>
      </c>
      <c r="E4" s="395" t="s">
        <v>3</v>
      </c>
      <c r="F4" s="93">
        <v>1</v>
      </c>
      <c r="G4" s="4"/>
      <c r="H4" s="4"/>
      <c r="I4" s="4"/>
      <c r="J4" s="4"/>
      <c r="K4" s="4"/>
      <c r="L4" s="221"/>
      <c r="M4" s="396"/>
      <c r="N4" s="378"/>
      <c r="O4" s="4"/>
    </row>
    <row r="5" spans="1:22" ht="27" customHeight="1">
      <c r="A5" s="4"/>
      <c r="B5" s="6"/>
      <c r="C5" s="435" t="s">
        <v>4</v>
      </c>
      <c r="D5" s="435"/>
      <c r="E5" s="435"/>
      <c r="F5" s="435"/>
      <c r="G5" s="435"/>
      <c r="H5" s="435"/>
      <c r="I5" s="435"/>
      <c r="J5" s="435"/>
      <c r="K5" s="435"/>
      <c r="L5" s="221"/>
      <c r="M5" s="396"/>
      <c r="O5" s="55"/>
    </row>
    <row r="6" spans="1:22" ht="17" thickBot="1">
      <c r="A6" s="4"/>
      <c r="B6" s="6"/>
      <c r="C6" s="436" t="s">
        <v>5</v>
      </c>
      <c r="D6" s="436"/>
      <c r="E6" s="436"/>
      <c r="F6" s="436"/>
      <c r="G6" s="436"/>
      <c r="H6" s="436"/>
      <c r="I6" s="436"/>
      <c r="J6" s="436"/>
      <c r="K6" s="436"/>
      <c r="L6" s="221"/>
      <c r="M6" s="396"/>
      <c r="O6" s="55"/>
    </row>
    <row r="7" spans="1:22" s="98" customFormat="1" ht="16.5" customHeight="1">
      <c r="A7" s="95"/>
      <c r="B7" s="96"/>
      <c r="C7" s="437" t="s">
        <v>6</v>
      </c>
      <c r="D7" s="438"/>
      <c r="E7" s="438"/>
      <c r="F7" s="438"/>
      <c r="G7" s="438"/>
      <c r="H7" s="438"/>
      <c r="I7" s="438"/>
      <c r="J7" s="438"/>
      <c r="K7" s="439"/>
      <c r="L7" s="222"/>
      <c r="M7" s="419"/>
      <c r="N7" s="379"/>
      <c r="O7" s="55"/>
      <c r="P7" s="97"/>
    </row>
    <row r="8" spans="1:22" ht="33" customHeight="1" thickBot="1">
      <c r="A8" s="4"/>
      <c r="B8" s="99"/>
      <c r="C8" s="440"/>
      <c r="D8" s="441"/>
      <c r="E8" s="441"/>
      <c r="F8" s="441"/>
      <c r="G8" s="441"/>
      <c r="H8" s="441"/>
      <c r="I8" s="441"/>
      <c r="J8" s="441"/>
      <c r="K8" s="442"/>
      <c r="L8" s="221"/>
      <c r="M8" s="396"/>
      <c r="O8" s="55"/>
    </row>
    <row r="9" spans="1:22" ht="48.75" customHeight="1">
      <c r="A9" s="4"/>
      <c r="B9" s="99"/>
      <c r="C9" s="443" t="s">
        <v>7</v>
      </c>
      <c r="D9" s="444"/>
      <c r="E9" s="444"/>
      <c r="F9" s="444"/>
      <c r="G9" s="444"/>
      <c r="H9" s="444"/>
      <c r="I9" s="444"/>
      <c r="J9" s="444"/>
      <c r="K9" s="445"/>
      <c r="L9" s="221"/>
      <c r="M9" s="396"/>
      <c r="O9" s="55"/>
    </row>
    <row r="10" spans="1:22" ht="22.5" customHeight="1" thickBot="1">
      <c r="A10" s="4"/>
      <c r="B10" s="6"/>
      <c r="C10" s="430"/>
      <c r="D10" s="431"/>
      <c r="E10" s="431"/>
      <c r="F10" s="431"/>
      <c r="G10" s="431"/>
      <c r="H10" s="431"/>
      <c r="I10" s="431"/>
      <c r="J10" s="431"/>
      <c r="K10" s="432"/>
      <c r="L10" s="221"/>
      <c r="M10" s="396"/>
      <c r="O10" s="55"/>
    </row>
    <row r="11" spans="1:22" ht="21.75" customHeight="1">
      <c r="A11" s="4"/>
      <c r="B11" s="6"/>
      <c r="C11" s="448" t="s">
        <v>8</v>
      </c>
      <c r="D11" s="450" t="s">
        <v>9</v>
      </c>
      <c r="E11" s="452" t="s">
        <v>10</v>
      </c>
      <c r="F11" s="452"/>
      <c r="G11" s="448" t="s">
        <v>11</v>
      </c>
      <c r="H11" s="450" t="s">
        <v>12</v>
      </c>
      <c r="I11" s="450" t="s">
        <v>13</v>
      </c>
      <c r="J11" s="453" t="s">
        <v>14</v>
      </c>
      <c r="K11" s="455" t="s">
        <v>15</v>
      </c>
      <c r="L11" s="221"/>
      <c r="M11" s="396"/>
      <c r="N11" s="380"/>
      <c r="O11" s="359"/>
    </row>
    <row r="12" spans="1:22" ht="19.5" customHeight="1" thickBot="1">
      <c r="A12" s="4"/>
      <c r="B12" s="6"/>
      <c r="C12" s="449"/>
      <c r="D12" s="451"/>
      <c r="E12" s="100" t="s">
        <v>16</v>
      </c>
      <c r="F12" s="100" t="s">
        <v>17</v>
      </c>
      <c r="G12" s="449"/>
      <c r="H12" s="451"/>
      <c r="I12" s="451"/>
      <c r="J12" s="454"/>
      <c r="K12" s="456"/>
      <c r="L12" s="221"/>
      <c r="M12" s="396"/>
      <c r="N12" s="380"/>
      <c r="O12" s="359"/>
      <c r="P12" s="55" t="s">
        <v>18</v>
      </c>
      <c r="Q12" s="1" t="s">
        <v>18</v>
      </c>
      <c r="R12" s="1" t="s">
        <v>19</v>
      </c>
      <c r="S12" s="1" t="s">
        <v>18</v>
      </c>
      <c r="T12" s="1" t="s">
        <v>18</v>
      </c>
      <c r="U12" s="1" t="s">
        <v>18</v>
      </c>
      <c r="V12" s="1" t="s">
        <v>19</v>
      </c>
    </row>
    <row r="13" spans="1:22" ht="30" customHeight="1" thickBot="1">
      <c r="A13" s="4"/>
      <c r="B13" s="6"/>
      <c r="C13" s="72"/>
      <c r="D13" s="73" t="s">
        <v>20</v>
      </c>
      <c r="E13" s="74"/>
      <c r="F13" s="74"/>
      <c r="G13" s="74" t="s">
        <v>21</v>
      </c>
      <c r="H13" s="73"/>
      <c r="I13" s="74"/>
      <c r="J13" s="74"/>
      <c r="K13" s="75"/>
      <c r="L13" s="221"/>
      <c r="M13" s="396"/>
      <c r="N13" s="381"/>
      <c r="O13" s="360"/>
    </row>
    <row r="14" spans="1:22" ht="23.25" customHeight="1">
      <c r="A14" s="4"/>
      <c r="B14" s="6"/>
      <c r="C14" s="9"/>
      <c r="D14" s="351" t="s">
        <v>22</v>
      </c>
      <c r="E14" s="10"/>
      <c r="F14" s="10"/>
      <c r="G14" s="45" t="s">
        <v>23</v>
      </c>
      <c r="H14" s="41" t="s">
        <v>24</v>
      </c>
      <c r="I14" s="41">
        <v>362</v>
      </c>
      <c r="J14" s="393">
        <f>+'POE Cesar Conto'!AA14</f>
        <v>1444</v>
      </c>
      <c r="K14" s="82">
        <f>ROUND(I14*J14,0)</f>
        <v>522728</v>
      </c>
      <c r="L14" s="221"/>
      <c r="M14" s="396"/>
      <c r="N14" s="382"/>
      <c r="O14" s="391"/>
      <c r="P14" s="57"/>
      <c r="Q14" s="86"/>
    </row>
    <row r="15" spans="1:22" ht="28.5" customHeight="1">
      <c r="A15" s="4"/>
      <c r="B15" s="6"/>
      <c r="C15" s="9"/>
      <c r="D15" s="351" t="s">
        <v>25</v>
      </c>
      <c r="E15" s="10"/>
      <c r="F15" s="10"/>
      <c r="G15" s="45" t="s">
        <v>26</v>
      </c>
      <c r="H15" s="41" t="s">
        <v>27</v>
      </c>
      <c r="I15" s="41">
        <v>128</v>
      </c>
      <c r="J15" s="393">
        <f>+'POE Cesar Conto'!AA15</f>
        <v>12428</v>
      </c>
      <c r="K15" s="44">
        <f t="shared" ref="K15:K23" si="0">ROUND(I15*J15,0)</f>
        <v>1590784</v>
      </c>
      <c r="L15" s="221"/>
      <c r="M15" s="396"/>
      <c r="N15" s="382"/>
      <c r="O15" s="391"/>
      <c r="P15" s="57"/>
      <c r="Q15" s="86"/>
    </row>
    <row r="16" spans="1:22" ht="28.5" customHeight="1">
      <c r="A16" s="4"/>
      <c r="B16" s="6"/>
      <c r="C16" s="9"/>
      <c r="D16" s="351" t="s">
        <v>28</v>
      </c>
      <c r="E16" s="10"/>
      <c r="F16" s="10"/>
      <c r="G16" s="45" t="s">
        <v>29</v>
      </c>
      <c r="H16" s="41" t="s">
        <v>27</v>
      </c>
      <c r="I16" s="41">
        <v>3209</v>
      </c>
      <c r="J16" s="393">
        <f>+'POE Cesar Conto'!AA16</f>
        <v>15040</v>
      </c>
      <c r="K16" s="44">
        <f t="shared" si="0"/>
        <v>48263360</v>
      </c>
      <c r="L16" s="221"/>
      <c r="M16" s="396"/>
      <c r="N16" s="382"/>
      <c r="O16" s="391"/>
      <c r="P16" s="57"/>
      <c r="Q16" s="86"/>
    </row>
    <row r="17" spans="1:18" ht="16">
      <c r="A17" s="4"/>
      <c r="B17" s="6"/>
      <c r="C17" s="9"/>
      <c r="D17" s="351" t="s">
        <v>30</v>
      </c>
      <c r="E17" s="10"/>
      <c r="F17" s="10"/>
      <c r="G17" s="45" t="s">
        <v>31</v>
      </c>
      <c r="H17" s="41" t="s">
        <v>32</v>
      </c>
      <c r="I17" s="41">
        <v>1</v>
      </c>
      <c r="J17" s="393">
        <f>+'POE Cesar Conto'!AA17</f>
        <v>10241082</v>
      </c>
      <c r="K17" s="44">
        <f t="shared" si="0"/>
        <v>10241082</v>
      </c>
      <c r="L17" s="221"/>
      <c r="M17" s="396"/>
      <c r="N17" s="382"/>
      <c r="O17" s="391"/>
      <c r="P17" s="57"/>
      <c r="Q17" s="86"/>
    </row>
    <row r="18" spans="1:18" ht="16">
      <c r="A18" s="4"/>
      <c r="B18" s="6"/>
      <c r="C18" s="9"/>
      <c r="D18" s="351" t="s">
        <v>33</v>
      </c>
      <c r="E18" s="10"/>
      <c r="F18" s="10"/>
      <c r="G18" s="45" t="s">
        <v>34</v>
      </c>
      <c r="H18" s="41" t="s">
        <v>35</v>
      </c>
      <c r="I18" s="41">
        <v>1</v>
      </c>
      <c r="J18" s="393">
        <f>+'POE Cesar Conto'!AA18</f>
        <v>5120541</v>
      </c>
      <c r="K18" s="44">
        <f t="shared" si="0"/>
        <v>5120541</v>
      </c>
      <c r="L18" s="221"/>
      <c r="M18" s="396"/>
      <c r="N18" s="382"/>
      <c r="O18" s="391"/>
      <c r="P18" s="57"/>
      <c r="Q18" s="86"/>
    </row>
    <row r="19" spans="1:18" ht="43.5" customHeight="1">
      <c r="A19" s="4"/>
      <c r="B19" s="6"/>
      <c r="C19" s="9"/>
      <c r="D19" s="351" t="s">
        <v>36</v>
      </c>
      <c r="E19" s="10"/>
      <c r="F19" s="10"/>
      <c r="G19" s="45" t="s">
        <v>37</v>
      </c>
      <c r="H19" s="41" t="s">
        <v>27</v>
      </c>
      <c r="I19" s="41">
        <v>289</v>
      </c>
      <c r="J19" s="393">
        <f>+'POE Cesar Conto'!AA19</f>
        <v>240624</v>
      </c>
      <c r="K19" s="44">
        <f t="shared" si="0"/>
        <v>69540336</v>
      </c>
      <c r="L19" s="221"/>
      <c r="M19" s="396"/>
      <c r="N19" s="382"/>
      <c r="O19" s="391"/>
      <c r="P19" s="57"/>
      <c r="Q19" s="86"/>
      <c r="R19" s="87"/>
    </row>
    <row r="20" spans="1:18" ht="23.25" customHeight="1">
      <c r="A20" s="4"/>
      <c r="B20" s="6"/>
      <c r="C20" s="9"/>
      <c r="D20" s="351" t="s">
        <v>38</v>
      </c>
      <c r="E20" s="10"/>
      <c r="F20" s="10"/>
      <c r="G20" s="45" t="s">
        <v>39</v>
      </c>
      <c r="H20" s="41" t="s">
        <v>27</v>
      </c>
      <c r="I20" s="41">
        <v>1960</v>
      </c>
      <c r="J20" s="393">
        <f>+'POE Cesar Conto'!AA20</f>
        <v>10466</v>
      </c>
      <c r="K20" s="44">
        <f t="shared" si="0"/>
        <v>20513360</v>
      </c>
      <c r="L20" s="221"/>
      <c r="M20" s="396"/>
      <c r="N20" s="382"/>
      <c r="O20" s="391"/>
      <c r="P20" s="57"/>
      <c r="Q20" s="86"/>
    </row>
    <row r="21" spans="1:18" ht="83.25" customHeight="1">
      <c r="A21" s="4"/>
      <c r="B21" s="6"/>
      <c r="C21" s="9"/>
      <c r="D21" s="351" t="s">
        <v>40</v>
      </c>
      <c r="E21" s="10"/>
      <c r="F21" s="10"/>
      <c r="G21" s="45" t="s">
        <v>41</v>
      </c>
      <c r="H21" s="41" t="s">
        <v>42</v>
      </c>
      <c r="I21" s="41">
        <v>2800</v>
      </c>
      <c r="J21" s="393">
        <f>+'POE Cesar Conto'!AA21</f>
        <v>15984</v>
      </c>
      <c r="K21" s="44">
        <f t="shared" si="0"/>
        <v>44755200</v>
      </c>
      <c r="L21" s="221"/>
      <c r="M21" s="396"/>
      <c r="N21" s="382"/>
      <c r="O21" s="391"/>
      <c r="P21" s="57"/>
      <c r="Q21" s="86"/>
    </row>
    <row r="22" spans="1:18" ht="28.5" customHeight="1">
      <c r="A22" s="4"/>
      <c r="B22" s="6"/>
      <c r="C22" s="9"/>
      <c r="D22" s="351" t="s">
        <v>43</v>
      </c>
      <c r="E22" s="10"/>
      <c r="F22" s="10"/>
      <c r="G22" s="45" t="s">
        <v>44</v>
      </c>
      <c r="H22" s="41" t="s">
        <v>42</v>
      </c>
      <c r="I22" s="41">
        <v>387</v>
      </c>
      <c r="J22" s="393">
        <f>+'POE Cesar Conto'!AA22</f>
        <v>7771</v>
      </c>
      <c r="K22" s="44">
        <f t="shared" si="0"/>
        <v>3007377</v>
      </c>
      <c r="L22" s="221"/>
      <c r="M22" s="396"/>
      <c r="N22" s="382"/>
      <c r="O22" s="391"/>
      <c r="P22" s="57"/>
      <c r="Q22" s="86"/>
    </row>
    <row r="23" spans="1:18" ht="33" customHeight="1">
      <c r="A23" s="4"/>
      <c r="B23" s="6"/>
      <c r="C23" s="9"/>
      <c r="D23" s="351" t="s">
        <v>45</v>
      </c>
      <c r="E23" s="10"/>
      <c r="F23" s="10"/>
      <c r="G23" s="45" t="s">
        <v>46</v>
      </c>
      <c r="H23" s="41" t="s">
        <v>42</v>
      </c>
      <c r="I23" s="41">
        <v>500</v>
      </c>
      <c r="J23" s="393">
        <f>+'POE Cesar Conto'!AA23</f>
        <v>32554</v>
      </c>
      <c r="K23" s="44">
        <f t="shared" si="0"/>
        <v>16277000</v>
      </c>
      <c r="L23" s="221"/>
      <c r="M23" s="396"/>
      <c r="N23" s="382"/>
      <c r="O23" s="391"/>
      <c r="P23" s="57"/>
      <c r="Q23" s="86"/>
    </row>
    <row r="24" spans="1:18" ht="26.25" customHeight="1" thickBot="1">
      <c r="A24" s="4"/>
      <c r="B24" s="6"/>
      <c r="C24" s="11" t="s">
        <v>47</v>
      </c>
      <c r="D24" s="12"/>
      <c r="E24" s="12"/>
      <c r="F24" s="12"/>
      <c r="G24" s="13"/>
      <c r="H24" s="12"/>
      <c r="I24" s="79"/>
      <c r="J24" s="80"/>
      <c r="K24" s="83">
        <f>SUBTOTAL(9,K14:K23)</f>
        <v>219831768</v>
      </c>
      <c r="L24" s="221"/>
      <c r="M24" s="396"/>
      <c r="N24" s="383"/>
      <c r="O24" s="362"/>
      <c r="Q24" s="88"/>
    </row>
    <row r="25" spans="1:18" ht="30" customHeight="1" thickBot="1">
      <c r="A25" s="4"/>
      <c r="B25" s="6"/>
      <c r="C25" s="72"/>
      <c r="D25" s="73" t="s">
        <v>48</v>
      </c>
      <c r="E25" s="74"/>
      <c r="F25" s="74"/>
      <c r="G25" s="74" t="s">
        <v>49</v>
      </c>
      <c r="H25" s="73"/>
      <c r="I25" s="76"/>
      <c r="J25" s="74"/>
      <c r="K25" s="75"/>
      <c r="L25" s="221"/>
      <c r="M25" s="396"/>
      <c r="N25" s="381"/>
      <c r="O25" s="360"/>
    </row>
    <row r="26" spans="1:18" ht="57" customHeight="1">
      <c r="A26" s="4"/>
      <c r="B26" s="6"/>
      <c r="C26" s="9"/>
      <c r="D26" s="10" t="s">
        <v>50</v>
      </c>
      <c r="E26" s="10"/>
      <c r="F26" s="10"/>
      <c r="G26" s="45" t="s">
        <v>51</v>
      </c>
      <c r="H26" s="41" t="s">
        <v>27</v>
      </c>
      <c r="I26" s="41">
        <v>63</v>
      </c>
      <c r="J26" s="393">
        <f>+'POE Cesar Conto'!AA26</f>
        <v>23812</v>
      </c>
      <c r="K26" s="44">
        <f t="shared" ref="K26:K45" si="1">ROUND(I26*J26,0)</f>
        <v>1500156</v>
      </c>
      <c r="L26" s="221"/>
      <c r="M26" s="396"/>
      <c r="N26" s="382"/>
      <c r="O26" s="391"/>
      <c r="P26" s="57"/>
      <c r="Q26" s="86"/>
    </row>
    <row r="27" spans="1:18" s="4" customFormat="1" ht="16">
      <c r="B27" s="6"/>
      <c r="C27" s="9"/>
      <c r="D27" s="14" t="s">
        <v>52</v>
      </c>
      <c r="E27" s="14"/>
      <c r="F27" s="14"/>
      <c r="G27" s="45" t="s">
        <v>53</v>
      </c>
      <c r="H27" s="41" t="s">
        <v>42</v>
      </c>
      <c r="I27" s="41">
        <v>55</v>
      </c>
      <c r="J27" s="393">
        <f>+'POE Cesar Conto'!AA27</f>
        <v>10942</v>
      </c>
      <c r="K27" s="44">
        <f t="shared" si="1"/>
        <v>601810</v>
      </c>
      <c r="L27" s="221"/>
      <c r="M27" s="396"/>
      <c r="N27" s="382"/>
      <c r="O27" s="391"/>
      <c r="P27" s="57"/>
      <c r="Q27" s="86"/>
    </row>
    <row r="28" spans="1:18" s="4" customFormat="1" ht="16">
      <c r="B28" s="6"/>
      <c r="C28" s="9"/>
      <c r="D28" s="14" t="s">
        <v>54</v>
      </c>
      <c r="E28" s="14"/>
      <c r="F28" s="14"/>
      <c r="G28" s="45" t="s">
        <v>55</v>
      </c>
      <c r="H28" s="41" t="s">
        <v>42</v>
      </c>
      <c r="I28" s="41">
        <v>7</v>
      </c>
      <c r="J28" s="393">
        <f>+'POE Cesar Conto'!AA28</f>
        <v>10942</v>
      </c>
      <c r="K28" s="44">
        <f t="shared" si="1"/>
        <v>76594</v>
      </c>
      <c r="L28" s="221"/>
      <c r="M28" s="396"/>
      <c r="N28" s="382"/>
      <c r="O28" s="391"/>
      <c r="P28" s="57"/>
      <c r="Q28" s="86"/>
    </row>
    <row r="29" spans="1:18" s="4" customFormat="1" ht="16">
      <c r="B29" s="6"/>
      <c r="C29" s="9"/>
      <c r="D29" s="14" t="s">
        <v>56</v>
      </c>
      <c r="E29" s="14"/>
      <c r="F29" s="14"/>
      <c r="G29" s="45" t="s">
        <v>57</v>
      </c>
      <c r="H29" s="41" t="s">
        <v>27</v>
      </c>
      <c r="I29" s="41">
        <v>453</v>
      </c>
      <c r="J29" s="393">
        <f>+'POE Cesar Conto'!AA29</f>
        <v>10484</v>
      </c>
      <c r="K29" s="44">
        <f t="shared" si="1"/>
        <v>4749252</v>
      </c>
      <c r="L29" s="221"/>
      <c r="M29" s="396"/>
      <c r="N29" s="382"/>
      <c r="O29" s="391"/>
      <c r="P29" s="57"/>
      <c r="Q29" s="86"/>
    </row>
    <row r="30" spans="1:18" s="4" customFormat="1" ht="16">
      <c r="B30" s="6"/>
      <c r="C30" s="9"/>
      <c r="D30" s="14" t="s">
        <v>58</v>
      </c>
      <c r="E30" s="14"/>
      <c r="F30" s="14"/>
      <c r="G30" s="45" t="s">
        <v>59</v>
      </c>
      <c r="H30" s="41" t="s">
        <v>27</v>
      </c>
      <c r="I30" s="41">
        <v>12</v>
      </c>
      <c r="J30" s="393">
        <f>+'POE Cesar Conto'!AA30</f>
        <v>14284</v>
      </c>
      <c r="K30" s="44">
        <f t="shared" si="1"/>
        <v>171408</v>
      </c>
      <c r="L30" s="221"/>
      <c r="M30" s="396"/>
      <c r="N30" s="382"/>
      <c r="O30" s="391"/>
      <c r="P30" s="57"/>
      <c r="Q30" s="86"/>
    </row>
    <row r="31" spans="1:18" s="4" customFormat="1" ht="22.5" customHeight="1">
      <c r="B31" s="6"/>
      <c r="C31" s="9"/>
      <c r="D31" s="14" t="s">
        <v>60</v>
      </c>
      <c r="E31" s="14"/>
      <c r="F31" s="14"/>
      <c r="G31" s="45" t="s">
        <v>61</v>
      </c>
      <c r="H31" s="41" t="s">
        <v>27</v>
      </c>
      <c r="I31" s="41">
        <v>18</v>
      </c>
      <c r="J31" s="393">
        <f>+'POE Cesar Conto'!AA31</f>
        <v>18149</v>
      </c>
      <c r="K31" s="44">
        <f t="shared" si="1"/>
        <v>326682</v>
      </c>
      <c r="L31" s="221"/>
      <c r="M31" s="396"/>
      <c r="N31" s="382"/>
      <c r="O31" s="391"/>
      <c r="P31" s="57"/>
      <c r="Q31" s="86"/>
    </row>
    <row r="32" spans="1:18" s="4" customFormat="1" ht="16">
      <c r="B32" s="6"/>
      <c r="C32" s="9"/>
      <c r="D32" s="14" t="s">
        <v>62</v>
      </c>
      <c r="E32" s="14"/>
      <c r="F32" s="14"/>
      <c r="G32" s="45" t="s">
        <v>63</v>
      </c>
      <c r="H32" s="41" t="s">
        <v>35</v>
      </c>
      <c r="I32" s="41">
        <v>2</v>
      </c>
      <c r="J32" s="393">
        <f>+'POE Cesar Conto'!AA32</f>
        <v>46494</v>
      </c>
      <c r="K32" s="44">
        <f t="shared" si="1"/>
        <v>92988</v>
      </c>
      <c r="L32" s="221"/>
      <c r="M32" s="396"/>
      <c r="N32" s="382"/>
      <c r="O32" s="391"/>
      <c r="P32" s="57"/>
      <c r="Q32" s="86"/>
    </row>
    <row r="33" spans="1:17" s="4" customFormat="1" ht="16">
      <c r="B33" s="6"/>
      <c r="C33" s="9"/>
      <c r="D33" s="14" t="s">
        <v>64</v>
      </c>
      <c r="E33" s="14"/>
      <c r="F33" s="14"/>
      <c r="G33" s="45" t="s">
        <v>65</v>
      </c>
      <c r="H33" s="41" t="s">
        <v>27</v>
      </c>
      <c r="I33" s="41">
        <v>14</v>
      </c>
      <c r="J33" s="393">
        <f>+'POE Cesar Conto'!AA33</f>
        <v>8058</v>
      </c>
      <c r="K33" s="44">
        <f t="shared" si="1"/>
        <v>112812</v>
      </c>
      <c r="L33" s="221"/>
      <c r="M33" s="396"/>
      <c r="N33" s="382"/>
      <c r="O33" s="391"/>
      <c r="P33" s="57"/>
      <c r="Q33" s="86"/>
    </row>
    <row r="34" spans="1:17" s="4" customFormat="1" ht="37.5" customHeight="1">
      <c r="B34" s="6"/>
      <c r="C34" s="9"/>
      <c r="D34" s="14" t="s">
        <v>66</v>
      </c>
      <c r="E34" s="14"/>
      <c r="F34" s="14"/>
      <c r="G34" s="45" t="s">
        <v>67</v>
      </c>
      <c r="H34" s="41" t="s">
        <v>27</v>
      </c>
      <c r="I34" s="41">
        <v>697</v>
      </c>
      <c r="J34" s="393">
        <f>+'POE Cesar Conto'!AA34</f>
        <v>18313</v>
      </c>
      <c r="K34" s="44">
        <f t="shared" si="1"/>
        <v>12764161</v>
      </c>
      <c r="L34" s="221"/>
      <c r="M34" s="396"/>
      <c r="N34" s="382"/>
      <c r="O34" s="391"/>
      <c r="P34" s="358"/>
      <c r="Q34" s="86"/>
    </row>
    <row r="35" spans="1:17" s="4" customFormat="1" ht="37.5" customHeight="1">
      <c r="B35" s="6"/>
      <c r="C35" s="9"/>
      <c r="D35" s="14" t="s">
        <v>68</v>
      </c>
      <c r="E35" s="14"/>
      <c r="F35" s="14"/>
      <c r="G35" s="45" t="s">
        <v>69</v>
      </c>
      <c r="H35" s="41" t="s">
        <v>27</v>
      </c>
      <c r="I35" s="41">
        <v>131</v>
      </c>
      <c r="J35" s="393">
        <f>+'POE Cesar Conto'!AA35</f>
        <v>33596</v>
      </c>
      <c r="K35" s="44">
        <f t="shared" si="1"/>
        <v>4401076</v>
      </c>
      <c r="L35" s="221"/>
      <c r="M35" s="396"/>
      <c r="N35" s="382"/>
      <c r="O35" s="391"/>
      <c r="P35" s="57"/>
      <c r="Q35" s="86"/>
    </row>
    <row r="36" spans="1:17" s="4" customFormat="1" ht="16">
      <c r="B36" s="6"/>
      <c r="C36" s="9"/>
      <c r="D36" s="14" t="s">
        <v>70</v>
      </c>
      <c r="E36" s="14"/>
      <c r="F36" s="14"/>
      <c r="G36" s="45" t="s">
        <v>71</v>
      </c>
      <c r="H36" s="41" t="s">
        <v>42</v>
      </c>
      <c r="I36" s="41">
        <v>33</v>
      </c>
      <c r="J36" s="393">
        <f>+'POE Cesar Conto'!AA36</f>
        <v>11917</v>
      </c>
      <c r="K36" s="44">
        <f t="shared" si="1"/>
        <v>393261</v>
      </c>
      <c r="L36" s="221"/>
      <c r="M36" s="396"/>
      <c r="N36" s="382"/>
      <c r="O36" s="391"/>
      <c r="P36" s="57"/>
      <c r="Q36" s="86"/>
    </row>
    <row r="37" spans="1:17" s="4" customFormat="1" ht="16">
      <c r="B37" s="6"/>
      <c r="C37" s="9"/>
      <c r="D37" s="14" t="s">
        <v>72</v>
      </c>
      <c r="E37" s="14"/>
      <c r="F37" s="14"/>
      <c r="G37" s="45" t="s">
        <v>73</v>
      </c>
      <c r="H37" s="41" t="s">
        <v>27</v>
      </c>
      <c r="I37" s="41">
        <v>72</v>
      </c>
      <c r="J37" s="393">
        <f>+'POE Cesar Conto'!AA37</f>
        <v>12151</v>
      </c>
      <c r="K37" s="44">
        <f t="shared" si="1"/>
        <v>874872</v>
      </c>
      <c r="L37" s="221"/>
      <c r="M37" s="396"/>
      <c r="N37" s="382"/>
      <c r="O37" s="391"/>
      <c r="P37" s="57"/>
      <c r="Q37" s="86"/>
    </row>
    <row r="38" spans="1:17" s="4" customFormat="1" ht="16">
      <c r="B38" s="6"/>
      <c r="C38" s="9"/>
      <c r="D38" s="14" t="s">
        <v>74</v>
      </c>
      <c r="E38" s="14"/>
      <c r="F38" s="14"/>
      <c r="G38" s="45" t="s">
        <v>75</v>
      </c>
      <c r="H38" s="41" t="s">
        <v>42</v>
      </c>
      <c r="I38" s="41">
        <v>29</v>
      </c>
      <c r="J38" s="393">
        <f>+'POE Cesar Conto'!AA38</f>
        <v>11101</v>
      </c>
      <c r="K38" s="44">
        <f t="shared" si="1"/>
        <v>321929</v>
      </c>
      <c r="L38" s="221"/>
      <c r="M38" s="396"/>
      <c r="N38" s="382"/>
      <c r="O38" s="391"/>
      <c r="P38" s="57"/>
      <c r="Q38" s="86"/>
    </row>
    <row r="39" spans="1:17" s="4" customFormat="1" ht="34.5" customHeight="1">
      <c r="B39" s="6"/>
      <c r="C39" s="9"/>
      <c r="D39" s="14" t="s">
        <v>76</v>
      </c>
      <c r="E39" s="14"/>
      <c r="F39" s="14"/>
      <c r="G39" s="45" t="s">
        <v>77</v>
      </c>
      <c r="H39" s="41" t="s">
        <v>27</v>
      </c>
      <c r="I39" s="41">
        <v>232</v>
      </c>
      <c r="J39" s="393">
        <f>+'POE Cesar Conto'!AA39</f>
        <v>14404</v>
      </c>
      <c r="K39" s="44">
        <f t="shared" si="1"/>
        <v>3341728</v>
      </c>
      <c r="L39" s="221"/>
      <c r="M39" s="396"/>
      <c r="N39" s="382"/>
      <c r="O39" s="391"/>
      <c r="P39" s="57"/>
      <c r="Q39" s="86"/>
    </row>
    <row r="40" spans="1:17" s="4" customFormat="1" ht="44.25" customHeight="1">
      <c r="B40" s="6"/>
      <c r="C40" s="9"/>
      <c r="D40" s="14" t="s">
        <v>78</v>
      </c>
      <c r="E40" s="14"/>
      <c r="F40" s="14"/>
      <c r="G40" s="45" t="s">
        <v>79</v>
      </c>
      <c r="H40" s="41" t="s">
        <v>35</v>
      </c>
      <c r="I40" s="41">
        <v>68</v>
      </c>
      <c r="J40" s="393">
        <f>+'POE Cesar Conto'!AA40</f>
        <v>27377</v>
      </c>
      <c r="K40" s="44">
        <f t="shared" si="1"/>
        <v>1861636</v>
      </c>
      <c r="L40" s="221"/>
      <c r="M40" s="396"/>
      <c r="N40" s="382"/>
      <c r="O40" s="391"/>
      <c r="P40" s="57"/>
      <c r="Q40" s="86"/>
    </row>
    <row r="41" spans="1:17" s="4" customFormat="1" ht="16">
      <c r="B41" s="6"/>
      <c r="C41" s="9"/>
      <c r="D41" s="14" t="s">
        <v>80</v>
      </c>
      <c r="E41" s="14"/>
      <c r="F41" s="14"/>
      <c r="G41" s="45" t="s">
        <v>81</v>
      </c>
      <c r="H41" s="41" t="s">
        <v>27</v>
      </c>
      <c r="I41" s="41">
        <v>4</v>
      </c>
      <c r="J41" s="393">
        <f>+'POE Cesar Conto'!AA41</f>
        <v>19412</v>
      </c>
      <c r="K41" s="44">
        <f t="shared" si="1"/>
        <v>77648</v>
      </c>
      <c r="L41" s="221"/>
      <c r="M41" s="396"/>
      <c r="N41" s="382"/>
      <c r="O41" s="391"/>
      <c r="P41" s="57"/>
      <c r="Q41" s="86"/>
    </row>
    <row r="42" spans="1:17" s="4" customFormat="1" ht="16">
      <c r="B42" s="6"/>
      <c r="C42" s="9"/>
      <c r="D42" s="14" t="s">
        <v>82</v>
      </c>
      <c r="E42" s="14"/>
      <c r="F42" s="14"/>
      <c r="G42" s="45" t="s">
        <v>83</v>
      </c>
      <c r="H42" s="41" t="s">
        <v>27</v>
      </c>
      <c r="I42" s="41">
        <v>42</v>
      </c>
      <c r="J42" s="393">
        <f>+'POE Cesar Conto'!AA42</f>
        <v>7948</v>
      </c>
      <c r="K42" s="44">
        <f t="shared" si="1"/>
        <v>333816</v>
      </c>
      <c r="L42" s="221"/>
      <c r="M42" s="396"/>
      <c r="N42" s="382"/>
      <c r="O42" s="391"/>
      <c r="P42" s="57"/>
      <c r="Q42" s="86"/>
    </row>
    <row r="43" spans="1:17" s="4" customFormat="1" ht="16">
      <c r="B43" s="6"/>
      <c r="C43" s="9"/>
      <c r="D43" s="14" t="s">
        <v>84</v>
      </c>
      <c r="E43" s="14"/>
      <c r="F43" s="14"/>
      <c r="G43" s="45" t="s">
        <v>85</v>
      </c>
      <c r="H43" s="41" t="s">
        <v>42</v>
      </c>
      <c r="I43" s="41">
        <v>11</v>
      </c>
      <c r="J43" s="393">
        <f>+'POE Cesar Conto'!AA43</f>
        <v>17428</v>
      </c>
      <c r="K43" s="44">
        <f t="shared" si="1"/>
        <v>191708</v>
      </c>
      <c r="L43" s="221"/>
      <c r="M43" s="396"/>
      <c r="N43" s="382"/>
      <c r="O43" s="391"/>
      <c r="P43" s="57"/>
      <c r="Q43" s="86"/>
    </row>
    <row r="44" spans="1:17" s="4" customFormat="1" ht="30">
      <c r="B44" s="6"/>
      <c r="C44" s="9"/>
      <c r="D44" s="14" t="s">
        <v>86</v>
      </c>
      <c r="E44" s="14"/>
      <c r="F44" s="14"/>
      <c r="G44" s="45" t="s">
        <v>87</v>
      </c>
      <c r="H44" s="41" t="s">
        <v>27</v>
      </c>
      <c r="I44" s="41">
        <v>697</v>
      </c>
      <c r="J44" s="393">
        <f>+'POE Cesar Conto'!AA44</f>
        <v>34514</v>
      </c>
      <c r="K44" s="44">
        <f t="shared" si="1"/>
        <v>24056258</v>
      </c>
      <c r="L44" s="221"/>
      <c r="M44" s="396"/>
      <c r="N44" s="382"/>
      <c r="O44" s="391"/>
      <c r="P44" s="57"/>
      <c r="Q44" s="86"/>
    </row>
    <row r="45" spans="1:17" s="4" customFormat="1" ht="30">
      <c r="B45" s="6"/>
      <c r="C45" s="9"/>
      <c r="D45" s="14" t="s">
        <v>88</v>
      </c>
      <c r="E45" s="14"/>
      <c r="F45" s="14"/>
      <c r="G45" s="45" t="s">
        <v>89</v>
      </c>
      <c r="H45" s="41" t="s">
        <v>24</v>
      </c>
      <c r="I45" s="41">
        <v>20</v>
      </c>
      <c r="J45" s="393">
        <f>+'POE Cesar Conto'!AA45</f>
        <v>128485</v>
      </c>
      <c r="K45" s="44">
        <f t="shared" si="1"/>
        <v>2569700</v>
      </c>
      <c r="L45" s="221"/>
      <c r="M45" s="396"/>
      <c r="N45" s="382"/>
      <c r="O45" s="391"/>
      <c r="P45" s="57"/>
      <c r="Q45" s="86"/>
    </row>
    <row r="46" spans="1:17" ht="26.25" customHeight="1" thickBot="1">
      <c r="A46" s="4"/>
      <c r="B46" s="6"/>
      <c r="C46" s="11" t="s">
        <v>47</v>
      </c>
      <c r="D46" s="12"/>
      <c r="E46" s="12"/>
      <c r="F46" s="12"/>
      <c r="G46" s="13"/>
      <c r="H46" s="12"/>
      <c r="I46" s="79"/>
      <c r="J46" s="80"/>
      <c r="K46" s="83">
        <f>SUBTOTAL(9,K26:K45)</f>
        <v>58819495</v>
      </c>
      <c r="L46" s="221"/>
      <c r="M46" s="396"/>
      <c r="N46" s="383"/>
      <c r="O46" s="362"/>
      <c r="Q46" s="88"/>
    </row>
    <row r="47" spans="1:17" ht="30" customHeight="1" thickBot="1">
      <c r="A47" s="4"/>
      <c r="B47" s="6"/>
      <c r="C47" s="72"/>
      <c r="D47" s="73" t="s">
        <v>90</v>
      </c>
      <c r="E47" s="74"/>
      <c r="F47" s="74"/>
      <c r="G47" s="74" t="s">
        <v>91</v>
      </c>
      <c r="H47" s="73"/>
      <c r="I47" s="76"/>
      <c r="J47" s="74"/>
      <c r="K47" s="75"/>
      <c r="L47" s="221"/>
      <c r="M47" s="396"/>
      <c r="N47" s="381"/>
      <c r="O47" s="360"/>
    </row>
    <row r="48" spans="1:17" ht="34.5" customHeight="1">
      <c r="A48" s="4"/>
      <c r="B48" s="6"/>
      <c r="C48" s="9"/>
      <c r="D48" s="15" t="s">
        <v>92</v>
      </c>
      <c r="E48" s="15"/>
      <c r="F48" s="15"/>
      <c r="G48" s="45" t="s">
        <v>93</v>
      </c>
      <c r="H48" s="41" t="s">
        <v>42</v>
      </c>
      <c r="I48" s="64">
        <v>5</v>
      </c>
      <c r="J48" s="393">
        <f>+'POE Cesar Conto'!AA48</f>
        <v>37300</v>
      </c>
      <c r="K48" s="44">
        <f t="shared" ref="K48:K74" si="2">ROUND(I48*J48,0)</f>
        <v>186500</v>
      </c>
      <c r="L48" s="221"/>
      <c r="M48" s="396"/>
      <c r="N48" s="382"/>
      <c r="O48" s="391"/>
      <c r="P48" s="57"/>
    </row>
    <row r="49" spans="1:16" ht="30">
      <c r="A49" s="4"/>
      <c r="B49" s="6"/>
      <c r="C49" s="9"/>
      <c r="D49" s="16" t="s">
        <v>94</v>
      </c>
      <c r="E49" s="16"/>
      <c r="F49" s="16"/>
      <c r="G49" s="45" t="s">
        <v>95</v>
      </c>
      <c r="H49" s="41" t="s">
        <v>42</v>
      </c>
      <c r="I49" s="64">
        <v>469</v>
      </c>
      <c r="J49" s="393">
        <f>+'POE Cesar Conto'!AA49</f>
        <v>30326</v>
      </c>
      <c r="K49" s="44">
        <f t="shared" si="2"/>
        <v>14222894</v>
      </c>
      <c r="L49" s="221"/>
      <c r="M49" s="396"/>
      <c r="N49" s="382"/>
      <c r="O49" s="391"/>
      <c r="P49" s="57"/>
    </row>
    <row r="50" spans="1:16" ht="30">
      <c r="A50" s="4"/>
      <c r="B50" s="6"/>
      <c r="C50" s="9"/>
      <c r="D50" s="16" t="s">
        <v>96</v>
      </c>
      <c r="E50" s="16"/>
      <c r="F50" s="16"/>
      <c r="G50" s="45" t="s">
        <v>97</v>
      </c>
      <c r="H50" s="41" t="s">
        <v>42</v>
      </c>
      <c r="I50" s="64">
        <v>190</v>
      </c>
      <c r="J50" s="393">
        <f>+'POE Cesar Conto'!AA50</f>
        <v>33004</v>
      </c>
      <c r="K50" s="44">
        <f t="shared" si="2"/>
        <v>6270760</v>
      </c>
      <c r="L50" s="392"/>
      <c r="M50" s="420"/>
      <c r="N50" s="382"/>
      <c r="O50" s="391"/>
      <c r="P50" s="57"/>
    </row>
    <row r="51" spans="1:16" ht="45">
      <c r="A51" s="4"/>
      <c r="B51" s="6"/>
      <c r="C51" s="9"/>
      <c r="D51" s="16" t="s">
        <v>98</v>
      </c>
      <c r="E51" s="16"/>
      <c r="F51" s="16"/>
      <c r="G51" s="45" t="s">
        <v>99</v>
      </c>
      <c r="H51" s="41" t="s">
        <v>24</v>
      </c>
      <c r="I51" s="64">
        <v>2</v>
      </c>
      <c r="J51" s="393">
        <f>+'POE Cesar Conto'!AA51</f>
        <v>853292</v>
      </c>
      <c r="K51" s="44">
        <f t="shared" si="2"/>
        <v>1706584</v>
      </c>
      <c r="L51" s="392"/>
      <c r="M51" s="420"/>
      <c r="N51" s="382"/>
      <c r="O51" s="391"/>
      <c r="P51" s="57"/>
    </row>
    <row r="52" spans="1:16" ht="16">
      <c r="A52" s="4"/>
      <c r="B52" s="6"/>
      <c r="C52" s="9"/>
      <c r="D52" s="16" t="s">
        <v>100</v>
      </c>
      <c r="E52" s="16"/>
      <c r="F52" s="16"/>
      <c r="G52" s="45" t="s">
        <v>101</v>
      </c>
      <c r="H52" s="41" t="s">
        <v>27</v>
      </c>
      <c r="I52" s="64">
        <v>23</v>
      </c>
      <c r="J52" s="393">
        <f>+'POE Cesar Conto'!AA52</f>
        <v>113798</v>
      </c>
      <c r="K52" s="44">
        <f t="shared" si="2"/>
        <v>2617354</v>
      </c>
      <c r="L52" s="221"/>
      <c r="M52" s="396"/>
      <c r="N52" s="382"/>
      <c r="O52" s="391"/>
      <c r="P52" s="57"/>
    </row>
    <row r="53" spans="1:16" ht="16">
      <c r="A53" s="4"/>
      <c r="B53" s="6"/>
      <c r="C53" s="9"/>
      <c r="D53" s="16" t="s">
        <v>102</v>
      </c>
      <c r="E53" s="16"/>
      <c r="F53" s="16"/>
      <c r="G53" s="45" t="s">
        <v>103</v>
      </c>
      <c r="H53" s="41" t="s">
        <v>42</v>
      </c>
      <c r="I53" s="64">
        <v>28</v>
      </c>
      <c r="J53" s="393">
        <f>+'POE Cesar Conto'!AA53</f>
        <v>56740</v>
      </c>
      <c r="K53" s="44">
        <f t="shared" si="2"/>
        <v>1588720</v>
      </c>
      <c r="L53" s="221"/>
      <c r="M53" s="396"/>
      <c r="N53" s="382"/>
      <c r="O53" s="391"/>
      <c r="P53" s="57"/>
    </row>
    <row r="54" spans="1:16" ht="16">
      <c r="A54" s="4"/>
      <c r="B54" s="6"/>
      <c r="C54" s="9"/>
      <c r="D54" s="16" t="s">
        <v>104</v>
      </c>
      <c r="E54" s="16"/>
      <c r="F54" s="16"/>
      <c r="G54" s="45" t="s">
        <v>105</v>
      </c>
      <c r="H54" s="41" t="s">
        <v>27</v>
      </c>
      <c r="I54" s="64">
        <v>4</v>
      </c>
      <c r="J54" s="393">
        <f>+'POE Cesar Conto'!AA54</f>
        <v>114179</v>
      </c>
      <c r="K54" s="44">
        <f t="shared" si="2"/>
        <v>456716</v>
      </c>
      <c r="L54" s="221"/>
      <c r="M54" s="396"/>
      <c r="N54" s="382"/>
      <c r="O54" s="391"/>
      <c r="P54" s="85"/>
    </row>
    <row r="55" spans="1:16" ht="29.25" customHeight="1">
      <c r="A55" s="4"/>
      <c r="B55" s="6"/>
      <c r="C55" s="9"/>
      <c r="D55" s="16" t="s">
        <v>106</v>
      </c>
      <c r="E55" s="16"/>
      <c r="F55" s="16"/>
      <c r="G55" s="45" t="s">
        <v>107</v>
      </c>
      <c r="H55" s="41" t="s">
        <v>108</v>
      </c>
      <c r="I55" s="64">
        <v>12741</v>
      </c>
      <c r="J55" s="393">
        <f>+'POE Cesar Conto'!AA55</f>
        <v>20498</v>
      </c>
      <c r="K55" s="44">
        <f t="shared" si="2"/>
        <v>261165018</v>
      </c>
      <c r="L55" s="392"/>
      <c r="M55" s="420"/>
      <c r="N55" s="382"/>
      <c r="O55" s="391"/>
      <c r="P55" s="354"/>
    </row>
    <row r="56" spans="1:16" ht="30">
      <c r="A56" s="4"/>
      <c r="B56" s="6"/>
      <c r="C56" s="9"/>
      <c r="D56" s="16" t="s">
        <v>109</v>
      </c>
      <c r="E56" s="16"/>
      <c r="F56" s="16"/>
      <c r="G56" s="45" t="s">
        <v>110</v>
      </c>
      <c r="H56" s="41" t="s">
        <v>27</v>
      </c>
      <c r="I56" s="64">
        <v>290</v>
      </c>
      <c r="J56" s="393">
        <f>+'POE Cesar Conto'!AA56</f>
        <v>217275</v>
      </c>
      <c r="K56" s="44">
        <f t="shared" si="2"/>
        <v>63009750</v>
      </c>
      <c r="L56" s="392"/>
      <c r="M56" s="420"/>
      <c r="N56" s="382"/>
      <c r="O56" s="391"/>
      <c r="P56" s="57"/>
    </row>
    <row r="57" spans="1:16" ht="30">
      <c r="A57" s="4"/>
      <c r="B57" s="6"/>
      <c r="C57" s="9"/>
      <c r="D57" s="16" t="s">
        <v>111</v>
      </c>
      <c r="E57" s="16"/>
      <c r="F57" s="16"/>
      <c r="G57" s="45" t="s">
        <v>112</v>
      </c>
      <c r="H57" s="41" t="s">
        <v>27</v>
      </c>
      <c r="I57" s="64">
        <v>1291</v>
      </c>
      <c r="J57" s="393">
        <f>+'POE Cesar Conto'!AA57</f>
        <v>24520</v>
      </c>
      <c r="K57" s="44">
        <f t="shared" si="2"/>
        <v>31655320</v>
      </c>
      <c r="L57" s="221"/>
      <c r="M57" s="396"/>
      <c r="N57" s="382"/>
      <c r="O57" s="391"/>
      <c r="P57" s="57"/>
    </row>
    <row r="58" spans="1:16" ht="16">
      <c r="A58" s="4"/>
      <c r="B58" s="6"/>
      <c r="C58" s="9"/>
      <c r="D58" s="16" t="s">
        <v>113</v>
      </c>
      <c r="E58" s="16"/>
      <c r="F58" s="16"/>
      <c r="G58" s="45" t="s">
        <v>114</v>
      </c>
      <c r="H58" s="41" t="s">
        <v>35</v>
      </c>
      <c r="I58" s="64">
        <v>1</v>
      </c>
      <c r="J58" s="393">
        <f>+'POE Cesar Conto'!AA58</f>
        <v>271902</v>
      </c>
      <c r="K58" s="44">
        <f t="shared" si="2"/>
        <v>271902</v>
      </c>
      <c r="L58" s="221"/>
      <c r="M58" s="396"/>
      <c r="N58" s="382"/>
      <c r="O58" s="391"/>
      <c r="P58" s="57"/>
    </row>
    <row r="59" spans="1:16" ht="33" customHeight="1">
      <c r="A59" s="4"/>
      <c r="B59" s="6"/>
      <c r="C59" s="9"/>
      <c r="D59" s="16" t="s">
        <v>115</v>
      </c>
      <c r="E59" s="352"/>
      <c r="F59" s="352"/>
      <c r="G59" s="45" t="s">
        <v>116</v>
      </c>
      <c r="H59" s="41" t="s">
        <v>108</v>
      </c>
      <c r="I59" s="64">
        <v>10555</v>
      </c>
      <c r="J59" s="393">
        <f>+'POE Cesar Conto'!AA59</f>
        <v>20498</v>
      </c>
      <c r="K59" s="44">
        <f t="shared" si="2"/>
        <v>216356390</v>
      </c>
      <c r="L59" s="221"/>
      <c r="M59" s="396"/>
      <c r="N59" s="382"/>
      <c r="O59" s="391"/>
      <c r="P59" s="57"/>
    </row>
    <row r="60" spans="1:16" ht="16">
      <c r="A60" s="4"/>
      <c r="B60" s="6"/>
      <c r="C60" s="9"/>
      <c r="D60" s="16" t="s">
        <v>117</v>
      </c>
      <c r="E60" s="16"/>
      <c r="F60" s="16"/>
      <c r="G60" s="45" t="s">
        <v>118</v>
      </c>
      <c r="H60" s="41" t="s">
        <v>35</v>
      </c>
      <c r="I60" s="64">
        <v>410</v>
      </c>
      <c r="J60" s="393">
        <f>+'POE Cesar Conto'!AA60</f>
        <v>13357</v>
      </c>
      <c r="K60" s="44">
        <f t="shared" si="2"/>
        <v>5476370</v>
      </c>
      <c r="L60" s="221"/>
      <c r="M60" s="396"/>
      <c r="N60" s="382"/>
      <c r="O60" s="391"/>
      <c r="P60" s="57"/>
    </row>
    <row r="61" spans="1:16" ht="30">
      <c r="A61" s="4"/>
      <c r="B61" s="6"/>
      <c r="C61" s="9"/>
      <c r="D61" s="16" t="s">
        <v>119</v>
      </c>
      <c r="E61" s="16"/>
      <c r="F61" s="16"/>
      <c r="G61" s="45" t="s">
        <v>120</v>
      </c>
      <c r="H61" s="41" t="s">
        <v>42</v>
      </c>
      <c r="I61" s="64">
        <v>47</v>
      </c>
      <c r="J61" s="393">
        <f>+'POE Cesar Conto'!AA61</f>
        <v>43886</v>
      </c>
      <c r="K61" s="44">
        <f t="shared" si="2"/>
        <v>2062642</v>
      </c>
      <c r="L61" s="221"/>
      <c r="M61" s="396"/>
      <c r="N61" s="382"/>
      <c r="O61" s="391"/>
      <c r="P61" s="57"/>
    </row>
    <row r="62" spans="1:16" ht="21" customHeight="1">
      <c r="A62" s="4"/>
      <c r="B62" s="6"/>
      <c r="C62" s="9"/>
      <c r="D62" s="16" t="s">
        <v>121</v>
      </c>
      <c r="E62" s="16"/>
      <c r="F62" s="16"/>
      <c r="G62" s="45" t="s">
        <v>122</v>
      </c>
      <c r="H62" s="41" t="s">
        <v>108</v>
      </c>
      <c r="I62" s="64">
        <v>2231</v>
      </c>
      <c r="J62" s="393">
        <f>+'POE Cesar Conto'!AA62</f>
        <v>20498</v>
      </c>
      <c r="K62" s="44">
        <f t="shared" si="2"/>
        <v>45731038</v>
      </c>
      <c r="L62" s="221"/>
      <c r="M62" s="396"/>
      <c r="N62" s="382"/>
      <c r="O62" s="391"/>
      <c r="P62" s="57"/>
    </row>
    <row r="63" spans="1:16" ht="69.75" customHeight="1">
      <c r="A63" s="4"/>
      <c r="B63" s="6"/>
      <c r="C63" s="9"/>
      <c r="D63" s="16" t="s">
        <v>123</v>
      </c>
      <c r="E63" s="16"/>
      <c r="F63" s="16"/>
      <c r="G63" s="45" t="s">
        <v>124</v>
      </c>
      <c r="H63" s="41" t="s">
        <v>42</v>
      </c>
      <c r="I63" s="64">
        <v>2</v>
      </c>
      <c r="J63" s="393">
        <f>+'POE Cesar Conto'!AA63</f>
        <v>100590</v>
      </c>
      <c r="K63" s="44">
        <f t="shared" si="2"/>
        <v>201180</v>
      </c>
      <c r="L63" s="221"/>
      <c r="M63" s="396"/>
      <c r="N63" s="382"/>
      <c r="O63" s="391"/>
      <c r="P63" s="57"/>
    </row>
    <row r="64" spans="1:16" ht="16">
      <c r="A64" s="4"/>
      <c r="B64" s="6"/>
      <c r="C64" s="9"/>
      <c r="D64" s="16" t="s">
        <v>125</v>
      </c>
      <c r="E64" s="16"/>
      <c r="F64" s="16"/>
      <c r="G64" s="45" t="s">
        <v>126</v>
      </c>
      <c r="H64" s="41" t="s">
        <v>108</v>
      </c>
      <c r="I64" s="64">
        <v>1337</v>
      </c>
      <c r="J64" s="393">
        <f>+'POE Cesar Conto'!AA64</f>
        <v>4200</v>
      </c>
      <c r="K64" s="44">
        <f t="shared" si="2"/>
        <v>5615400</v>
      </c>
      <c r="L64" s="221"/>
      <c r="M64" s="396"/>
      <c r="N64" s="382"/>
      <c r="O64" s="391"/>
      <c r="P64" s="57"/>
    </row>
    <row r="65" spans="1:16" ht="30">
      <c r="A65" s="4"/>
      <c r="B65" s="6"/>
      <c r="C65" s="9"/>
      <c r="D65" s="16" t="s">
        <v>127</v>
      </c>
      <c r="E65" s="16"/>
      <c r="F65" s="16"/>
      <c r="G65" s="45" t="s">
        <v>128</v>
      </c>
      <c r="H65" s="41" t="s">
        <v>108</v>
      </c>
      <c r="I65" s="64">
        <v>1230</v>
      </c>
      <c r="J65" s="393">
        <f>+'POE Cesar Conto'!AA65</f>
        <v>19513</v>
      </c>
      <c r="K65" s="44">
        <f t="shared" si="2"/>
        <v>24000990</v>
      </c>
      <c r="L65" s="221"/>
      <c r="M65" s="396"/>
      <c r="N65" s="382"/>
      <c r="O65" s="391"/>
      <c r="P65" s="57"/>
    </row>
    <row r="66" spans="1:16" ht="53.25" customHeight="1">
      <c r="A66" s="4"/>
      <c r="B66" s="6"/>
      <c r="C66" s="9"/>
      <c r="D66" s="16" t="s">
        <v>129</v>
      </c>
      <c r="E66" s="16"/>
      <c r="F66" s="16"/>
      <c r="G66" s="45" t="s">
        <v>130</v>
      </c>
      <c r="H66" s="41" t="s">
        <v>42</v>
      </c>
      <c r="I66" s="64">
        <v>20</v>
      </c>
      <c r="J66" s="393">
        <f>+'POE Cesar Conto'!AA66</f>
        <v>45823</v>
      </c>
      <c r="K66" s="44">
        <f t="shared" si="2"/>
        <v>916460</v>
      </c>
      <c r="L66" s="221"/>
      <c r="M66" s="396"/>
      <c r="N66" s="382"/>
      <c r="O66" s="391"/>
      <c r="P66" s="57"/>
    </row>
    <row r="67" spans="1:16" ht="26.25" customHeight="1">
      <c r="A67" s="4"/>
      <c r="B67" s="6"/>
      <c r="C67" s="9"/>
      <c r="D67" s="16" t="s">
        <v>131</v>
      </c>
      <c r="E67" s="16"/>
      <c r="F67" s="16"/>
      <c r="G67" s="45" t="s">
        <v>132</v>
      </c>
      <c r="H67" s="41" t="s">
        <v>133</v>
      </c>
      <c r="I67" s="64">
        <v>344</v>
      </c>
      <c r="J67" s="393">
        <f>+'POE Cesar Conto'!AA67</f>
        <v>6258</v>
      </c>
      <c r="K67" s="44">
        <f t="shared" si="2"/>
        <v>2152752</v>
      </c>
      <c r="L67" s="221"/>
      <c r="M67" s="396"/>
      <c r="N67" s="382"/>
      <c r="O67" s="391"/>
      <c r="P67" s="57"/>
    </row>
    <row r="68" spans="1:16" ht="26.25" customHeight="1">
      <c r="A68" s="4"/>
      <c r="B68" s="6"/>
      <c r="C68" s="9"/>
      <c r="D68" s="16" t="s">
        <v>134</v>
      </c>
      <c r="E68" s="16"/>
      <c r="F68" s="16"/>
      <c r="G68" s="45" t="s">
        <v>135</v>
      </c>
      <c r="H68" s="41" t="s">
        <v>27</v>
      </c>
      <c r="I68" s="64">
        <v>106</v>
      </c>
      <c r="J68" s="393">
        <f>+'POE Cesar Conto'!AA68</f>
        <v>18133</v>
      </c>
      <c r="K68" s="44">
        <f t="shared" si="2"/>
        <v>1922098</v>
      </c>
      <c r="L68" s="221"/>
      <c r="M68" s="396"/>
      <c r="N68" s="382"/>
      <c r="O68" s="391"/>
      <c r="P68" s="57"/>
    </row>
    <row r="69" spans="1:16" ht="45">
      <c r="A69" s="4"/>
      <c r="B69" s="6"/>
      <c r="C69" s="9"/>
      <c r="D69" s="16" t="s">
        <v>136</v>
      </c>
      <c r="E69" s="16"/>
      <c r="F69" s="16"/>
      <c r="G69" s="45" t="s">
        <v>137</v>
      </c>
      <c r="H69" s="41" t="s">
        <v>108</v>
      </c>
      <c r="I69" s="64">
        <v>50</v>
      </c>
      <c r="J69" s="393">
        <f>+'POE Cesar Conto'!AA69</f>
        <v>19513</v>
      </c>
      <c r="K69" s="44">
        <f t="shared" si="2"/>
        <v>975650</v>
      </c>
      <c r="L69" s="221"/>
      <c r="M69" s="396"/>
      <c r="N69" s="382"/>
      <c r="O69" s="391"/>
      <c r="P69" s="57"/>
    </row>
    <row r="70" spans="1:16" ht="30">
      <c r="A70" s="4"/>
      <c r="B70" s="6"/>
      <c r="C70" s="9"/>
      <c r="D70" s="16" t="s">
        <v>138</v>
      </c>
      <c r="E70" s="16"/>
      <c r="F70" s="16"/>
      <c r="G70" s="45" t="s">
        <v>139</v>
      </c>
      <c r="H70" s="41" t="s">
        <v>27</v>
      </c>
      <c r="I70" s="64">
        <v>347</v>
      </c>
      <c r="J70" s="393">
        <f>+'POE Cesar Conto'!AA70</f>
        <v>44200</v>
      </c>
      <c r="K70" s="44">
        <f t="shared" si="2"/>
        <v>15337400</v>
      </c>
      <c r="L70" s="221"/>
      <c r="M70" s="396"/>
      <c r="N70" s="382"/>
      <c r="O70" s="391"/>
      <c r="P70" s="57"/>
    </row>
    <row r="71" spans="1:16" ht="45">
      <c r="A71" s="4"/>
      <c r="B71" s="6"/>
      <c r="C71" s="9"/>
      <c r="D71" s="16" t="s">
        <v>140</v>
      </c>
      <c r="E71" s="16"/>
      <c r="F71" s="16"/>
      <c r="G71" s="45" t="s">
        <v>141</v>
      </c>
      <c r="H71" s="41" t="s">
        <v>27</v>
      </c>
      <c r="I71" s="64">
        <v>245</v>
      </c>
      <c r="J71" s="393">
        <f>+'POE Cesar Conto'!AA71</f>
        <v>103057</v>
      </c>
      <c r="K71" s="44">
        <f t="shared" si="2"/>
        <v>25248965</v>
      </c>
      <c r="L71" s="221"/>
      <c r="M71" s="396"/>
      <c r="N71" s="382"/>
      <c r="O71" s="391"/>
      <c r="P71" s="57"/>
    </row>
    <row r="72" spans="1:16" ht="45">
      <c r="A72" s="4"/>
      <c r="B72" s="6"/>
      <c r="C72" s="9"/>
      <c r="D72" s="16" t="s">
        <v>142</v>
      </c>
      <c r="E72" s="16"/>
      <c r="F72" s="16"/>
      <c r="G72" s="45" t="s">
        <v>143</v>
      </c>
      <c r="H72" s="41" t="s">
        <v>35</v>
      </c>
      <c r="I72" s="64">
        <v>10</v>
      </c>
      <c r="J72" s="393">
        <f>+'POE Cesar Conto'!AA72</f>
        <v>224775</v>
      </c>
      <c r="K72" s="44">
        <f t="shared" si="2"/>
        <v>2247750</v>
      </c>
      <c r="L72" s="221"/>
      <c r="M72" s="396"/>
      <c r="N72" s="382"/>
      <c r="O72" s="391"/>
      <c r="P72" s="57"/>
    </row>
    <row r="73" spans="1:16" ht="30">
      <c r="A73" s="4"/>
      <c r="B73" s="6"/>
      <c r="C73" s="9"/>
      <c r="D73" s="16" t="s">
        <v>144</v>
      </c>
      <c r="E73" s="16"/>
      <c r="F73" s="16"/>
      <c r="G73" s="45" t="s">
        <v>145</v>
      </c>
      <c r="H73" s="41" t="s">
        <v>42</v>
      </c>
      <c r="I73" s="64">
        <v>120</v>
      </c>
      <c r="J73" s="393">
        <f>+'POE Cesar Conto'!AA73</f>
        <v>6676</v>
      </c>
      <c r="K73" s="44">
        <f t="shared" si="2"/>
        <v>801120</v>
      </c>
      <c r="L73" s="221"/>
      <c r="M73" s="396"/>
      <c r="N73" s="382"/>
      <c r="O73" s="391"/>
      <c r="P73" s="57"/>
    </row>
    <row r="74" spans="1:16" ht="75">
      <c r="A74" s="4"/>
      <c r="B74" s="6"/>
      <c r="C74" s="9"/>
      <c r="D74" s="16" t="s">
        <v>146</v>
      </c>
      <c r="E74" s="16"/>
      <c r="F74" s="16"/>
      <c r="G74" s="45" t="s">
        <v>147</v>
      </c>
      <c r="H74" s="41" t="s">
        <v>42</v>
      </c>
      <c r="I74" s="64">
        <v>120</v>
      </c>
      <c r="J74" s="393">
        <f>+'POE Cesar Conto'!AA74</f>
        <v>18824</v>
      </c>
      <c r="K74" s="44">
        <f t="shared" si="2"/>
        <v>2258880</v>
      </c>
      <c r="L74" s="221"/>
      <c r="M74" s="396"/>
      <c r="N74" s="382"/>
      <c r="O74" s="391"/>
      <c r="P74" s="57"/>
    </row>
    <row r="75" spans="1:16" ht="26.25" customHeight="1" thickBot="1">
      <c r="A75" s="4"/>
      <c r="B75" s="6"/>
      <c r="C75" s="11" t="s">
        <v>47</v>
      </c>
      <c r="D75" s="12"/>
      <c r="E75" s="12"/>
      <c r="F75" s="12"/>
      <c r="G75" s="13"/>
      <c r="H75" s="12"/>
      <c r="I75" s="79"/>
      <c r="J75" s="80"/>
      <c r="K75" s="83">
        <f>SUBTOTAL(9,K48:K74)</f>
        <v>734456603</v>
      </c>
      <c r="L75" s="221"/>
      <c r="M75" s="396"/>
      <c r="N75" s="383"/>
      <c r="O75" s="362"/>
    </row>
    <row r="76" spans="1:16" ht="30" customHeight="1" thickBot="1">
      <c r="A76" s="4"/>
      <c r="B76" s="6"/>
      <c r="C76" s="72"/>
      <c r="D76" s="73" t="s">
        <v>148</v>
      </c>
      <c r="E76" s="74"/>
      <c r="F76" s="74"/>
      <c r="G76" s="74" t="s">
        <v>149</v>
      </c>
      <c r="H76" s="73"/>
      <c r="I76" s="76"/>
      <c r="J76" s="74"/>
      <c r="K76" s="75"/>
      <c r="L76" s="221"/>
      <c r="M76" s="396"/>
      <c r="N76" s="381"/>
      <c r="O76" s="360"/>
    </row>
    <row r="77" spans="1:16" ht="30" customHeight="1">
      <c r="A77" s="4"/>
      <c r="B77" s="6"/>
      <c r="C77" s="9"/>
      <c r="D77" s="15" t="s">
        <v>150</v>
      </c>
      <c r="E77" s="15"/>
      <c r="F77" s="15"/>
      <c r="G77" s="45" t="s">
        <v>151</v>
      </c>
      <c r="H77" s="41" t="s">
        <v>108</v>
      </c>
      <c r="I77" s="64">
        <v>481</v>
      </c>
      <c r="J77" s="393">
        <f>+'POE Cesar Conto'!AA77</f>
        <v>7463</v>
      </c>
      <c r="K77" s="44">
        <f>ROUND(I77*J77,0)</f>
        <v>3589703</v>
      </c>
      <c r="L77" s="221"/>
      <c r="M77" s="396"/>
      <c r="N77" s="382"/>
      <c r="O77" s="391"/>
      <c r="P77" s="57"/>
    </row>
    <row r="78" spans="1:16" ht="26.25" customHeight="1" thickBot="1">
      <c r="A78" s="4"/>
      <c r="B78" s="6"/>
      <c r="C78" s="11" t="s">
        <v>47</v>
      </c>
      <c r="D78" s="12"/>
      <c r="E78" s="12"/>
      <c r="F78" s="12"/>
      <c r="G78" s="13"/>
      <c r="H78" s="12"/>
      <c r="I78" s="79"/>
      <c r="J78" s="80"/>
      <c r="K78" s="83">
        <f>SUBTOTAL(9,K77:K77)</f>
        <v>3589703</v>
      </c>
      <c r="L78" s="221"/>
      <c r="M78" s="396"/>
      <c r="N78" s="383"/>
      <c r="O78" s="362"/>
    </row>
    <row r="79" spans="1:16" ht="30" customHeight="1" thickBot="1">
      <c r="A79" s="4"/>
      <c r="B79" s="6"/>
      <c r="C79" s="72"/>
      <c r="D79" s="73" t="s">
        <v>152</v>
      </c>
      <c r="E79" s="74"/>
      <c r="F79" s="74"/>
      <c r="G79" s="74" t="s">
        <v>153</v>
      </c>
      <c r="H79" s="73"/>
      <c r="I79" s="76"/>
      <c r="J79" s="74"/>
      <c r="K79" s="75"/>
      <c r="L79" s="221"/>
      <c r="M79" s="396"/>
      <c r="N79" s="381"/>
      <c r="O79" s="360"/>
    </row>
    <row r="80" spans="1:16" ht="16">
      <c r="A80" s="4"/>
      <c r="B80" s="6"/>
      <c r="C80" s="9"/>
      <c r="D80" s="15" t="s">
        <v>154</v>
      </c>
      <c r="E80" s="15"/>
      <c r="F80" s="15"/>
      <c r="G80" s="45" t="s">
        <v>155</v>
      </c>
      <c r="H80" s="41" t="s">
        <v>27</v>
      </c>
      <c r="I80" s="64">
        <v>509</v>
      </c>
      <c r="J80" s="393">
        <f>+'POE Cesar Conto'!AA80</f>
        <v>15494</v>
      </c>
      <c r="K80" s="44">
        <f>ROUND(I80*J80,0)</f>
        <v>7886446</v>
      </c>
      <c r="L80" s="221"/>
      <c r="M80" s="396"/>
      <c r="N80" s="382"/>
      <c r="O80" s="391"/>
      <c r="P80" s="57"/>
    </row>
    <row r="81" spans="1:16" ht="45.75" customHeight="1">
      <c r="A81" s="4"/>
      <c r="B81" s="6"/>
      <c r="C81" s="9"/>
      <c r="D81" s="15" t="s">
        <v>156</v>
      </c>
      <c r="E81" s="15"/>
      <c r="F81" s="15"/>
      <c r="G81" s="45" t="s">
        <v>157</v>
      </c>
      <c r="H81" s="41" t="s">
        <v>42</v>
      </c>
      <c r="I81" s="64">
        <v>112</v>
      </c>
      <c r="J81" s="393">
        <f>+'POE Cesar Conto'!AA81</f>
        <v>28876</v>
      </c>
      <c r="K81" s="44">
        <f>ROUND(I81*J81,0)</f>
        <v>3234112</v>
      </c>
      <c r="L81" s="221"/>
      <c r="M81" s="396"/>
      <c r="N81" s="382"/>
      <c r="O81" s="391"/>
      <c r="P81" s="57"/>
    </row>
    <row r="82" spans="1:16" ht="45" customHeight="1">
      <c r="A82" s="4"/>
      <c r="B82" s="6"/>
      <c r="C82" s="9"/>
      <c r="D82" s="15" t="s">
        <v>158</v>
      </c>
      <c r="E82" s="15"/>
      <c r="F82" s="15"/>
      <c r="G82" s="45" t="s">
        <v>159</v>
      </c>
      <c r="H82" s="41" t="s">
        <v>27</v>
      </c>
      <c r="I82" s="64">
        <v>327</v>
      </c>
      <c r="J82" s="393">
        <f>+'POE Cesar Conto'!AA82</f>
        <v>90081</v>
      </c>
      <c r="K82" s="44">
        <f>ROUND(I82*J82,0)</f>
        <v>29456487</v>
      </c>
      <c r="L82" s="221"/>
      <c r="M82" s="396"/>
      <c r="N82" s="382"/>
      <c r="O82" s="391"/>
      <c r="P82" s="57"/>
    </row>
    <row r="83" spans="1:16" ht="48.75" customHeight="1">
      <c r="A83" s="4"/>
      <c r="B83" s="6"/>
      <c r="C83" s="17"/>
      <c r="D83" s="15" t="s">
        <v>160</v>
      </c>
      <c r="E83" s="15"/>
      <c r="F83" s="15"/>
      <c r="G83" s="45" t="s">
        <v>161</v>
      </c>
      <c r="H83" s="41" t="s">
        <v>27</v>
      </c>
      <c r="I83" s="64">
        <v>125</v>
      </c>
      <c r="J83" s="393">
        <f>+'POE Cesar Conto'!AA83</f>
        <v>108001</v>
      </c>
      <c r="K83" s="44">
        <f>ROUND(I83*J83,0)</f>
        <v>13500125</v>
      </c>
      <c r="L83" s="221"/>
      <c r="M83" s="396"/>
      <c r="N83" s="382"/>
      <c r="O83" s="391"/>
      <c r="P83" s="57"/>
    </row>
    <row r="84" spans="1:16" ht="26.25" customHeight="1" thickBot="1">
      <c r="A84" s="4"/>
      <c r="B84" s="6"/>
      <c r="C84" s="11" t="s">
        <v>47</v>
      </c>
      <c r="D84" s="12"/>
      <c r="E84" s="12"/>
      <c r="F84" s="12"/>
      <c r="G84" s="13"/>
      <c r="H84" s="12"/>
      <c r="I84" s="79"/>
      <c r="J84" s="80"/>
      <c r="K84" s="83">
        <f>SUBTOTAL(9,K80:K83)</f>
        <v>54077170</v>
      </c>
      <c r="L84" s="221"/>
      <c r="M84" s="396"/>
      <c r="N84" s="383"/>
      <c r="O84" s="362"/>
    </row>
    <row r="85" spans="1:16" ht="30" customHeight="1" thickBot="1">
      <c r="A85" s="4"/>
      <c r="B85" s="6"/>
      <c r="C85" s="72"/>
      <c r="D85" s="73" t="s">
        <v>162</v>
      </c>
      <c r="E85" s="74"/>
      <c r="F85" s="74"/>
      <c r="G85" s="74" t="s">
        <v>163</v>
      </c>
      <c r="H85" s="73"/>
      <c r="I85" s="76"/>
      <c r="J85" s="74"/>
      <c r="K85" s="75"/>
      <c r="L85" s="221"/>
      <c r="M85" s="396"/>
      <c r="N85" s="381"/>
      <c r="O85" s="360"/>
    </row>
    <row r="86" spans="1:16" ht="30">
      <c r="A86" s="4"/>
      <c r="B86" s="6"/>
      <c r="C86" s="9"/>
      <c r="D86" s="15" t="s">
        <v>164</v>
      </c>
      <c r="E86" s="15"/>
      <c r="F86" s="15"/>
      <c r="G86" s="45" t="s">
        <v>165</v>
      </c>
      <c r="H86" s="41" t="s">
        <v>27</v>
      </c>
      <c r="I86" s="64">
        <v>235</v>
      </c>
      <c r="J86" s="393">
        <f>+'POE Cesar Conto'!AA86</f>
        <v>155855</v>
      </c>
      <c r="K86" s="44">
        <f t="shared" ref="K86:K93" si="3">ROUND(I86*J86,0)</f>
        <v>36625925</v>
      </c>
      <c r="L86" s="221"/>
      <c r="M86" s="396"/>
      <c r="N86" s="382"/>
      <c r="O86" s="391"/>
      <c r="P86" s="57"/>
    </row>
    <row r="87" spans="1:16" ht="60">
      <c r="A87" s="4"/>
      <c r="B87" s="6"/>
      <c r="C87" s="9"/>
      <c r="D87" s="15" t="s">
        <v>166</v>
      </c>
      <c r="E87" s="15"/>
      <c r="F87" s="15"/>
      <c r="G87" s="45" t="s">
        <v>167</v>
      </c>
      <c r="H87" s="41" t="s">
        <v>42</v>
      </c>
      <c r="I87" s="64">
        <v>50</v>
      </c>
      <c r="J87" s="393">
        <f>+'POE Cesar Conto'!AA87</f>
        <v>70538</v>
      </c>
      <c r="K87" s="44">
        <f t="shared" si="3"/>
        <v>3526900</v>
      </c>
      <c r="L87" s="221"/>
      <c r="M87" s="396"/>
      <c r="N87" s="382"/>
      <c r="O87" s="391"/>
      <c r="P87" s="57"/>
    </row>
    <row r="88" spans="1:16" ht="60">
      <c r="A88" s="4"/>
      <c r="B88" s="6"/>
      <c r="C88" s="9"/>
      <c r="D88" s="15" t="s">
        <v>168</v>
      </c>
      <c r="E88" s="15"/>
      <c r="F88" s="15"/>
      <c r="G88" s="45" t="s">
        <v>169</v>
      </c>
      <c r="H88" s="41" t="s">
        <v>27</v>
      </c>
      <c r="I88" s="64">
        <v>191</v>
      </c>
      <c r="J88" s="393">
        <f>+'POE Cesar Conto'!AA88</f>
        <v>101317</v>
      </c>
      <c r="K88" s="44">
        <f t="shared" si="3"/>
        <v>19351547</v>
      </c>
      <c r="L88" s="221"/>
      <c r="M88" s="396"/>
      <c r="N88" s="382"/>
      <c r="O88" s="391"/>
      <c r="P88" s="57"/>
    </row>
    <row r="89" spans="1:16" ht="30">
      <c r="A89" s="4"/>
      <c r="B89" s="6"/>
      <c r="C89" s="9"/>
      <c r="D89" s="15" t="s">
        <v>170</v>
      </c>
      <c r="E89" s="15"/>
      <c r="F89" s="15"/>
      <c r="G89" s="45" t="s">
        <v>171</v>
      </c>
      <c r="H89" s="41" t="s">
        <v>27</v>
      </c>
      <c r="I89" s="64">
        <v>52</v>
      </c>
      <c r="J89" s="393">
        <f>+'POE Cesar Conto'!AA89</f>
        <v>61996</v>
      </c>
      <c r="K89" s="44">
        <f t="shared" si="3"/>
        <v>3223792</v>
      </c>
      <c r="L89" s="221"/>
      <c r="M89" s="396"/>
      <c r="N89" s="382"/>
      <c r="O89" s="391"/>
      <c r="P89" s="57"/>
    </row>
    <row r="90" spans="1:16" ht="16">
      <c r="A90" s="4"/>
      <c r="B90" s="6"/>
      <c r="C90" s="9"/>
      <c r="D90" s="15" t="s">
        <v>172</v>
      </c>
      <c r="E90" s="15"/>
      <c r="F90" s="15"/>
      <c r="G90" s="45" t="s">
        <v>173</v>
      </c>
      <c r="H90" s="41" t="s">
        <v>42</v>
      </c>
      <c r="I90" s="64">
        <v>2</v>
      </c>
      <c r="J90" s="393">
        <f>+'POE Cesar Conto'!AA90</f>
        <v>43816</v>
      </c>
      <c r="K90" s="44">
        <f t="shared" si="3"/>
        <v>87632</v>
      </c>
      <c r="L90" s="221"/>
      <c r="M90" s="396"/>
      <c r="N90" s="382"/>
      <c r="O90" s="391"/>
      <c r="P90" s="57"/>
    </row>
    <row r="91" spans="1:16" ht="16">
      <c r="A91" s="4"/>
      <c r="B91" s="6"/>
      <c r="C91" s="9"/>
      <c r="D91" s="15" t="s">
        <v>174</v>
      </c>
      <c r="E91" s="15"/>
      <c r="F91" s="15"/>
      <c r="G91" s="45" t="s">
        <v>175</v>
      </c>
      <c r="H91" s="41" t="s">
        <v>27</v>
      </c>
      <c r="I91" s="64">
        <v>20</v>
      </c>
      <c r="J91" s="393">
        <f>+'POE Cesar Conto'!AA91</f>
        <v>97959</v>
      </c>
      <c r="K91" s="44">
        <f t="shared" si="3"/>
        <v>1959180</v>
      </c>
      <c r="L91" s="221"/>
      <c r="M91" s="396"/>
      <c r="N91" s="382"/>
      <c r="O91" s="391"/>
      <c r="P91" s="57"/>
    </row>
    <row r="92" spans="1:16" ht="37.5" customHeight="1">
      <c r="A92" s="4"/>
      <c r="B92" s="6"/>
      <c r="C92" s="9"/>
      <c r="D92" s="15" t="s">
        <v>176</v>
      </c>
      <c r="E92" s="15"/>
      <c r="F92" s="15"/>
      <c r="G92" s="45" t="s">
        <v>177</v>
      </c>
      <c r="H92" s="41" t="s">
        <v>27</v>
      </c>
      <c r="I92" s="64">
        <v>106</v>
      </c>
      <c r="J92" s="393">
        <f>+'POE Cesar Conto'!AA92</f>
        <v>77607</v>
      </c>
      <c r="K92" s="44">
        <f t="shared" si="3"/>
        <v>8226342</v>
      </c>
      <c r="L92" s="221"/>
      <c r="M92" s="396"/>
      <c r="N92" s="382"/>
      <c r="O92" s="391"/>
      <c r="P92" s="57"/>
    </row>
    <row r="93" spans="1:16" ht="51.75" customHeight="1">
      <c r="A93" s="4"/>
      <c r="B93" s="6"/>
      <c r="C93" s="9"/>
      <c r="D93" s="15" t="s">
        <v>178</v>
      </c>
      <c r="E93" s="15"/>
      <c r="F93" s="15"/>
      <c r="G93" s="45" t="s">
        <v>179</v>
      </c>
      <c r="H93" s="41" t="s">
        <v>27</v>
      </c>
      <c r="I93" s="64">
        <v>35</v>
      </c>
      <c r="J93" s="393">
        <f>+'POE Cesar Conto'!AA93</f>
        <v>87546</v>
      </c>
      <c r="K93" s="44">
        <f t="shared" si="3"/>
        <v>3064110</v>
      </c>
      <c r="L93" s="221"/>
      <c r="M93" s="396"/>
      <c r="N93" s="382"/>
      <c r="O93" s="391"/>
      <c r="P93" s="57"/>
    </row>
    <row r="94" spans="1:16" ht="26.25" customHeight="1" thickBot="1">
      <c r="A94" s="4"/>
      <c r="B94" s="6"/>
      <c r="C94" s="11" t="s">
        <v>47</v>
      </c>
      <c r="D94" s="12"/>
      <c r="E94" s="12"/>
      <c r="F94" s="12"/>
      <c r="G94" s="13"/>
      <c r="H94" s="12"/>
      <c r="I94" s="79"/>
      <c r="J94" s="80"/>
      <c r="K94" s="83">
        <f>SUBTOTAL(9,K86:K93)</f>
        <v>76065428</v>
      </c>
      <c r="L94" s="221"/>
      <c r="M94" s="396"/>
      <c r="N94" s="383"/>
      <c r="O94" s="362"/>
    </row>
    <row r="95" spans="1:16" ht="17" thickBot="1">
      <c r="A95" s="4"/>
      <c r="B95" s="6"/>
      <c r="C95" s="72"/>
      <c r="D95" s="73" t="s">
        <v>180</v>
      </c>
      <c r="E95" s="74"/>
      <c r="F95" s="74"/>
      <c r="G95" s="74" t="s">
        <v>181</v>
      </c>
      <c r="H95" s="73"/>
      <c r="I95" s="76"/>
      <c r="J95" s="74"/>
      <c r="K95" s="75"/>
      <c r="L95" s="221"/>
      <c r="M95" s="396"/>
      <c r="N95" s="381"/>
      <c r="O95" s="360"/>
    </row>
    <row r="96" spans="1:16" ht="30">
      <c r="A96" s="4"/>
      <c r="B96" s="6"/>
      <c r="C96" s="9"/>
      <c r="D96" s="15" t="s">
        <v>182</v>
      </c>
      <c r="E96" s="15"/>
      <c r="F96" s="15"/>
      <c r="G96" s="45" t="s">
        <v>183</v>
      </c>
      <c r="H96" s="41" t="s">
        <v>27</v>
      </c>
      <c r="I96" s="64">
        <v>265</v>
      </c>
      <c r="J96" s="393">
        <f>+'POE Cesar Conto'!AA96</f>
        <v>23168</v>
      </c>
      <c r="K96" s="44">
        <f>ROUND(I96*J96,0)</f>
        <v>6139520</v>
      </c>
      <c r="L96" s="221"/>
      <c r="M96" s="396"/>
      <c r="N96" s="382"/>
      <c r="O96" s="391"/>
      <c r="P96" s="57"/>
    </row>
    <row r="97" spans="1:16" ht="16">
      <c r="A97" s="4"/>
      <c r="B97" s="6"/>
      <c r="C97" s="9"/>
      <c r="D97" s="15" t="s">
        <v>184</v>
      </c>
      <c r="E97" s="15"/>
      <c r="F97" s="15"/>
      <c r="G97" s="45" t="s">
        <v>185</v>
      </c>
      <c r="H97" s="41" t="s">
        <v>27</v>
      </c>
      <c r="I97" s="64">
        <v>713</v>
      </c>
      <c r="J97" s="393">
        <f>+'POE Cesar Conto'!AA97</f>
        <v>15576</v>
      </c>
      <c r="K97" s="44">
        <f>ROUND(I97*J97,0)</f>
        <v>11105688</v>
      </c>
      <c r="L97" s="221"/>
      <c r="M97" s="396"/>
      <c r="N97" s="382"/>
      <c r="O97" s="391"/>
      <c r="P97" s="57"/>
    </row>
    <row r="98" spans="1:16" ht="26.25" customHeight="1" thickBot="1">
      <c r="A98" s="4"/>
      <c r="B98" s="6"/>
      <c r="C98" s="11" t="s">
        <v>47</v>
      </c>
      <c r="D98" s="12"/>
      <c r="E98" s="12"/>
      <c r="F98" s="12"/>
      <c r="G98" s="13"/>
      <c r="H98" s="12"/>
      <c r="I98" s="79"/>
      <c r="J98" s="80"/>
      <c r="K98" s="83">
        <f>SUBTOTAL(9,K96:K97)</f>
        <v>17245208</v>
      </c>
      <c r="L98" s="221"/>
      <c r="M98" s="396"/>
      <c r="N98" s="383"/>
      <c r="O98" s="362"/>
    </row>
    <row r="99" spans="1:16" ht="17" thickBot="1">
      <c r="A99" s="4"/>
      <c r="B99" s="6"/>
      <c r="C99" s="72"/>
      <c r="D99" s="73" t="s">
        <v>186</v>
      </c>
      <c r="E99" s="74"/>
      <c r="F99" s="74"/>
      <c r="G99" s="74" t="s">
        <v>187</v>
      </c>
      <c r="H99" s="73"/>
      <c r="I99" s="76"/>
      <c r="J99" s="74"/>
      <c r="K99" s="75"/>
      <c r="L99" s="221"/>
      <c r="M99" s="396"/>
      <c r="N99" s="381"/>
      <c r="O99" s="360"/>
    </row>
    <row r="100" spans="1:16" ht="60.75" customHeight="1">
      <c r="A100" s="4"/>
      <c r="B100" s="6"/>
      <c r="C100" s="9"/>
      <c r="D100" s="15" t="s">
        <v>188</v>
      </c>
      <c r="E100" s="15"/>
      <c r="F100" s="15"/>
      <c r="G100" s="45" t="s">
        <v>189</v>
      </c>
      <c r="H100" s="41" t="s">
        <v>27</v>
      </c>
      <c r="I100" s="64">
        <v>1577</v>
      </c>
      <c r="J100" s="393">
        <f>+'POE Cesar Conto'!AA100</f>
        <v>70186</v>
      </c>
      <c r="K100" s="44">
        <f>ROUND(I100*J100,0)</f>
        <v>110683322</v>
      </c>
      <c r="L100" s="221"/>
      <c r="M100" s="396"/>
      <c r="N100" s="382"/>
      <c r="O100" s="391"/>
      <c r="P100" s="57"/>
    </row>
    <row r="101" spans="1:16" ht="27.75" customHeight="1">
      <c r="A101" s="4"/>
      <c r="B101" s="6"/>
      <c r="C101" s="9"/>
      <c r="D101" s="15" t="s">
        <v>190</v>
      </c>
      <c r="E101" s="15"/>
      <c r="F101" s="15"/>
      <c r="G101" s="45" t="s">
        <v>191</v>
      </c>
      <c r="H101" s="41" t="s">
        <v>27</v>
      </c>
      <c r="I101" s="64">
        <v>80</v>
      </c>
      <c r="J101" s="393">
        <f>+'POE Cesar Conto'!AA101</f>
        <v>23183</v>
      </c>
      <c r="K101" s="44">
        <f>ROUND(I101*J101,0)</f>
        <v>1854640</v>
      </c>
      <c r="L101" s="221"/>
      <c r="M101" s="396"/>
      <c r="N101" s="382"/>
      <c r="O101" s="391"/>
      <c r="P101" s="57"/>
    </row>
    <row r="102" spans="1:16" ht="26.25" customHeight="1" thickBot="1">
      <c r="A102" s="4"/>
      <c r="B102" s="6"/>
      <c r="C102" s="11" t="s">
        <v>47</v>
      </c>
      <c r="D102" s="12"/>
      <c r="E102" s="12"/>
      <c r="F102" s="12"/>
      <c r="G102" s="13"/>
      <c r="H102" s="12"/>
      <c r="I102" s="79"/>
      <c r="J102" s="80"/>
      <c r="K102" s="83">
        <f>SUBTOTAL(9,K100:K101)</f>
        <v>112537962</v>
      </c>
      <c r="L102" s="221"/>
      <c r="M102" s="396"/>
      <c r="N102" s="383"/>
      <c r="O102" s="362"/>
    </row>
    <row r="103" spans="1:16" ht="17" thickBot="1">
      <c r="A103" s="4"/>
      <c r="B103" s="6"/>
      <c r="C103" s="72"/>
      <c r="D103" s="73" t="s">
        <v>192</v>
      </c>
      <c r="E103" s="74"/>
      <c r="F103" s="74"/>
      <c r="G103" s="74" t="s">
        <v>193</v>
      </c>
      <c r="H103" s="73"/>
      <c r="I103" s="76"/>
      <c r="J103" s="74"/>
      <c r="K103" s="75"/>
      <c r="L103" s="221"/>
      <c r="M103" s="396"/>
      <c r="N103" s="381"/>
      <c r="O103" s="360"/>
    </row>
    <row r="104" spans="1:16" ht="30">
      <c r="A104" s="4"/>
      <c r="B104" s="6"/>
      <c r="C104" s="9"/>
      <c r="D104" s="15" t="s">
        <v>194</v>
      </c>
      <c r="E104" s="15"/>
      <c r="F104" s="15"/>
      <c r="G104" s="45" t="s">
        <v>195</v>
      </c>
      <c r="H104" s="41" t="s">
        <v>27</v>
      </c>
      <c r="I104" s="64">
        <v>883</v>
      </c>
      <c r="J104" s="393">
        <f>+'POE Cesar Conto'!AA104</f>
        <v>21769</v>
      </c>
      <c r="K104" s="44">
        <f t="shared" ref="K104:K113" si="4">ROUND(I104*J104,0)</f>
        <v>19222027</v>
      </c>
      <c r="L104" s="221"/>
      <c r="M104" s="396"/>
      <c r="N104" s="382"/>
      <c r="O104" s="391"/>
      <c r="P104" s="57"/>
    </row>
    <row r="105" spans="1:16" ht="30">
      <c r="A105" s="4"/>
      <c r="B105" s="6"/>
      <c r="C105" s="9"/>
      <c r="D105" s="15" t="s">
        <v>196</v>
      </c>
      <c r="E105" s="15"/>
      <c r="F105" s="15"/>
      <c r="G105" s="45" t="s">
        <v>197</v>
      </c>
      <c r="H105" s="41" t="s">
        <v>27</v>
      </c>
      <c r="I105" s="64">
        <v>25</v>
      </c>
      <c r="J105" s="393">
        <f>+'POE Cesar Conto'!AA105</f>
        <v>120715</v>
      </c>
      <c r="K105" s="44">
        <f t="shared" si="4"/>
        <v>3017875</v>
      </c>
      <c r="L105" s="221"/>
      <c r="M105" s="396"/>
      <c r="N105" s="382"/>
      <c r="O105" s="391"/>
      <c r="P105" s="57"/>
    </row>
    <row r="106" spans="1:16" ht="45">
      <c r="A106" s="4"/>
      <c r="B106" s="6"/>
      <c r="C106" s="9"/>
      <c r="D106" s="15" t="s">
        <v>198</v>
      </c>
      <c r="E106" s="15"/>
      <c r="F106" s="15"/>
      <c r="G106" s="45" t="s">
        <v>199</v>
      </c>
      <c r="H106" s="41" t="s">
        <v>27</v>
      </c>
      <c r="I106" s="64">
        <v>264</v>
      </c>
      <c r="J106" s="393">
        <f>+'POE Cesar Conto'!AA106</f>
        <v>811189</v>
      </c>
      <c r="K106" s="44">
        <f t="shared" si="4"/>
        <v>214153896</v>
      </c>
      <c r="L106" s="221"/>
      <c r="M106" s="396"/>
      <c r="N106" s="382"/>
      <c r="O106" s="391"/>
      <c r="P106" s="57"/>
    </row>
    <row r="107" spans="1:16" ht="75">
      <c r="A107" s="4"/>
      <c r="B107" s="6"/>
      <c r="C107" s="9"/>
      <c r="D107" s="15" t="s">
        <v>200</v>
      </c>
      <c r="E107" s="15"/>
      <c r="F107" s="15"/>
      <c r="G107" s="45" t="s">
        <v>201</v>
      </c>
      <c r="H107" s="41" t="s">
        <v>42</v>
      </c>
      <c r="I107" s="64">
        <v>38</v>
      </c>
      <c r="J107" s="393">
        <f>+'POE Cesar Conto'!AA107</f>
        <v>47259</v>
      </c>
      <c r="K107" s="44">
        <f t="shared" si="4"/>
        <v>1795842</v>
      </c>
      <c r="L107" s="221"/>
      <c r="M107" s="396"/>
      <c r="N107" s="382"/>
      <c r="O107" s="391"/>
      <c r="P107" s="57"/>
    </row>
    <row r="108" spans="1:16" ht="30">
      <c r="A108" s="4"/>
      <c r="B108" s="6"/>
      <c r="C108" s="9"/>
      <c r="D108" s="15" t="s">
        <v>202</v>
      </c>
      <c r="E108" s="15"/>
      <c r="F108" s="15"/>
      <c r="G108" s="45" t="s">
        <v>203</v>
      </c>
      <c r="H108" s="41" t="s">
        <v>27</v>
      </c>
      <c r="I108" s="64">
        <v>99</v>
      </c>
      <c r="J108" s="393">
        <f>+'POE Cesar Conto'!AA108</f>
        <v>62138</v>
      </c>
      <c r="K108" s="44">
        <f t="shared" si="4"/>
        <v>6151662</v>
      </c>
      <c r="L108" s="221"/>
      <c r="M108" s="396"/>
      <c r="N108" s="382"/>
      <c r="O108" s="391"/>
      <c r="P108" s="57"/>
    </row>
    <row r="109" spans="1:16" ht="16">
      <c r="A109" s="4"/>
      <c r="B109" s="6"/>
      <c r="C109" s="9"/>
      <c r="D109" s="15" t="s">
        <v>204</v>
      </c>
      <c r="E109" s="15"/>
      <c r="F109" s="15"/>
      <c r="G109" s="45" t="s">
        <v>205</v>
      </c>
      <c r="H109" s="41" t="s">
        <v>42</v>
      </c>
      <c r="I109" s="64">
        <v>542</v>
      </c>
      <c r="J109" s="393">
        <f>+'POE Cesar Conto'!AA109</f>
        <v>14415</v>
      </c>
      <c r="K109" s="44">
        <f t="shared" si="4"/>
        <v>7812930</v>
      </c>
      <c r="L109" s="221"/>
      <c r="M109" s="396"/>
      <c r="N109" s="382"/>
      <c r="O109" s="391"/>
      <c r="P109" s="57"/>
    </row>
    <row r="110" spans="1:16" ht="16">
      <c r="A110" s="4"/>
      <c r="B110" s="6"/>
      <c r="C110" s="9"/>
      <c r="D110" s="15" t="s">
        <v>206</v>
      </c>
      <c r="E110" s="15"/>
      <c r="F110" s="15"/>
      <c r="G110" s="45" t="s">
        <v>207</v>
      </c>
      <c r="H110" s="41" t="s">
        <v>27</v>
      </c>
      <c r="I110" s="64">
        <v>522</v>
      </c>
      <c r="J110" s="393">
        <f>+'POE Cesar Conto'!AA110</f>
        <v>31545</v>
      </c>
      <c r="K110" s="44">
        <f t="shared" si="4"/>
        <v>16466490</v>
      </c>
      <c r="L110" s="221"/>
      <c r="M110" s="396"/>
      <c r="N110" s="382"/>
      <c r="O110" s="391"/>
      <c r="P110" s="57"/>
    </row>
    <row r="111" spans="1:16" ht="45">
      <c r="A111" s="4"/>
      <c r="B111" s="6"/>
      <c r="C111" s="9"/>
      <c r="D111" s="15" t="s">
        <v>208</v>
      </c>
      <c r="E111" s="15"/>
      <c r="F111" s="15"/>
      <c r="G111" s="45" t="s">
        <v>209</v>
      </c>
      <c r="H111" s="41" t="s">
        <v>42</v>
      </c>
      <c r="I111" s="64">
        <v>186</v>
      </c>
      <c r="J111" s="393">
        <f>+'POE Cesar Conto'!AA111</f>
        <v>32359</v>
      </c>
      <c r="K111" s="44">
        <f t="shared" si="4"/>
        <v>6018774</v>
      </c>
      <c r="L111" s="221"/>
      <c r="M111" s="396"/>
      <c r="N111" s="382"/>
      <c r="O111" s="391"/>
      <c r="P111" s="57"/>
    </row>
    <row r="112" spans="1:16" ht="16">
      <c r="A112" s="4"/>
      <c r="B112" s="6"/>
      <c r="C112" s="9"/>
      <c r="D112" s="15" t="s">
        <v>210</v>
      </c>
      <c r="E112" s="15"/>
      <c r="F112" s="15"/>
      <c r="G112" s="45" t="s">
        <v>211</v>
      </c>
      <c r="H112" s="41" t="s">
        <v>27</v>
      </c>
      <c r="I112" s="64">
        <v>209</v>
      </c>
      <c r="J112" s="393">
        <f>+'POE Cesar Conto'!AA112</f>
        <v>76215</v>
      </c>
      <c r="K112" s="44">
        <f t="shared" si="4"/>
        <v>15928935</v>
      </c>
      <c r="L112" s="221"/>
      <c r="M112" s="396"/>
      <c r="N112" s="382"/>
      <c r="O112" s="391"/>
      <c r="P112" s="57"/>
    </row>
    <row r="113" spans="1:16" ht="30">
      <c r="A113" s="4"/>
      <c r="B113" s="6"/>
      <c r="C113" s="9"/>
      <c r="D113" s="15" t="s">
        <v>212</v>
      </c>
      <c r="E113" s="15"/>
      <c r="F113" s="15"/>
      <c r="G113" s="45" t="s">
        <v>213</v>
      </c>
      <c r="H113" s="41" t="s">
        <v>27</v>
      </c>
      <c r="I113" s="64">
        <v>180</v>
      </c>
      <c r="J113" s="393">
        <f>+'POE Cesar Conto'!AA113</f>
        <v>75961</v>
      </c>
      <c r="K113" s="44">
        <f t="shared" si="4"/>
        <v>13672980</v>
      </c>
      <c r="L113" s="221"/>
      <c r="M113" s="396"/>
      <c r="N113" s="382"/>
      <c r="O113" s="391"/>
      <c r="P113" s="57"/>
    </row>
    <row r="114" spans="1:16" ht="26.25" customHeight="1" thickBot="1">
      <c r="A114" s="4"/>
      <c r="B114" s="6"/>
      <c r="C114" s="11" t="s">
        <v>47</v>
      </c>
      <c r="D114" s="12"/>
      <c r="E114" s="12"/>
      <c r="F114" s="12"/>
      <c r="G114" s="13"/>
      <c r="H114" s="12"/>
      <c r="I114" s="79"/>
      <c r="J114" s="80"/>
      <c r="K114" s="83">
        <f>SUBTOTAL(9,K104:K113)</f>
        <v>304241411</v>
      </c>
      <c r="L114" s="221"/>
      <c r="M114" s="396"/>
      <c r="N114" s="383"/>
      <c r="O114" s="362"/>
    </row>
    <row r="115" spans="1:16" ht="17" thickBot="1">
      <c r="A115" s="4"/>
      <c r="B115" s="6"/>
      <c r="C115" s="72"/>
      <c r="D115" s="73">
        <v>10</v>
      </c>
      <c r="E115" s="74"/>
      <c r="F115" s="74"/>
      <c r="G115" s="74" t="s">
        <v>214</v>
      </c>
      <c r="H115" s="73"/>
      <c r="I115" s="76"/>
      <c r="J115" s="74"/>
      <c r="K115" s="75"/>
      <c r="L115" s="221"/>
      <c r="M115" s="396"/>
      <c r="N115" s="381"/>
      <c r="O115" s="360"/>
    </row>
    <row r="116" spans="1:16" ht="90">
      <c r="A116" s="4"/>
      <c r="B116" s="6"/>
      <c r="C116" s="9"/>
      <c r="D116" s="15" t="s">
        <v>215</v>
      </c>
      <c r="E116" s="15"/>
      <c r="F116" s="15"/>
      <c r="G116" s="45" t="s">
        <v>216</v>
      </c>
      <c r="H116" s="41" t="s">
        <v>35</v>
      </c>
      <c r="I116" s="64">
        <v>6</v>
      </c>
      <c r="J116" s="393">
        <f>+'POE Cesar Conto'!AA116</f>
        <v>1508596</v>
      </c>
      <c r="K116" s="44">
        <f t="shared" ref="K116:K122" si="5">ROUND(I116*J116,0)</f>
        <v>9051576</v>
      </c>
      <c r="L116" s="221"/>
      <c r="M116" s="396"/>
      <c r="N116" s="382"/>
      <c r="O116" s="391"/>
      <c r="P116" s="57"/>
    </row>
    <row r="117" spans="1:16" ht="90">
      <c r="A117" s="4"/>
      <c r="B117" s="6"/>
      <c r="C117" s="9"/>
      <c r="D117" s="15" t="s">
        <v>217</v>
      </c>
      <c r="E117" s="15"/>
      <c r="F117" s="15"/>
      <c r="G117" s="45" t="s">
        <v>218</v>
      </c>
      <c r="H117" s="41" t="s">
        <v>35</v>
      </c>
      <c r="I117" s="64">
        <v>3</v>
      </c>
      <c r="J117" s="393">
        <f>+'POE Cesar Conto'!AA117</f>
        <v>1537468</v>
      </c>
      <c r="K117" s="44">
        <f t="shared" si="5"/>
        <v>4612404</v>
      </c>
      <c r="L117" s="221"/>
      <c r="M117" s="396"/>
      <c r="N117" s="382"/>
      <c r="O117" s="391"/>
      <c r="P117" s="57"/>
    </row>
    <row r="118" spans="1:16" ht="90">
      <c r="A118" s="4"/>
      <c r="B118" s="6"/>
      <c r="C118" s="9"/>
      <c r="D118" s="15" t="s">
        <v>219</v>
      </c>
      <c r="E118" s="15"/>
      <c r="F118" s="15"/>
      <c r="G118" s="45" t="s">
        <v>220</v>
      </c>
      <c r="H118" s="41" t="s">
        <v>35</v>
      </c>
      <c r="I118" s="64">
        <v>7</v>
      </c>
      <c r="J118" s="393">
        <f>+'POE Cesar Conto'!AA118</f>
        <v>1641617</v>
      </c>
      <c r="K118" s="44">
        <f t="shared" si="5"/>
        <v>11491319</v>
      </c>
      <c r="L118" s="221"/>
      <c r="M118" s="396"/>
      <c r="N118" s="382"/>
      <c r="O118" s="391"/>
      <c r="P118" s="57"/>
    </row>
    <row r="119" spans="1:16" ht="90">
      <c r="A119" s="4"/>
      <c r="B119" s="6"/>
      <c r="C119" s="9"/>
      <c r="D119" s="15" t="s">
        <v>221</v>
      </c>
      <c r="E119" s="15"/>
      <c r="F119" s="15"/>
      <c r="G119" s="45" t="s">
        <v>222</v>
      </c>
      <c r="H119" s="41" t="s">
        <v>35</v>
      </c>
      <c r="I119" s="64">
        <v>6</v>
      </c>
      <c r="J119" s="393">
        <f>+'POE Cesar Conto'!AA119</f>
        <v>1529219</v>
      </c>
      <c r="K119" s="44">
        <f t="shared" si="5"/>
        <v>9175314</v>
      </c>
      <c r="L119" s="221"/>
      <c r="M119" s="396"/>
      <c r="N119" s="382"/>
      <c r="O119" s="391"/>
      <c r="P119" s="57"/>
    </row>
    <row r="120" spans="1:16" ht="90">
      <c r="A120" s="4"/>
      <c r="B120" s="6"/>
      <c r="C120" s="9"/>
      <c r="D120" s="15" t="s">
        <v>223</v>
      </c>
      <c r="E120" s="15"/>
      <c r="F120" s="15"/>
      <c r="G120" s="45" t="s">
        <v>224</v>
      </c>
      <c r="H120" s="41" t="s">
        <v>35</v>
      </c>
      <c r="I120" s="64">
        <v>2</v>
      </c>
      <c r="J120" s="393">
        <f>+'POE Cesar Conto'!AA120</f>
        <v>3604957</v>
      </c>
      <c r="K120" s="44">
        <f t="shared" si="5"/>
        <v>7209914</v>
      </c>
      <c r="L120" s="221"/>
      <c r="M120" s="396"/>
      <c r="N120" s="382"/>
      <c r="O120" s="391"/>
      <c r="P120" s="57"/>
    </row>
    <row r="121" spans="1:16" ht="90">
      <c r="A121" s="4"/>
      <c r="B121" s="6"/>
      <c r="C121" s="9"/>
      <c r="D121" s="15" t="s">
        <v>225</v>
      </c>
      <c r="E121" s="15"/>
      <c r="F121" s="15"/>
      <c r="G121" s="45" t="s">
        <v>226</v>
      </c>
      <c r="H121" s="41" t="s">
        <v>35</v>
      </c>
      <c r="I121" s="64">
        <v>1</v>
      </c>
      <c r="J121" s="393">
        <f>+'POE Cesar Conto'!AA121</f>
        <v>1508596</v>
      </c>
      <c r="K121" s="44">
        <f t="shared" si="5"/>
        <v>1508596</v>
      </c>
      <c r="L121" s="221"/>
      <c r="M121" s="396"/>
      <c r="N121" s="382"/>
      <c r="O121" s="391"/>
      <c r="P121" s="57"/>
    </row>
    <row r="122" spans="1:16" ht="165">
      <c r="A122" s="4"/>
      <c r="B122" s="6"/>
      <c r="C122" s="9"/>
      <c r="D122" s="15" t="s">
        <v>227</v>
      </c>
      <c r="E122" s="15"/>
      <c r="F122" s="15"/>
      <c r="G122" s="353" t="s">
        <v>228</v>
      </c>
      <c r="H122" s="41" t="s">
        <v>35</v>
      </c>
      <c r="I122" s="64">
        <v>1</v>
      </c>
      <c r="J122" s="393">
        <f>+'POE Cesar Conto'!AA122</f>
        <v>1508596</v>
      </c>
      <c r="K122" s="44">
        <f t="shared" si="5"/>
        <v>1508596</v>
      </c>
      <c r="L122" s="221"/>
      <c r="M122" s="396"/>
      <c r="N122" s="382"/>
      <c r="O122" s="391"/>
      <c r="P122" s="57"/>
    </row>
    <row r="123" spans="1:16" ht="26.25" customHeight="1" thickBot="1">
      <c r="A123" s="4"/>
      <c r="B123" s="6"/>
      <c r="C123" s="11" t="s">
        <v>47</v>
      </c>
      <c r="D123" s="12"/>
      <c r="E123" s="12"/>
      <c r="F123" s="12"/>
      <c r="G123" s="13"/>
      <c r="H123" s="12"/>
      <c r="I123" s="79"/>
      <c r="J123" s="80"/>
      <c r="K123" s="83">
        <f>SUBTOTAL(9,K116:K122)</f>
        <v>44557719</v>
      </c>
      <c r="L123" s="221"/>
      <c r="M123" s="396"/>
      <c r="N123" s="383"/>
      <c r="O123" s="362"/>
    </row>
    <row r="124" spans="1:16" ht="30" customHeight="1" thickBot="1">
      <c r="A124" s="4"/>
      <c r="B124" s="6"/>
      <c r="C124" s="72"/>
      <c r="D124" s="73">
        <v>11</v>
      </c>
      <c r="E124" s="74"/>
      <c r="F124" s="74"/>
      <c r="G124" s="74" t="s">
        <v>229</v>
      </c>
      <c r="H124" s="73"/>
      <c r="I124" s="76"/>
      <c r="J124" s="74"/>
      <c r="K124" s="75"/>
      <c r="L124" s="221"/>
      <c r="M124" s="396"/>
      <c r="N124" s="381"/>
      <c r="O124" s="360"/>
    </row>
    <row r="125" spans="1:16" ht="16">
      <c r="A125" s="4"/>
      <c r="B125" s="6"/>
      <c r="C125" s="9"/>
      <c r="D125" s="46" t="s">
        <v>230</v>
      </c>
      <c r="E125" s="46"/>
      <c r="F125" s="46"/>
      <c r="G125" s="47" t="s">
        <v>231</v>
      </c>
      <c r="H125" s="41"/>
      <c r="I125" s="64"/>
      <c r="J125" s="43"/>
      <c r="K125" s="44"/>
      <c r="L125" s="221"/>
      <c r="M125" s="396"/>
      <c r="N125" s="384"/>
      <c r="O125" s="361"/>
    </row>
    <row r="126" spans="1:16" ht="45">
      <c r="A126" s="4"/>
      <c r="B126" s="6"/>
      <c r="C126" s="9"/>
      <c r="D126" s="15" t="s">
        <v>232</v>
      </c>
      <c r="E126" s="15"/>
      <c r="F126" s="15"/>
      <c r="G126" s="45" t="s">
        <v>233</v>
      </c>
      <c r="H126" s="41" t="s">
        <v>27</v>
      </c>
      <c r="I126" s="64">
        <v>29.18</v>
      </c>
      <c r="J126" s="393">
        <f>+'POE Cesar Conto'!AA126</f>
        <v>677747</v>
      </c>
      <c r="K126" s="44">
        <f t="shared" ref="K126:K135" si="6">ROUND(I126*J126,0)</f>
        <v>19776657</v>
      </c>
      <c r="L126" s="225"/>
      <c r="M126" s="421"/>
      <c r="N126" s="382"/>
      <c r="O126" s="391"/>
      <c r="P126" s="57"/>
    </row>
    <row r="127" spans="1:16" ht="60">
      <c r="A127" s="4"/>
      <c r="B127" s="6"/>
      <c r="C127" s="9"/>
      <c r="D127" s="15" t="s">
        <v>234</v>
      </c>
      <c r="E127" s="15"/>
      <c r="F127" s="15"/>
      <c r="G127" s="45" t="s">
        <v>235</v>
      </c>
      <c r="H127" s="41" t="s">
        <v>27</v>
      </c>
      <c r="I127" s="64">
        <v>48.23</v>
      </c>
      <c r="J127" s="393">
        <f>+'POE Cesar Conto'!AA127</f>
        <v>737016</v>
      </c>
      <c r="K127" s="44">
        <f t="shared" si="6"/>
        <v>35546282</v>
      </c>
      <c r="L127" s="225"/>
      <c r="M127" s="421"/>
      <c r="N127" s="382"/>
      <c r="O127" s="391"/>
      <c r="P127" s="57"/>
    </row>
    <row r="128" spans="1:16" ht="45">
      <c r="A128" s="4"/>
      <c r="B128" s="6"/>
      <c r="C128" s="9"/>
      <c r="D128" s="15" t="s">
        <v>236</v>
      </c>
      <c r="E128" s="15"/>
      <c r="F128" s="15"/>
      <c r="G128" s="45" t="s">
        <v>237</v>
      </c>
      <c r="H128" s="41" t="s">
        <v>27</v>
      </c>
      <c r="I128" s="64">
        <v>17.579999999999998</v>
      </c>
      <c r="J128" s="393">
        <f>+'POE Cesar Conto'!AA128</f>
        <v>1172906</v>
      </c>
      <c r="K128" s="44">
        <f t="shared" si="6"/>
        <v>20619687</v>
      </c>
      <c r="L128" s="225"/>
      <c r="M128" s="421"/>
      <c r="N128" s="382"/>
      <c r="O128" s="391"/>
      <c r="P128" s="57"/>
    </row>
    <row r="129" spans="1:16" ht="60">
      <c r="A129" s="4"/>
      <c r="B129" s="6"/>
      <c r="C129" s="9"/>
      <c r="D129" s="15" t="s">
        <v>238</v>
      </c>
      <c r="E129" s="15"/>
      <c r="F129" s="15"/>
      <c r="G129" s="45" t="s">
        <v>239</v>
      </c>
      <c r="H129" s="41" t="s">
        <v>27</v>
      </c>
      <c r="I129" s="64">
        <v>4.3499999999999996</v>
      </c>
      <c r="J129" s="393">
        <f>+'POE Cesar Conto'!AA129</f>
        <v>1077444</v>
      </c>
      <c r="K129" s="44">
        <f t="shared" si="6"/>
        <v>4686881</v>
      </c>
      <c r="L129" s="225"/>
      <c r="M129" s="421"/>
      <c r="N129" s="382"/>
      <c r="O129" s="391"/>
      <c r="P129" s="57"/>
    </row>
    <row r="130" spans="1:16" ht="30">
      <c r="A130" s="4"/>
      <c r="B130" s="6"/>
      <c r="C130" s="9"/>
      <c r="D130" s="15" t="s">
        <v>240</v>
      </c>
      <c r="E130" s="15"/>
      <c r="F130" s="15"/>
      <c r="G130" s="45" t="s">
        <v>241</v>
      </c>
      <c r="H130" s="41" t="s">
        <v>27</v>
      </c>
      <c r="I130" s="64">
        <v>4.7</v>
      </c>
      <c r="J130" s="393">
        <f>+'POE Cesar Conto'!AA130</f>
        <v>677102</v>
      </c>
      <c r="K130" s="44">
        <f t="shared" si="6"/>
        <v>3182379</v>
      </c>
      <c r="L130" s="225"/>
      <c r="M130" s="421"/>
      <c r="N130" s="382"/>
      <c r="O130" s="391"/>
      <c r="P130" s="57"/>
    </row>
    <row r="131" spans="1:16" ht="60">
      <c r="A131" s="4"/>
      <c r="B131" s="6"/>
      <c r="C131" s="9"/>
      <c r="D131" s="15" t="s">
        <v>242</v>
      </c>
      <c r="E131" s="15"/>
      <c r="F131" s="15"/>
      <c r="G131" s="45" t="s">
        <v>243</v>
      </c>
      <c r="H131" s="41" t="s">
        <v>27</v>
      </c>
      <c r="I131" s="64">
        <v>27.21</v>
      </c>
      <c r="J131" s="393">
        <f>+'POE Cesar Conto'!AA131</f>
        <v>798138</v>
      </c>
      <c r="K131" s="44">
        <f t="shared" si="6"/>
        <v>21717335</v>
      </c>
      <c r="L131" s="225"/>
      <c r="M131" s="421"/>
      <c r="N131" s="382"/>
      <c r="O131" s="391"/>
      <c r="P131" s="57"/>
    </row>
    <row r="132" spans="1:16" ht="45">
      <c r="A132" s="4"/>
      <c r="B132" s="6"/>
      <c r="C132" s="9"/>
      <c r="D132" s="15" t="s">
        <v>244</v>
      </c>
      <c r="E132" s="15"/>
      <c r="F132" s="15"/>
      <c r="G132" s="45" t="s">
        <v>245</v>
      </c>
      <c r="H132" s="41" t="s">
        <v>27</v>
      </c>
      <c r="I132" s="64">
        <v>17.5</v>
      </c>
      <c r="J132" s="393">
        <f>+'POE Cesar Conto'!AA132</f>
        <v>675536</v>
      </c>
      <c r="K132" s="44">
        <f t="shared" si="6"/>
        <v>11821880</v>
      </c>
      <c r="L132" s="225"/>
      <c r="M132" s="421"/>
      <c r="N132" s="382"/>
      <c r="O132" s="391"/>
      <c r="P132" s="57"/>
    </row>
    <row r="133" spans="1:16" ht="60">
      <c r="A133" s="4"/>
      <c r="B133" s="6"/>
      <c r="C133" s="9"/>
      <c r="D133" s="15" t="s">
        <v>246</v>
      </c>
      <c r="E133" s="15"/>
      <c r="F133" s="15"/>
      <c r="G133" s="45" t="s">
        <v>247</v>
      </c>
      <c r="H133" s="41" t="s">
        <v>27</v>
      </c>
      <c r="I133" s="64">
        <v>12.66</v>
      </c>
      <c r="J133" s="393">
        <f>+'POE Cesar Conto'!AA133</f>
        <v>870301</v>
      </c>
      <c r="K133" s="44">
        <f t="shared" si="6"/>
        <v>11018011</v>
      </c>
      <c r="L133" s="225"/>
      <c r="M133" s="421"/>
      <c r="N133" s="382"/>
      <c r="O133" s="391"/>
      <c r="P133" s="57"/>
    </row>
    <row r="134" spans="1:16" ht="105">
      <c r="A134" s="4"/>
      <c r="B134" s="6"/>
      <c r="C134" s="9"/>
      <c r="D134" s="15" t="s">
        <v>248</v>
      </c>
      <c r="E134" s="15"/>
      <c r="F134" s="15"/>
      <c r="G134" s="353" t="s">
        <v>249</v>
      </c>
      <c r="H134" s="41" t="s">
        <v>27</v>
      </c>
      <c r="I134" s="64">
        <v>29.42</v>
      </c>
      <c r="J134" s="393">
        <f>+'POE Cesar Conto'!AA134</f>
        <v>686641</v>
      </c>
      <c r="K134" s="44">
        <f t="shared" si="6"/>
        <v>20200978</v>
      </c>
      <c r="L134" s="225"/>
      <c r="M134" s="421"/>
      <c r="N134" s="382"/>
      <c r="O134" s="391"/>
      <c r="P134" s="57"/>
    </row>
    <row r="135" spans="1:16" ht="90">
      <c r="A135" s="4"/>
      <c r="B135" s="6"/>
      <c r="C135" s="9"/>
      <c r="D135" s="15" t="s">
        <v>250</v>
      </c>
      <c r="E135" s="15"/>
      <c r="F135" s="15"/>
      <c r="G135" s="353" t="s">
        <v>251</v>
      </c>
      <c r="H135" s="41" t="s">
        <v>27</v>
      </c>
      <c r="I135" s="64">
        <v>5.2</v>
      </c>
      <c r="J135" s="393">
        <f>+'POE Cesar Conto'!AA135</f>
        <v>911800</v>
      </c>
      <c r="K135" s="44">
        <f t="shared" si="6"/>
        <v>4741360</v>
      </c>
      <c r="L135" s="225"/>
      <c r="M135" s="421"/>
      <c r="N135" s="382"/>
      <c r="O135" s="391"/>
      <c r="P135" s="57"/>
    </row>
    <row r="136" spans="1:16" ht="16">
      <c r="A136" s="4"/>
      <c r="B136" s="6"/>
      <c r="C136" s="9"/>
      <c r="D136" s="46" t="s">
        <v>252</v>
      </c>
      <c r="E136" s="46"/>
      <c r="F136" s="46"/>
      <c r="G136" s="47" t="s">
        <v>253</v>
      </c>
      <c r="H136" s="41"/>
      <c r="I136" s="64"/>
      <c r="J136" s="393"/>
      <c r="K136" s="44"/>
      <c r="L136" s="221"/>
      <c r="M136" s="396"/>
      <c r="N136" s="384"/>
      <c r="O136" s="361"/>
    </row>
    <row r="137" spans="1:16" ht="90">
      <c r="A137" s="4"/>
      <c r="B137" s="6"/>
      <c r="C137" s="9"/>
      <c r="D137" s="15" t="s">
        <v>254</v>
      </c>
      <c r="E137" s="15"/>
      <c r="F137" s="15"/>
      <c r="G137" s="45" t="s">
        <v>255</v>
      </c>
      <c r="H137" s="41" t="s">
        <v>42</v>
      </c>
      <c r="I137" s="64">
        <v>48</v>
      </c>
      <c r="J137" s="393">
        <f>+'POE Cesar Conto'!AA137</f>
        <v>507281</v>
      </c>
      <c r="K137" s="44">
        <f t="shared" ref="K137:K147" si="7">ROUND(I137*J137,0)</f>
        <v>24349488</v>
      </c>
      <c r="L137" s="221"/>
      <c r="M137" s="396"/>
      <c r="N137" s="382"/>
      <c r="O137" s="391"/>
      <c r="P137" s="57"/>
    </row>
    <row r="138" spans="1:16" ht="75">
      <c r="A138" s="4"/>
      <c r="B138" s="6"/>
      <c r="C138" s="9"/>
      <c r="D138" s="15" t="s">
        <v>256</v>
      </c>
      <c r="E138" s="15"/>
      <c r="F138" s="15"/>
      <c r="G138" s="45" t="s">
        <v>257</v>
      </c>
      <c r="H138" s="41" t="s">
        <v>42</v>
      </c>
      <c r="I138" s="64">
        <v>99</v>
      </c>
      <c r="J138" s="393">
        <f>+'POE Cesar Conto'!AA138</f>
        <v>259277</v>
      </c>
      <c r="K138" s="44">
        <f t="shared" si="7"/>
        <v>25668423</v>
      </c>
      <c r="L138" s="221"/>
      <c r="M138" s="396"/>
      <c r="N138" s="382"/>
      <c r="O138" s="391"/>
      <c r="P138" s="57"/>
    </row>
    <row r="139" spans="1:16" ht="90">
      <c r="A139" s="4"/>
      <c r="B139" s="6"/>
      <c r="C139" s="9"/>
      <c r="D139" s="15" t="s">
        <v>258</v>
      </c>
      <c r="E139" s="15"/>
      <c r="F139" s="15"/>
      <c r="G139" s="45" t="s">
        <v>259</v>
      </c>
      <c r="H139" s="41" t="s">
        <v>42</v>
      </c>
      <c r="I139" s="64">
        <v>29</v>
      </c>
      <c r="J139" s="393">
        <f>+'POE Cesar Conto'!AA139</f>
        <v>507281</v>
      </c>
      <c r="K139" s="44">
        <f t="shared" si="7"/>
        <v>14711149</v>
      </c>
      <c r="L139" s="221"/>
      <c r="M139" s="396"/>
      <c r="N139" s="382"/>
      <c r="O139" s="391"/>
      <c r="P139" s="57"/>
    </row>
    <row r="140" spans="1:16" ht="75">
      <c r="A140" s="4"/>
      <c r="B140" s="6"/>
      <c r="C140" s="9"/>
      <c r="D140" s="15" t="s">
        <v>260</v>
      </c>
      <c r="E140" s="15"/>
      <c r="F140" s="15"/>
      <c r="G140" s="45" t="s">
        <v>261</v>
      </c>
      <c r="H140" s="41" t="s">
        <v>42</v>
      </c>
      <c r="I140" s="64">
        <v>15</v>
      </c>
      <c r="J140" s="393">
        <f>+'POE Cesar Conto'!AA140</f>
        <v>259277</v>
      </c>
      <c r="K140" s="44">
        <f t="shared" si="7"/>
        <v>3889155</v>
      </c>
      <c r="L140" s="221"/>
      <c r="M140" s="396"/>
      <c r="N140" s="382"/>
      <c r="O140" s="391"/>
      <c r="P140" s="57"/>
    </row>
    <row r="141" spans="1:16" ht="75">
      <c r="A141" s="4"/>
      <c r="B141" s="6"/>
      <c r="C141" s="9"/>
      <c r="D141" s="15" t="s">
        <v>262</v>
      </c>
      <c r="E141" s="15"/>
      <c r="F141" s="15"/>
      <c r="G141" s="45" t="s">
        <v>263</v>
      </c>
      <c r="H141" s="41" t="s">
        <v>42</v>
      </c>
      <c r="I141" s="64">
        <v>51</v>
      </c>
      <c r="J141" s="393">
        <f>+'POE Cesar Conto'!AA141</f>
        <v>259277</v>
      </c>
      <c r="K141" s="44">
        <f t="shared" si="7"/>
        <v>13223127</v>
      </c>
      <c r="L141" s="221"/>
      <c r="M141" s="396"/>
      <c r="N141" s="382"/>
      <c r="O141" s="391"/>
      <c r="P141" s="57"/>
    </row>
    <row r="142" spans="1:16" ht="90">
      <c r="A142" s="4"/>
      <c r="B142" s="6"/>
      <c r="C142" s="9"/>
      <c r="D142" s="15" t="s">
        <v>264</v>
      </c>
      <c r="E142" s="15"/>
      <c r="F142" s="15"/>
      <c r="G142" s="45" t="s">
        <v>265</v>
      </c>
      <c r="H142" s="41" t="s">
        <v>42</v>
      </c>
      <c r="I142" s="64">
        <v>53</v>
      </c>
      <c r="J142" s="393">
        <f>+'POE Cesar Conto'!AA142</f>
        <v>507281</v>
      </c>
      <c r="K142" s="44">
        <f t="shared" si="7"/>
        <v>26885893</v>
      </c>
      <c r="L142" s="221"/>
      <c r="M142" s="396"/>
      <c r="N142" s="382"/>
      <c r="O142" s="391"/>
      <c r="P142" s="57"/>
    </row>
    <row r="143" spans="1:16" ht="75">
      <c r="A143" s="4"/>
      <c r="B143" s="6"/>
      <c r="C143" s="9"/>
      <c r="D143" s="15" t="s">
        <v>266</v>
      </c>
      <c r="E143" s="15"/>
      <c r="F143" s="15"/>
      <c r="G143" s="45" t="s">
        <v>267</v>
      </c>
      <c r="H143" s="41" t="s">
        <v>42</v>
      </c>
      <c r="I143" s="64">
        <v>20</v>
      </c>
      <c r="J143" s="393">
        <f>+'POE Cesar Conto'!AA143</f>
        <v>259277</v>
      </c>
      <c r="K143" s="44">
        <f t="shared" si="7"/>
        <v>5185540</v>
      </c>
      <c r="L143" s="221"/>
      <c r="M143" s="396"/>
      <c r="N143" s="382"/>
      <c r="O143" s="391"/>
      <c r="P143" s="57"/>
    </row>
    <row r="144" spans="1:16" ht="60">
      <c r="A144" s="4"/>
      <c r="B144" s="6"/>
      <c r="C144" s="9"/>
      <c r="D144" s="15" t="s">
        <v>268</v>
      </c>
      <c r="E144" s="15"/>
      <c r="F144" s="15"/>
      <c r="G144" s="45" t="s">
        <v>269</v>
      </c>
      <c r="H144" s="41" t="s">
        <v>42</v>
      </c>
      <c r="I144" s="64">
        <v>31</v>
      </c>
      <c r="J144" s="393">
        <f>+'POE Cesar Conto'!AA144</f>
        <v>732739</v>
      </c>
      <c r="K144" s="44">
        <f t="shared" si="7"/>
        <v>22714909</v>
      </c>
      <c r="L144" s="221"/>
      <c r="M144" s="396"/>
      <c r="N144" s="382"/>
      <c r="O144" s="391"/>
      <c r="P144" s="57"/>
    </row>
    <row r="145" spans="1:16" ht="75">
      <c r="A145" s="4"/>
      <c r="B145" s="6"/>
      <c r="C145" s="9"/>
      <c r="D145" s="15" t="s">
        <v>270</v>
      </c>
      <c r="E145" s="15"/>
      <c r="F145" s="15"/>
      <c r="G145" s="45" t="s">
        <v>271</v>
      </c>
      <c r="H145" s="41" t="s">
        <v>42</v>
      </c>
      <c r="I145" s="64">
        <v>9</v>
      </c>
      <c r="J145" s="393">
        <f>+'POE Cesar Conto'!AA145</f>
        <v>259277</v>
      </c>
      <c r="K145" s="44">
        <f t="shared" si="7"/>
        <v>2333493</v>
      </c>
      <c r="L145" s="221"/>
      <c r="M145" s="396"/>
      <c r="N145" s="382"/>
      <c r="O145" s="391"/>
      <c r="P145" s="57"/>
    </row>
    <row r="146" spans="1:16" ht="137.25" customHeight="1">
      <c r="A146" s="4"/>
      <c r="B146" s="6"/>
      <c r="C146" s="9"/>
      <c r="D146" s="15" t="s">
        <v>272</v>
      </c>
      <c r="E146" s="15"/>
      <c r="F146" s="15"/>
      <c r="G146" s="45" t="s">
        <v>273</v>
      </c>
      <c r="H146" s="41" t="s">
        <v>42</v>
      </c>
      <c r="I146" s="64">
        <v>9</v>
      </c>
      <c r="J146" s="393">
        <f>+'POE Cesar Conto'!AA146</f>
        <v>676374</v>
      </c>
      <c r="K146" s="44">
        <f t="shared" si="7"/>
        <v>6087366</v>
      </c>
      <c r="L146" s="221"/>
      <c r="M146" s="396"/>
      <c r="N146" s="382"/>
      <c r="O146" s="391"/>
      <c r="P146" s="57"/>
    </row>
    <row r="147" spans="1:16" ht="60">
      <c r="A147" s="4"/>
      <c r="B147" s="6"/>
      <c r="C147" s="9"/>
      <c r="D147" s="15" t="s">
        <v>274</v>
      </c>
      <c r="E147" s="15"/>
      <c r="F147" s="15"/>
      <c r="G147" s="45" t="s">
        <v>275</v>
      </c>
      <c r="H147" s="41" t="s">
        <v>42</v>
      </c>
      <c r="I147" s="64">
        <v>31</v>
      </c>
      <c r="J147" s="393">
        <f>+'POE Cesar Conto'!AA147</f>
        <v>653829</v>
      </c>
      <c r="K147" s="44">
        <f t="shared" si="7"/>
        <v>20268699</v>
      </c>
      <c r="L147" s="221"/>
      <c r="M147" s="396"/>
      <c r="N147" s="382"/>
      <c r="O147" s="391"/>
      <c r="P147" s="57"/>
    </row>
    <row r="148" spans="1:16" ht="16">
      <c r="A148" s="4"/>
      <c r="B148" s="6"/>
      <c r="C148" s="17"/>
      <c r="D148" s="46" t="s">
        <v>276</v>
      </c>
      <c r="E148" s="46"/>
      <c r="F148" s="46"/>
      <c r="G148" s="47" t="s">
        <v>277</v>
      </c>
      <c r="H148" s="41"/>
      <c r="I148" s="64"/>
      <c r="J148" s="393"/>
      <c r="K148" s="44"/>
      <c r="L148" s="221"/>
      <c r="M148" s="396"/>
      <c r="N148" s="384"/>
      <c r="O148" s="361"/>
    </row>
    <row r="149" spans="1:16" ht="60">
      <c r="A149" s="4"/>
      <c r="B149" s="6"/>
      <c r="C149" s="9"/>
      <c r="D149" s="15" t="s">
        <v>278</v>
      </c>
      <c r="E149" s="15"/>
      <c r="F149" s="15"/>
      <c r="G149" s="45" t="s">
        <v>279</v>
      </c>
      <c r="H149" s="41" t="s">
        <v>42</v>
      </c>
      <c r="I149" s="64">
        <v>2</v>
      </c>
      <c r="J149" s="393">
        <f>+'POE Cesar Conto'!AA149</f>
        <v>496007</v>
      </c>
      <c r="K149" s="44">
        <f t="shared" ref="K149:K171" si="8">ROUND(I149*J149,0)</f>
        <v>992014</v>
      </c>
      <c r="L149" s="221"/>
      <c r="M149" s="396"/>
      <c r="N149" s="382"/>
      <c r="O149" s="391"/>
      <c r="P149" s="57"/>
    </row>
    <row r="150" spans="1:16" ht="105">
      <c r="A150" s="4"/>
      <c r="B150" s="6"/>
      <c r="C150" s="9"/>
      <c r="D150" s="15" t="s">
        <v>280</v>
      </c>
      <c r="E150" s="15"/>
      <c r="F150" s="15"/>
      <c r="G150" s="45" t="s">
        <v>281</v>
      </c>
      <c r="H150" s="41" t="s">
        <v>42</v>
      </c>
      <c r="I150" s="64">
        <v>5</v>
      </c>
      <c r="J150" s="393">
        <f>+'POE Cesar Conto'!AA150</f>
        <v>563646</v>
      </c>
      <c r="K150" s="44">
        <f t="shared" si="8"/>
        <v>2818230</v>
      </c>
      <c r="L150" s="221"/>
      <c r="M150" s="396"/>
      <c r="N150" s="382"/>
      <c r="O150" s="391"/>
      <c r="P150" s="57"/>
    </row>
    <row r="151" spans="1:16" ht="120">
      <c r="A151" s="4"/>
      <c r="B151" s="6"/>
      <c r="C151" s="9"/>
      <c r="D151" s="15" t="s">
        <v>282</v>
      </c>
      <c r="E151" s="15"/>
      <c r="F151" s="15"/>
      <c r="G151" s="45" t="s">
        <v>283</v>
      </c>
      <c r="H151" s="41" t="s">
        <v>42</v>
      </c>
      <c r="I151" s="64">
        <v>3</v>
      </c>
      <c r="J151" s="393">
        <f>+'POE Cesar Conto'!AA151</f>
        <v>676374</v>
      </c>
      <c r="K151" s="44">
        <f t="shared" si="8"/>
        <v>2029122</v>
      </c>
      <c r="L151" s="221"/>
      <c r="M151" s="396"/>
      <c r="N151" s="382"/>
      <c r="O151" s="391"/>
      <c r="P151" s="57"/>
    </row>
    <row r="152" spans="1:16" ht="60">
      <c r="A152" s="4"/>
      <c r="B152" s="6"/>
      <c r="C152" s="9"/>
      <c r="D152" s="15" t="s">
        <v>284</v>
      </c>
      <c r="E152" s="15"/>
      <c r="F152" s="15"/>
      <c r="G152" s="45" t="s">
        <v>285</v>
      </c>
      <c r="H152" s="41" t="s">
        <v>42</v>
      </c>
      <c r="I152" s="64">
        <v>14</v>
      </c>
      <c r="J152" s="393">
        <f>+'POE Cesar Conto'!AA152</f>
        <v>496007</v>
      </c>
      <c r="K152" s="44">
        <f t="shared" si="8"/>
        <v>6944098</v>
      </c>
      <c r="L152" s="221"/>
      <c r="M152" s="396"/>
      <c r="N152" s="382"/>
      <c r="O152" s="391"/>
      <c r="P152" s="57"/>
    </row>
    <row r="153" spans="1:16" ht="60">
      <c r="A153" s="4"/>
      <c r="B153" s="6"/>
      <c r="C153" s="9"/>
      <c r="D153" s="15" t="s">
        <v>286</v>
      </c>
      <c r="E153" s="15"/>
      <c r="F153" s="15"/>
      <c r="G153" s="45" t="s">
        <v>287</v>
      </c>
      <c r="H153" s="41" t="s">
        <v>42</v>
      </c>
      <c r="I153" s="64">
        <v>13</v>
      </c>
      <c r="J153" s="393">
        <f>+'POE Cesar Conto'!AA153</f>
        <v>496007</v>
      </c>
      <c r="K153" s="44">
        <f t="shared" si="8"/>
        <v>6448091</v>
      </c>
      <c r="L153" s="221"/>
      <c r="M153" s="396"/>
      <c r="N153" s="382"/>
      <c r="O153" s="391"/>
      <c r="P153" s="57"/>
    </row>
    <row r="154" spans="1:16" ht="105">
      <c r="A154" s="4"/>
      <c r="B154" s="6"/>
      <c r="C154" s="9"/>
      <c r="D154" s="15" t="s">
        <v>288</v>
      </c>
      <c r="E154" s="15"/>
      <c r="F154" s="15"/>
      <c r="G154" s="45" t="s">
        <v>289</v>
      </c>
      <c r="H154" s="41" t="s">
        <v>42</v>
      </c>
      <c r="I154" s="64">
        <v>16</v>
      </c>
      <c r="J154" s="393">
        <f>+'POE Cesar Conto'!AA154</f>
        <v>676374</v>
      </c>
      <c r="K154" s="44">
        <f t="shared" si="8"/>
        <v>10821984</v>
      </c>
      <c r="L154" s="221"/>
      <c r="M154" s="396"/>
      <c r="N154" s="382"/>
      <c r="O154" s="391"/>
      <c r="P154" s="57"/>
    </row>
    <row r="155" spans="1:16" ht="105">
      <c r="A155" s="4"/>
      <c r="B155" s="6"/>
      <c r="C155" s="9"/>
      <c r="D155" s="15" t="s">
        <v>290</v>
      </c>
      <c r="E155" s="15"/>
      <c r="F155" s="15"/>
      <c r="G155" s="45" t="s">
        <v>291</v>
      </c>
      <c r="H155" s="41" t="s">
        <v>42</v>
      </c>
      <c r="I155" s="64">
        <v>9</v>
      </c>
      <c r="J155" s="393">
        <f>+'POE Cesar Conto'!AA155</f>
        <v>676374</v>
      </c>
      <c r="K155" s="44">
        <f t="shared" si="8"/>
        <v>6087366</v>
      </c>
      <c r="L155" s="221"/>
      <c r="M155" s="396"/>
      <c r="N155" s="382"/>
      <c r="O155" s="391"/>
      <c r="P155" s="57"/>
    </row>
    <row r="156" spans="1:16" ht="105">
      <c r="A156" s="4"/>
      <c r="B156" s="6"/>
      <c r="C156" s="9"/>
      <c r="D156" s="15" t="s">
        <v>292</v>
      </c>
      <c r="E156" s="15"/>
      <c r="F156" s="15"/>
      <c r="G156" s="45" t="s">
        <v>293</v>
      </c>
      <c r="H156" s="41" t="s">
        <v>42</v>
      </c>
      <c r="I156" s="64">
        <v>2</v>
      </c>
      <c r="J156" s="393">
        <f>+'POE Cesar Conto'!AA156</f>
        <v>676374</v>
      </c>
      <c r="K156" s="44">
        <f t="shared" si="8"/>
        <v>1352748</v>
      </c>
      <c r="L156" s="221"/>
      <c r="M156" s="396"/>
      <c r="N156" s="382"/>
      <c r="O156" s="391"/>
      <c r="P156" s="57"/>
    </row>
    <row r="157" spans="1:16" ht="60">
      <c r="A157" s="4"/>
      <c r="B157" s="6"/>
      <c r="C157" s="9"/>
      <c r="D157" s="15" t="s">
        <v>294</v>
      </c>
      <c r="E157" s="15"/>
      <c r="F157" s="15"/>
      <c r="G157" s="45" t="s">
        <v>295</v>
      </c>
      <c r="H157" s="41" t="s">
        <v>42</v>
      </c>
      <c r="I157" s="64">
        <v>13</v>
      </c>
      <c r="J157" s="393">
        <f>+'POE Cesar Conto'!AA157</f>
        <v>496007</v>
      </c>
      <c r="K157" s="44">
        <f t="shared" si="8"/>
        <v>6448091</v>
      </c>
      <c r="L157" s="221"/>
      <c r="M157" s="396"/>
      <c r="N157" s="382"/>
      <c r="O157" s="391"/>
      <c r="P157" s="57"/>
    </row>
    <row r="158" spans="1:16" ht="45">
      <c r="A158" s="4"/>
      <c r="B158" s="6"/>
      <c r="C158" s="9"/>
      <c r="D158" s="15" t="s">
        <v>296</v>
      </c>
      <c r="E158" s="15"/>
      <c r="F158" s="15"/>
      <c r="G158" s="45" t="s">
        <v>297</v>
      </c>
      <c r="H158" s="41" t="s">
        <v>42</v>
      </c>
      <c r="I158" s="64">
        <v>31</v>
      </c>
      <c r="J158" s="393">
        <f>+'POE Cesar Conto'!AA158</f>
        <v>496007</v>
      </c>
      <c r="K158" s="44">
        <f t="shared" si="8"/>
        <v>15376217</v>
      </c>
      <c r="L158" s="221"/>
      <c r="M158" s="396"/>
      <c r="N158" s="382"/>
      <c r="O158" s="391"/>
      <c r="P158" s="57"/>
    </row>
    <row r="159" spans="1:16" ht="90">
      <c r="A159" s="4"/>
      <c r="B159" s="6"/>
      <c r="C159" s="9"/>
      <c r="D159" s="15" t="s">
        <v>298</v>
      </c>
      <c r="E159" s="15"/>
      <c r="F159" s="15"/>
      <c r="G159" s="45" t="s">
        <v>299</v>
      </c>
      <c r="H159" s="41" t="s">
        <v>42</v>
      </c>
      <c r="I159" s="64">
        <v>23</v>
      </c>
      <c r="J159" s="393">
        <f>+'POE Cesar Conto'!AA159</f>
        <v>507281</v>
      </c>
      <c r="K159" s="44">
        <f t="shared" si="8"/>
        <v>11667463</v>
      </c>
      <c r="L159" s="221"/>
      <c r="M159" s="396"/>
      <c r="N159" s="382"/>
      <c r="O159" s="391"/>
      <c r="P159" s="57"/>
    </row>
    <row r="160" spans="1:16" ht="45">
      <c r="A160" s="4"/>
      <c r="B160" s="6"/>
      <c r="C160" s="9"/>
      <c r="D160" s="15" t="s">
        <v>300</v>
      </c>
      <c r="E160" s="15"/>
      <c r="F160" s="15"/>
      <c r="G160" s="45" t="s">
        <v>301</v>
      </c>
      <c r="H160" s="41" t="s">
        <v>42</v>
      </c>
      <c r="I160" s="64">
        <v>49</v>
      </c>
      <c r="J160" s="393">
        <f>+'POE Cesar Conto'!AA160</f>
        <v>541100</v>
      </c>
      <c r="K160" s="44">
        <f t="shared" si="8"/>
        <v>26513900</v>
      </c>
      <c r="L160" s="221"/>
      <c r="M160" s="396"/>
      <c r="N160" s="382"/>
      <c r="O160" s="391"/>
      <c r="P160" s="57"/>
    </row>
    <row r="161" spans="1:16" ht="60">
      <c r="A161" s="4"/>
      <c r="B161" s="6"/>
      <c r="C161" s="9"/>
      <c r="D161" s="15" t="s">
        <v>302</v>
      </c>
      <c r="E161" s="15"/>
      <c r="F161" s="15"/>
      <c r="G161" s="45" t="s">
        <v>303</v>
      </c>
      <c r="H161" s="41" t="s">
        <v>42</v>
      </c>
      <c r="I161" s="64">
        <v>31</v>
      </c>
      <c r="J161" s="393">
        <f>+'POE Cesar Conto'!AA161</f>
        <v>496007</v>
      </c>
      <c r="K161" s="44">
        <f t="shared" si="8"/>
        <v>15376217</v>
      </c>
      <c r="L161" s="221"/>
      <c r="M161" s="396"/>
      <c r="N161" s="382"/>
      <c r="O161" s="391"/>
      <c r="P161" s="57"/>
    </row>
    <row r="162" spans="1:16" ht="120">
      <c r="A162" s="4"/>
      <c r="B162" s="6"/>
      <c r="C162" s="9"/>
      <c r="D162" s="15" t="s">
        <v>304</v>
      </c>
      <c r="E162" s="15"/>
      <c r="F162" s="15"/>
      <c r="G162" s="45" t="s">
        <v>305</v>
      </c>
      <c r="H162" s="41" t="s">
        <v>42</v>
      </c>
      <c r="I162" s="64">
        <v>69</v>
      </c>
      <c r="J162" s="393">
        <f>+'POE Cesar Conto'!AA162</f>
        <v>676374</v>
      </c>
      <c r="K162" s="44">
        <f t="shared" si="8"/>
        <v>46669806</v>
      </c>
      <c r="L162" s="221"/>
      <c r="M162" s="396"/>
      <c r="N162" s="382"/>
      <c r="O162" s="391"/>
      <c r="P162" s="57"/>
    </row>
    <row r="163" spans="1:16" ht="60">
      <c r="A163" s="4"/>
      <c r="B163" s="6"/>
      <c r="C163" s="9"/>
      <c r="D163" s="15" t="s">
        <v>306</v>
      </c>
      <c r="E163" s="15"/>
      <c r="F163" s="15"/>
      <c r="G163" s="45" t="s">
        <v>307</v>
      </c>
      <c r="H163" s="41" t="s">
        <v>42</v>
      </c>
      <c r="I163" s="64">
        <v>14</v>
      </c>
      <c r="J163" s="393">
        <f>+'POE Cesar Conto'!AA163</f>
        <v>738110</v>
      </c>
      <c r="K163" s="44">
        <f t="shared" si="8"/>
        <v>10333540</v>
      </c>
      <c r="L163" s="221"/>
      <c r="M163" s="396"/>
      <c r="N163" s="382"/>
      <c r="O163" s="391"/>
      <c r="P163" s="57"/>
    </row>
    <row r="164" spans="1:16" ht="120">
      <c r="A164" s="4"/>
      <c r="B164" s="6"/>
      <c r="C164" s="9"/>
      <c r="D164" s="15" t="s">
        <v>308</v>
      </c>
      <c r="E164" s="15"/>
      <c r="F164" s="15"/>
      <c r="G164" s="45" t="s">
        <v>309</v>
      </c>
      <c r="H164" s="41" t="s">
        <v>42</v>
      </c>
      <c r="I164" s="64">
        <v>8</v>
      </c>
      <c r="J164" s="393">
        <f>+'POE Cesar Conto'!AA164</f>
        <v>676374</v>
      </c>
      <c r="K164" s="44">
        <f t="shared" si="8"/>
        <v>5410992</v>
      </c>
      <c r="L164" s="221"/>
      <c r="M164" s="396"/>
      <c r="N164" s="382"/>
      <c r="O164" s="391"/>
      <c r="P164" s="57"/>
    </row>
    <row r="165" spans="1:16" ht="123.75" customHeight="1">
      <c r="A165" s="4"/>
      <c r="B165" s="6"/>
      <c r="C165" s="9"/>
      <c r="D165" s="15" t="s">
        <v>310</v>
      </c>
      <c r="E165" s="15"/>
      <c r="F165" s="15"/>
      <c r="G165" s="45" t="s">
        <v>311</v>
      </c>
      <c r="H165" s="41" t="s">
        <v>42</v>
      </c>
      <c r="I165" s="64">
        <v>40</v>
      </c>
      <c r="J165" s="393">
        <f>+'POE Cesar Conto'!AA165</f>
        <v>676374</v>
      </c>
      <c r="K165" s="44">
        <f t="shared" si="8"/>
        <v>27054960</v>
      </c>
      <c r="L165" s="221"/>
      <c r="M165" s="396"/>
      <c r="N165" s="382"/>
      <c r="O165" s="391"/>
      <c r="P165" s="57"/>
    </row>
    <row r="166" spans="1:16" ht="16">
      <c r="A166" s="4"/>
      <c r="B166" s="6"/>
      <c r="C166" s="9"/>
      <c r="D166" s="15" t="s">
        <v>312</v>
      </c>
      <c r="E166" s="15"/>
      <c r="F166" s="15"/>
      <c r="G166" s="45" t="s">
        <v>313</v>
      </c>
      <c r="H166" s="41" t="s">
        <v>42</v>
      </c>
      <c r="I166" s="64">
        <v>13</v>
      </c>
      <c r="J166" s="393">
        <f>+'POE Cesar Conto'!AA166</f>
        <v>541100</v>
      </c>
      <c r="K166" s="44">
        <f t="shared" si="8"/>
        <v>7034300</v>
      </c>
      <c r="L166" s="221"/>
      <c r="M166" s="396"/>
      <c r="N166" s="382"/>
      <c r="O166" s="391"/>
      <c r="P166" s="57"/>
    </row>
    <row r="167" spans="1:16" ht="45">
      <c r="A167" s="4"/>
      <c r="B167" s="6"/>
      <c r="C167" s="9"/>
      <c r="D167" s="15" t="s">
        <v>314</v>
      </c>
      <c r="E167" s="15"/>
      <c r="F167" s="15"/>
      <c r="G167" s="45" t="s">
        <v>315</v>
      </c>
      <c r="H167" s="41" t="s">
        <v>42</v>
      </c>
      <c r="I167" s="64">
        <v>14</v>
      </c>
      <c r="J167" s="393">
        <f>+'POE Cesar Conto'!AA167</f>
        <v>688902</v>
      </c>
      <c r="K167" s="44">
        <f t="shared" si="8"/>
        <v>9644628</v>
      </c>
      <c r="L167" s="221"/>
      <c r="M167" s="396"/>
      <c r="N167" s="382"/>
      <c r="O167" s="391"/>
      <c r="P167" s="57"/>
    </row>
    <row r="168" spans="1:16" ht="45">
      <c r="A168" s="4"/>
      <c r="B168" s="6"/>
      <c r="C168" s="9"/>
      <c r="D168" s="15" t="s">
        <v>316</v>
      </c>
      <c r="E168" s="15"/>
      <c r="F168" s="15"/>
      <c r="G168" s="45" t="s">
        <v>317</v>
      </c>
      <c r="H168" s="41" t="s">
        <v>42</v>
      </c>
      <c r="I168" s="64">
        <v>57</v>
      </c>
      <c r="J168" s="393">
        <f>+'POE Cesar Conto'!AA168</f>
        <v>541100</v>
      </c>
      <c r="K168" s="44">
        <f t="shared" si="8"/>
        <v>30842700</v>
      </c>
      <c r="L168" s="221"/>
      <c r="M168" s="396"/>
      <c r="N168" s="382"/>
      <c r="O168" s="391"/>
      <c r="P168" s="57"/>
    </row>
    <row r="169" spans="1:16" ht="102" customHeight="1">
      <c r="A169" s="4"/>
      <c r="B169" s="6"/>
      <c r="C169" s="9"/>
      <c r="D169" s="15" t="s">
        <v>318</v>
      </c>
      <c r="E169" s="15"/>
      <c r="F169" s="15"/>
      <c r="G169" s="45" t="s">
        <v>319</v>
      </c>
      <c r="H169" s="41" t="s">
        <v>42</v>
      </c>
      <c r="I169" s="64">
        <v>25</v>
      </c>
      <c r="J169" s="393">
        <f>+'POE Cesar Conto'!AA169</f>
        <v>507281</v>
      </c>
      <c r="K169" s="44">
        <f t="shared" si="8"/>
        <v>12682025</v>
      </c>
      <c r="L169" s="221"/>
      <c r="M169" s="396"/>
      <c r="N169" s="382"/>
      <c r="O169" s="391"/>
      <c r="P169" s="57"/>
    </row>
    <row r="170" spans="1:16" ht="45">
      <c r="A170" s="4"/>
      <c r="B170" s="6"/>
      <c r="C170" s="9"/>
      <c r="D170" s="15" t="s">
        <v>320</v>
      </c>
      <c r="E170" s="15"/>
      <c r="F170" s="15"/>
      <c r="G170" s="45" t="s">
        <v>321</v>
      </c>
      <c r="H170" s="41" t="s">
        <v>42</v>
      </c>
      <c r="I170" s="64">
        <v>157</v>
      </c>
      <c r="J170" s="393">
        <f>+'POE Cesar Conto'!AA170</f>
        <v>325291</v>
      </c>
      <c r="K170" s="44">
        <f t="shared" si="8"/>
        <v>51070687</v>
      </c>
      <c r="L170" s="221"/>
      <c r="M170" s="396"/>
      <c r="N170" s="382"/>
      <c r="O170" s="391"/>
      <c r="P170" s="57"/>
    </row>
    <row r="171" spans="1:16" ht="16">
      <c r="A171" s="4"/>
      <c r="B171" s="6"/>
      <c r="C171" s="9"/>
      <c r="D171" s="15" t="s">
        <v>322</v>
      </c>
      <c r="E171" s="15"/>
      <c r="F171" s="15"/>
      <c r="G171" s="45" t="s">
        <v>323</v>
      </c>
      <c r="H171" s="41" t="s">
        <v>35</v>
      </c>
      <c r="I171" s="64">
        <v>60</v>
      </c>
      <c r="J171" s="393">
        <f>+'POE Cesar Conto'!AA171</f>
        <v>22611</v>
      </c>
      <c r="K171" s="44">
        <f t="shared" si="8"/>
        <v>1356660</v>
      </c>
      <c r="L171" s="221"/>
      <c r="M171" s="396"/>
      <c r="N171" s="382"/>
      <c r="O171" s="391"/>
      <c r="P171" s="57"/>
    </row>
    <row r="172" spans="1:16" ht="16">
      <c r="A172" s="4"/>
      <c r="B172" s="6"/>
      <c r="C172" s="17"/>
      <c r="D172" s="46" t="s">
        <v>324</v>
      </c>
      <c r="E172" s="46"/>
      <c r="F172" s="46"/>
      <c r="G172" s="47" t="s">
        <v>325</v>
      </c>
      <c r="H172" s="41"/>
      <c r="I172" s="64"/>
      <c r="J172" s="393"/>
      <c r="K172" s="44"/>
      <c r="L172" s="221"/>
      <c r="M172" s="396"/>
      <c r="N172" s="384"/>
      <c r="O172" s="361"/>
    </row>
    <row r="173" spans="1:16" ht="111" customHeight="1">
      <c r="A173" s="4"/>
      <c r="B173" s="6"/>
      <c r="C173" s="9"/>
      <c r="D173" s="15" t="s">
        <v>326</v>
      </c>
      <c r="E173" s="15"/>
      <c r="F173" s="15"/>
      <c r="G173" s="45" t="s">
        <v>327</v>
      </c>
      <c r="H173" s="41" t="s">
        <v>35</v>
      </c>
      <c r="I173" s="64">
        <v>3</v>
      </c>
      <c r="J173" s="393">
        <f>+'POE Cesar Conto'!AA173</f>
        <v>1353187</v>
      </c>
      <c r="K173" s="44">
        <f t="shared" ref="K173:K202" si="9">ROUND(I173*J173,0)</f>
        <v>4059561</v>
      </c>
      <c r="L173" s="221"/>
      <c r="M173" s="396"/>
      <c r="N173" s="382"/>
      <c r="O173" s="391"/>
      <c r="P173" s="57"/>
    </row>
    <row r="174" spans="1:16" ht="100.5" customHeight="1">
      <c r="A174" s="4"/>
      <c r="B174" s="6"/>
      <c r="C174" s="9"/>
      <c r="D174" s="15" t="s">
        <v>328</v>
      </c>
      <c r="E174" s="15"/>
      <c r="F174" s="15"/>
      <c r="G174" s="45" t="s">
        <v>329</v>
      </c>
      <c r="H174" s="41" t="s">
        <v>35</v>
      </c>
      <c r="I174" s="64">
        <v>1</v>
      </c>
      <c r="J174" s="393">
        <f>+'POE Cesar Conto'!AA174</f>
        <v>1205565</v>
      </c>
      <c r="K174" s="44">
        <f t="shared" si="9"/>
        <v>1205565</v>
      </c>
      <c r="L174" s="221"/>
      <c r="M174" s="396"/>
      <c r="N174" s="382"/>
      <c r="O174" s="391"/>
      <c r="P174" s="57"/>
    </row>
    <row r="175" spans="1:16" ht="91.5" customHeight="1">
      <c r="A175" s="4"/>
      <c r="B175" s="6"/>
      <c r="C175" s="9"/>
      <c r="D175" s="15" t="s">
        <v>330</v>
      </c>
      <c r="E175" s="15"/>
      <c r="F175" s="15"/>
      <c r="G175" s="45" t="s">
        <v>331</v>
      </c>
      <c r="H175" s="41" t="s">
        <v>35</v>
      </c>
      <c r="I175" s="64">
        <v>1</v>
      </c>
      <c r="J175" s="393">
        <f>+'POE Cesar Conto'!AA175</f>
        <v>1200658</v>
      </c>
      <c r="K175" s="44">
        <f t="shared" si="9"/>
        <v>1200658</v>
      </c>
      <c r="L175" s="221"/>
      <c r="M175" s="396"/>
      <c r="N175" s="382"/>
      <c r="O175" s="391"/>
      <c r="P175" s="57"/>
    </row>
    <row r="176" spans="1:16" ht="90">
      <c r="A176" s="4"/>
      <c r="B176" s="6"/>
      <c r="C176" s="9"/>
      <c r="D176" s="15" t="s">
        <v>332</v>
      </c>
      <c r="E176" s="15"/>
      <c r="F176" s="15"/>
      <c r="G176" s="45" t="s">
        <v>333</v>
      </c>
      <c r="H176" s="41" t="s">
        <v>35</v>
      </c>
      <c r="I176" s="64">
        <v>2</v>
      </c>
      <c r="J176" s="393">
        <f>+'POE Cesar Conto'!AA176</f>
        <v>1451616</v>
      </c>
      <c r="K176" s="44">
        <f t="shared" si="9"/>
        <v>2903232</v>
      </c>
      <c r="L176" s="221"/>
      <c r="M176" s="396"/>
      <c r="N176" s="382"/>
      <c r="O176" s="391"/>
      <c r="P176" s="57"/>
    </row>
    <row r="177" spans="1:16" ht="75">
      <c r="A177" s="4"/>
      <c r="B177" s="6"/>
      <c r="C177" s="9"/>
      <c r="D177" s="15" t="s">
        <v>334</v>
      </c>
      <c r="E177" s="15"/>
      <c r="F177" s="15"/>
      <c r="G177" s="45" t="s">
        <v>335</v>
      </c>
      <c r="H177" s="41" t="s">
        <v>35</v>
      </c>
      <c r="I177" s="64">
        <v>2</v>
      </c>
      <c r="J177" s="393">
        <f>+'POE Cesar Conto'!AA177</f>
        <v>1943689</v>
      </c>
      <c r="K177" s="44">
        <f t="shared" si="9"/>
        <v>3887378</v>
      </c>
      <c r="L177" s="221"/>
      <c r="M177" s="396"/>
      <c r="N177" s="382"/>
      <c r="O177" s="391"/>
      <c r="P177" s="57"/>
    </row>
    <row r="178" spans="1:16" ht="105">
      <c r="A178" s="4"/>
      <c r="B178" s="6"/>
      <c r="C178" s="9"/>
      <c r="D178" s="15" t="s">
        <v>336</v>
      </c>
      <c r="E178" s="15"/>
      <c r="F178" s="15"/>
      <c r="G178" s="45" t="s">
        <v>337</v>
      </c>
      <c r="H178" s="41" t="s">
        <v>35</v>
      </c>
      <c r="I178" s="64">
        <v>3</v>
      </c>
      <c r="J178" s="393">
        <f>+'POE Cesar Conto'!AA178</f>
        <v>1377805</v>
      </c>
      <c r="K178" s="44">
        <f t="shared" si="9"/>
        <v>4133415</v>
      </c>
      <c r="L178" s="221"/>
      <c r="M178" s="396"/>
      <c r="N178" s="382"/>
      <c r="O178" s="391"/>
      <c r="P178" s="57"/>
    </row>
    <row r="179" spans="1:16" ht="90">
      <c r="A179" s="4"/>
      <c r="B179" s="6"/>
      <c r="C179" s="9"/>
      <c r="D179" s="15" t="s">
        <v>338</v>
      </c>
      <c r="E179" s="15"/>
      <c r="F179" s="15"/>
      <c r="G179" s="45" t="s">
        <v>339</v>
      </c>
      <c r="H179" s="41" t="s">
        <v>35</v>
      </c>
      <c r="I179" s="64">
        <v>2</v>
      </c>
      <c r="J179" s="393">
        <f>+'POE Cesar Conto'!AA179</f>
        <v>1451616</v>
      </c>
      <c r="K179" s="44">
        <f t="shared" si="9"/>
        <v>2903232</v>
      </c>
      <c r="L179" s="221"/>
      <c r="M179" s="396"/>
      <c r="N179" s="382"/>
      <c r="O179" s="391"/>
      <c r="P179" s="57"/>
    </row>
    <row r="180" spans="1:16" ht="90">
      <c r="A180" s="4"/>
      <c r="B180" s="6"/>
      <c r="C180" s="9"/>
      <c r="D180" s="15" t="s">
        <v>340</v>
      </c>
      <c r="E180" s="15"/>
      <c r="F180" s="15"/>
      <c r="G180" s="45" t="s">
        <v>341</v>
      </c>
      <c r="H180" s="41" t="s">
        <v>35</v>
      </c>
      <c r="I180" s="64">
        <v>3</v>
      </c>
      <c r="J180" s="393">
        <f>+'POE Cesar Conto'!AA180</f>
        <v>1476220</v>
      </c>
      <c r="K180" s="44">
        <f t="shared" si="9"/>
        <v>4428660</v>
      </c>
      <c r="L180" s="221"/>
      <c r="M180" s="396"/>
      <c r="N180" s="382"/>
      <c r="O180" s="391"/>
      <c r="P180" s="57"/>
    </row>
    <row r="181" spans="1:16" ht="90">
      <c r="A181" s="4"/>
      <c r="B181" s="6"/>
      <c r="C181" s="9"/>
      <c r="D181" s="15" t="s">
        <v>342</v>
      </c>
      <c r="E181" s="15"/>
      <c r="F181" s="15"/>
      <c r="G181" s="45" t="s">
        <v>343</v>
      </c>
      <c r="H181" s="41" t="s">
        <v>35</v>
      </c>
      <c r="I181" s="64">
        <v>1</v>
      </c>
      <c r="J181" s="393">
        <f>+'POE Cesar Conto'!AA181</f>
        <v>2238933</v>
      </c>
      <c r="K181" s="44">
        <f t="shared" si="9"/>
        <v>2238933</v>
      </c>
      <c r="L181" s="221"/>
      <c r="M181" s="396"/>
      <c r="N181" s="382"/>
      <c r="O181" s="391"/>
      <c r="P181" s="57"/>
    </row>
    <row r="182" spans="1:16" ht="120">
      <c r="A182" s="4"/>
      <c r="B182" s="6"/>
      <c r="C182" s="9"/>
      <c r="D182" s="15" t="s">
        <v>344</v>
      </c>
      <c r="E182" s="15"/>
      <c r="F182" s="15"/>
      <c r="G182" s="45" t="s">
        <v>345</v>
      </c>
      <c r="H182" s="41" t="s">
        <v>35</v>
      </c>
      <c r="I182" s="64">
        <v>2</v>
      </c>
      <c r="J182" s="393">
        <f>+'POE Cesar Conto'!AA182</f>
        <v>2804817</v>
      </c>
      <c r="K182" s="44">
        <f t="shared" si="9"/>
        <v>5609634</v>
      </c>
      <c r="L182" s="221"/>
      <c r="M182" s="396"/>
      <c r="N182" s="382"/>
      <c r="O182" s="391"/>
      <c r="P182" s="57"/>
    </row>
    <row r="183" spans="1:16" ht="120">
      <c r="A183" s="4"/>
      <c r="B183" s="6"/>
      <c r="C183" s="9"/>
      <c r="D183" s="15" t="s">
        <v>346</v>
      </c>
      <c r="E183" s="15"/>
      <c r="F183" s="15"/>
      <c r="G183" s="45" t="s">
        <v>347</v>
      </c>
      <c r="H183" s="41" t="s">
        <v>35</v>
      </c>
      <c r="I183" s="64">
        <v>1</v>
      </c>
      <c r="J183" s="393">
        <f>+'POE Cesar Conto'!AA183</f>
        <v>3936585</v>
      </c>
      <c r="K183" s="44">
        <f t="shared" si="9"/>
        <v>3936585</v>
      </c>
      <c r="L183" s="221"/>
      <c r="M183" s="396"/>
      <c r="N183" s="382"/>
      <c r="O183" s="391"/>
      <c r="P183" s="57"/>
    </row>
    <row r="184" spans="1:16" ht="60">
      <c r="A184" s="4"/>
      <c r="B184" s="6"/>
      <c r="C184" s="9"/>
      <c r="D184" s="15" t="s">
        <v>348</v>
      </c>
      <c r="E184" s="15"/>
      <c r="F184" s="15"/>
      <c r="G184" s="45" t="s">
        <v>349</v>
      </c>
      <c r="H184" s="41" t="s">
        <v>35</v>
      </c>
      <c r="I184" s="64">
        <v>1</v>
      </c>
      <c r="J184" s="393">
        <f>+'POE Cesar Conto'!AA184</f>
        <v>3542928</v>
      </c>
      <c r="K184" s="44">
        <f t="shared" si="9"/>
        <v>3542928</v>
      </c>
      <c r="L184" s="221"/>
      <c r="M184" s="396"/>
      <c r="N184" s="382"/>
      <c r="O184" s="391"/>
      <c r="P184" s="57"/>
    </row>
    <row r="185" spans="1:16" ht="58.5" customHeight="1">
      <c r="A185" s="4"/>
      <c r="B185" s="6"/>
      <c r="C185" s="9"/>
      <c r="D185" s="15" t="s">
        <v>350</v>
      </c>
      <c r="E185" s="15"/>
      <c r="F185" s="15"/>
      <c r="G185" s="45" t="s">
        <v>351</v>
      </c>
      <c r="H185" s="41" t="s">
        <v>35</v>
      </c>
      <c r="I185" s="64">
        <v>1</v>
      </c>
      <c r="J185" s="393">
        <f>+'POE Cesar Conto'!AA185</f>
        <v>6396952</v>
      </c>
      <c r="K185" s="44">
        <f t="shared" si="9"/>
        <v>6396952</v>
      </c>
      <c r="L185" s="221"/>
      <c r="M185" s="396"/>
      <c r="N185" s="382"/>
      <c r="O185" s="391"/>
      <c r="P185" s="57"/>
    </row>
    <row r="186" spans="1:16" ht="75">
      <c r="A186" s="4"/>
      <c r="B186" s="6"/>
      <c r="C186" s="9"/>
      <c r="D186" s="15" t="s">
        <v>352</v>
      </c>
      <c r="E186" s="15"/>
      <c r="F186" s="15"/>
      <c r="G186" s="45" t="s">
        <v>353</v>
      </c>
      <c r="H186" s="41" t="s">
        <v>35</v>
      </c>
      <c r="I186" s="64">
        <v>1</v>
      </c>
      <c r="J186" s="393">
        <f>+'POE Cesar Conto'!AA186</f>
        <v>1673049</v>
      </c>
      <c r="K186" s="44">
        <f t="shared" si="9"/>
        <v>1673049</v>
      </c>
      <c r="L186" s="221"/>
      <c r="M186" s="396"/>
      <c r="N186" s="382"/>
      <c r="O186" s="391"/>
      <c r="P186" s="57"/>
    </row>
    <row r="187" spans="1:16" ht="60">
      <c r="A187" s="4"/>
      <c r="B187" s="6"/>
      <c r="C187" s="9"/>
      <c r="D187" s="15" t="s">
        <v>354</v>
      </c>
      <c r="E187" s="15"/>
      <c r="F187" s="15"/>
      <c r="G187" s="45" t="s">
        <v>355</v>
      </c>
      <c r="H187" s="41" t="s">
        <v>35</v>
      </c>
      <c r="I187" s="64">
        <v>1</v>
      </c>
      <c r="J187" s="393">
        <f>+'POE Cesar Conto'!AA187</f>
        <v>2214330</v>
      </c>
      <c r="K187" s="44">
        <f t="shared" si="9"/>
        <v>2214330</v>
      </c>
      <c r="L187" s="221"/>
      <c r="M187" s="396"/>
      <c r="N187" s="382"/>
      <c r="O187" s="391"/>
      <c r="P187" s="57"/>
    </row>
    <row r="188" spans="1:16" ht="45">
      <c r="A188" s="4"/>
      <c r="B188" s="6"/>
      <c r="C188" s="9"/>
      <c r="D188" s="15" t="s">
        <v>356</v>
      </c>
      <c r="E188" s="15"/>
      <c r="F188" s="15"/>
      <c r="G188" s="45" t="s">
        <v>357</v>
      </c>
      <c r="H188" s="41" t="s">
        <v>35</v>
      </c>
      <c r="I188" s="64">
        <v>1</v>
      </c>
      <c r="J188" s="393">
        <f>+'POE Cesar Conto'!AA188</f>
        <v>2263537</v>
      </c>
      <c r="K188" s="44">
        <f t="shared" si="9"/>
        <v>2263537</v>
      </c>
      <c r="L188" s="221"/>
      <c r="M188" s="396"/>
      <c r="N188" s="382"/>
      <c r="O188" s="391"/>
      <c r="P188" s="57"/>
    </row>
    <row r="189" spans="1:16" ht="132.75" customHeight="1">
      <c r="A189" s="4"/>
      <c r="B189" s="6"/>
      <c r="C189" s="9"/>
      <c r="D189" s="15" t="s">
        <v>358</v>
      </c>
      <c r="E189" s="15"/>
      <c r="F189" s="15"/>
      <c r="G189" s="45" t="s">
        <v>359</v>
      </c>
      <c r="H189" s="41" t="s">
        <v>35</v>
      </c>
      <c r="I189" s="64">
        <v>5</v>
      </c>
      <c r="J189" s="393">
        <f>+'POE Cesar Conto'!AA189</f>
        <v>2854025</v>
      </c>
      <c r="K189" s="44">
        <f t="shared" si="9"/>
        <v>14270125</v>
      </c>
      <c r="L189" s="221"/>
      <c r="M189" s="396"/>
      <c r="N189" s="382"/>
      <c r="O189" s="391"/>
      <c r="P189" s="57"/>
    </row>
    <row r="190" spans="1:16" ht="120">
      <c r="A190" s="4"/>
      <c r="B190" s="6"/>
      <c r="C190" s="9"/>
      <c r="D190" s="15" t="s">
        <v>360</v>
      </c>
      <c r="E190" s="15"/>
      <c r="F190" s="15"/>
      <c r="G190" s="45" t="s">
        <v>361</v>
      </c>
      <c r="H190" s="41" t="s">
        <v>35</v>
      </c>
      <c r="I190" s="64">
        <v>1</v>
      </c>
      <c r="J190" s="393">
        <f>+'POE Cesar Conto'!AA190</f>
        <v>5806464</v>
      </c>
      <c r="K190" s="44">
        <f t="shared" si="9"/>
        <v>5806464</v>
      </c>
      <c r="L190" s="221"/>
      <c r="M190" s="396"/>
      <c r="N190" s="382"/>
      <c r="O190" s="391"/>
      <c r="P190" s="57"/>
    </row>
    <row r="191" spans="1:16" ht="90">
      <c r="A191" s="4"/>
      <c r="B191" s="6"/>
      <c r="C191" s="9"/>
      <c r="D191" s="15" t="s">
        <v>362</v>
      </c>
      <c r="E191" s="15"/>
      <c r="F191" s="15"/>
      <c r="G191" s="45" t="s">
        <v>363</v>
      </c>
      <c r="H191" s="41" t="s">
        <v>35</v>
      </c>
      <c r="I191" s="64">
        <v>2</v>
      </c>
      <c r="J191" s="393">
        <f>+'POE Cesar Conto'!AA191</f>
        <v>1476220</v>
      </c>
      <c r="K191" s="44">
        <f t="shared" si="9"/>
        <v>2952440</v>
      </c>
      <c r="L191" s="221"/>
      <c r="M191" s="396"/>
      <c r="N191" s="382"/>
      <c r="O191" s="391"/>
      <c r="P191" s="57"/>
    </row>
    <row r="192" spans="1:16" ht="195">
      <c r="A192" s="4"/>
      <c r="B192" s="6"/>
      <c r="C192" s="9"/>
      <c r="D192" s="15" t="s">
        <v>364</v>
      </c>
      <c r="E192" s="15"/>
      <c r="F192" s="15"/>
      <c r="G192" s="45" t="s">
        <v>365</v>
      </c>
      <c r="H192" s="41" t="s">
        <v>35</v>
      </c>
      <c r="I192" s="64">
        <v>1</v>
      </c>
      <c r="J192" s="393">
        <f>+'POE Cesar Conto'!AA192</f>
        <v>6497139</v>
      </c>
      <c r="K192" s="44">
        <f t="shared" si="9"/>
        <v>6497139</v>
      </c>
      <c r="L192" s="221"/>
      <c r="M192" s="396"/>
      <c r="N192" s="382"/>
      <c r="O192" s="391"/>
      <c r="P192" s="57"/>
    </row>
    <row r="193" spans="1:16" ht="165">
      <c r="A193" s="4"/>
      <c r="B193" s="6"/>
      <c r="C193" s="9"/>
      <c r="D193" s="15" t="s">
        <v>366</v>
      </c>
      <c r="E193" s="15"/>
      <c r="F193" s="15"/>
      <c r="G193" s="45" t="s">
        <v>367</v>
      </c>
      <c r="H193" s="41" t="s">
        <v>35</v>
      </c>
      <c r="I193" s="64">
        <v>2</v>
      </c>
      <c r="J193" s="393">
        <f>+'POE Cesar Conto'!AA193</f>
        <v>3529634</v>
      </c>
      <c r="K193" s="44">
        <f t="shared" si="9"/>
        <v>7059268</v>
      </c>
      <c r="L193" s="221"/>
      <c r="M193" s="396"/>
      <c r="N193" s="382"/>
      <c r="O193" s="391"/>
      <c r="P193" s="57"/>
    </row>
    <row r="194" spans="1:16" ht="150">
      <c r="A194" s="4"/>
      <c r="B194" s="6"/>
      <c r="C194" s="9"/>
      <c r="D194" s="15" t="s">
        <v>368</v>
      </c>
      <c r="E194" s="15"/>
      <c r="F194" s="15"/>
      <c r="G194" s="45" t="s">
        <v>369</v>
      </c>
      <c r="H194" s="41" t="s">
        <v>35</v>
      </c>
      <c r="I194" s="64">
        <v>4</v>
      </c>
      <c r="J194" s="393">
        <f>+'POE Cesar Conto'!AA194</f>
        <v>3407225</v>
      </c>
      <c r="K194" s="44">
        <f t="shared" si="9"/>
        <v>13628900</v>
      </c>
      <c r="L194" s="221"/>
      <c r="M194" s="396"/>
      <c r="N194" s="382"/>
      <c r="O194" s="391"/>
      <c r="P194" s="57"/>
    </row>
    <row r="195" spans="1:16" ht="54.75" customHeight="1">
      <c r="A195" s="4"/>
      <c r="B195" s="6"/>
      <c r="C195" s="9"/>
      <c r="D195" s="15" t="s">
        <v>370</v>
      </c>
      <c r="E195" s="15"/>
      <c r="F195" s="15"/>
      <c r="G195" s="45" t="s">
        <v>371</v>
      </c>
      <c r="H195" s="41" t="s">
        <v>35</v>
      </c>
      <c r="I195" s="64">
        <v>3</v>
      </c>
      <c r="J195" s="393">
        <f>+'POE Cesar Conto'!AA195</f>
        <v>2823706</v>
      </c>
      <c r="K195" s="44">
        <f t="shared" si="9"/>
        <v>8471118</v>
      </c>
      <c r="L195" s="221"/>
      <c r="M195" s="396"/>
      <c r="N195" s="382"/>
      <c r="O195" s="391"/>
      <c r="P195" s="57"/>
    </row>
    <row r="196" spans="1:16" ht="105">
      <c r="A196" s="4"/>
      <c r="B196" s="6"/>
      <c r="C196" s="9"/>
      <c r="D196" s="15" t="s">
        <v>372</v>
      </c>
      <c r="E196" s="15"/>
      <c r="F196" s="15"/>
      <c r="G196" s="45" t="s">
        <v>373</v>
      </c>
      <c r="H196" s="41" t="s">
        <v>35</v>
      </c>
      <c r="I196" s="64">
        <v>1</v>
      </c>
      <c r="J196" s="393">
        <f>+'POE Cesar Conto'!AA196</f>
        <v>3446442</v>
      </c>
      <c r="K196" s="44">
        <f t="shared" si="9"/>
        <v>3446442</v>
      </c>
      <c r="L196" s="221"/>
      <c r="M196" s="396"/>
      <c r="N196" s="382"/>
      <c r="O196" s="391"/>
      <c r="P196" s="57"/>
    </row>
    <row r="197" spans="1:16" ht="165">
      <c r="A197" s="4"/>
      <c r="B197" s="6"/>
      <c r="C197" s="9"/>
      <c r="D197" s="15" t="s">
        <v>374</v>
      </c>
      <c r="E197" s="15"/>
      <c r="F197" s="15"/>
      <c r="G197" s="45" t="s">
        <v>375</v>
      </c>
      <c r="H197" s="41" t="s">
        <v>35</v>
      </c>
      <c r="I197" s="64">
        <v>1</v>
      </c>
      <c r="J197" s="393">
        <f>+'POE Cesar Conto'!AA197</f>
        <v>5359813</v>
      </c>
      <c r="K197" s="44">
        <f t="shared" si="9"/>
        <v>5359813</v>
      </c>
      <c r="L197" s="221"/>
      <c r="M197" s="396"/>
      <c r="N197" s="382"/>
      <c r="O197" s="391"/>
      <c r="P197" s="57"/>
    </row>
    <row r="198" spans="1:16" ht="60">
      <c r="A198" s="4"/>
      <c r="B198" s="6"/>
      <c r="C198" s="9"/>
      <c r="D198" s="15" t="s">
        <v>376</v>
      </c>
      <c r="E198" s="15"/>
      <c r="F198" s="15"/>
      <c r="G198" s="45" t="s">
        <v>377</v>
      </c>
      <c r="H198" s="41" t="s">
        <v>35</v>
      </c>
      <c r="I198" s="64">
        <v>1</v>
      </c>
      <c r="J198" s="393">
        <f>+'POE Cesar Conto'!AA198</f>
        <v>1326804</v>
      </c>
      <c r="K198" s="44">
        <f t="shared" si="9"/>
        <v>1326804</v>
      </c>
      <c r="L198" s="221"/>
      <c r="M198" s="396"/>
      <c r="N198" s="382"/>
      <c r="O198" s="391"/>
      <c r="P198" s="57"/>
    </row>
    <row r="199" spans="1:16" ht="135">
      <c r="A199" s="4"/>
      <c r="B199" s="6"/>
      <c r="C199" s="9"/>
      <c r="D199" s="15" t="s">
        <v>378</v>
      </c>
      <c r="E199" s="15"/>
      <c r="F199" s="15"/>
      <c r="G199" s="45" t="s">
        <v>379</v>
      </c>
      <c r="H199" s="41" t="s">
        <v>35</v>
      </c>
      <c r="I199" s="64">
        <v>1</v>
      </c>
      <c r="J199" s="393">
        <f>+'POE Cesar Conto'!AA199</f>
        <v>5149857</v>
      </c>
      <c r="K199" s="44">
        <f t="shared" si="9"/>
        <v>5149857</v>
      </c>
      <c r="L199" s="221"/>
      <c r="M199" s="396"/>
      <c r="N199" s="382"/>
      <c r="O199" s="391"/>
      <c r="P199" s="57"/>
    </row>
    <row r="200" spans="1:16" ht="75">
      <c r="A200" s="4"/>
      <c r="B200" s="6"/>
      <c r="C200" s="9"/>
      <c r="D200" s="15" t="s">
        <v>380</v>
      </c>
      <c r="E200" s="15"/>
      <c r="F200" s="15"/>
      <c r="G200" s="45" t="s">
        <v>381</v>
      </c>
      <c r="H200" s="41" t="s">
        <v>35</v>
      </c>
      <c r="I200" s="64">
        <v>1</v>
      </c>
      <c r="J200" s="393">
        <f>+'POE Cesar Conto'!AA200</f>
        <v>3250671</v>
      </c>
      <c r="K200" s="44">
        <f t="shared" si="9"/>
        <v>3250671</v>
      </c>
      <c r="L200" s="221"/>
      <c r="M200" s="396"/>
      <c r="N200" s="382"/>
      <c r="O200" s="391"/>
      <c r="P200" s="57"/>
    </row>
    <row r="201" spans="1:16" ht="22.5" customHeight="1">
      <c r="A201" s="4"/>
      <c r="B201" s="6"/>
      <c r="C201" s="9"/>
      <c r="D201" s="15" t="s">
        <v>382</v>
      </c>
      <c r="E201" s="15"/>
      <c r="F201" s="15"/>
      <c r="G201" s="45" t="s">
        <v>383</v>
      </c>
      <c r="H201" s="41" t="s">
        <v>35</v>
      </c>
      <c r="I201" s="64">
        <v>1</v>
      </c>
      <c r="J201" s="393">
        <f>+'POE Cesar Conto'!AA201</f>
        <v>8759985</v>
      </c>
      <c r="K201" s="44">
        <f t="shared" si="9"/>
        <v>8759985</v>
      </c>
      <c r="L201" s="221"/>
      <c r="M201" s="396"/>
      <c r="N201" s="382"/>
      <c r="O201" s="391"/>
      <c r="P201" s="57"/>
    </row>
    <row r="202" spans="1:16" ht="75">
      <c r="A202" s="4"/>
      <c r="B202" s="6"/>
      <c r="C202" s="9"/>
      <c r="D202" s="15" t="s">
        <v>384</v>
      </c>
      <c r="E202" s="15"/>
      <c r="F202" s="15"/>
      <c r="G202" s="45" t="s">
        <v>385</v>
      </c>
      <c r="H202" s="41" t="s">
        <v>35</v>
      </c>
      <c r="I202" s="64">
        <v>1</v>
      </c>
      <c r="J202" s="393">
        <f>+'POE Cesar Conto'!AA202</f>
        <v>4062379</v>
      </c>
      <c r="K202" s="44">
        <f t="shared" si="9"/>
        <v>4062379</v>
      </c>
      <c r="L202" s="221"/>
      <c r="M202" s="396"/>
      <c r="N202" s="382"/>
      <c r="O202" s="391"/>
      <c r="P202" s="57"/>
    </row>
    <row r="203" spans="1:16" ht="16">
      <c r="A203" s="4"/>
      <c r="B203" s="6"/>
      <c r="C203" s="17"/>
      <c r="D203" s="46" t="s">
        <v>386</v>
      </c>
      <c r="E203" s="46"/>
      <c r="F203" s="46"/>
      <c r="G203" s="47" t="s">
        <v>387</v>
      </c>
      <c r="H203" s="41"/>
      <c r="I203" s="64"/>
      <c r="J203" s="393"/>
      <c r="K203" s="44"/>
      <c r="L203" s="221"/>
      <c r="M203" s="396"/>
      <c r="N203" s="384"/>
      <c r="O203" s="361"/>
    </row>
    <row r="204" spans="1:16" ht="45">
      <c r="A204" s="4"/>
      <c r="B204" s="6"/>
      <c r="C204" s="9"/>
      <c r="D204" s="15" t="s">
        <v>388</v>
      </c>
      <c r="E204" s="15"/>
      <c r="F204" s="15"/>
      <c r="G204" s="45" t="s">
        <v>389</v>
      </c>
      <c r="H204" s="41" t="s">
        <v>35</v>
      </c>
      <c r="I204" s="64">
        <v>1</v>
      </c>
      <c r="J204" s="393">
        <f>+'POE Cesar Conto'!AA204</f>
        <v>10628978</v>
      </c>
      <c r="K204" s="44">
        <f>ROUND(I204*J204,0)</f>
        <v>10628978</v>
      </c>
      <c r="L204" s="221"/>
      <c r="M204" s="396"/>
      <c r="N204" s="382"/>
      <c r="O204" s="391"/>
      <c r="P204" s="57"/>
    </row>
    <row r="205" spans="1:16" ht="45">
      <c r="A205" s="4"/>
      <c r="B205" s="6"/>
      <c r="C205" s="9"/>
      <c r="D205" s="15" t="s">
        <v>390</v>
      </c>
      <c r="E205" s="15"/>
      <c r="F205" s="15"/>
      <c r="G205" s="45" t="s">
        <v>391</v>
      </c>
      <c r="H205" s="41" t="s">
        <v>35</v>
      </c>
      <c r="I205" s="64">
        <v>1</v>
      </c>
      <c r="J205" s="393">
        <f>+'POE Cesar Conto'!AA205</f>
        <v>3496591</v>
      </c>
      <c r="K205" s="44">
        <f>ROUND(I205*J205,0)</f>
        <v>3496591</v>
      </c>
      <c r="L205" s="221"/>
      <c r="M205" s="396"/>
      <c r="N205" s="382"/>
      <c r="O205" s="391"/>
      <c r="P205" s="57"/>
    </row>
    <row r="206" spans="1:16" ht="35.25" customHeight="1">
      <c r="A206" s="4"/>
      <c r="B206" s="6"/>
      <c r="C206" s="9"/>
      <c r="D206" s="15" t="s">
        <v>392</v>
      </c>
      <c r="E206" s="15"/>
      <c r="F206" s="15"/>
      <c r="G206" s="45" t="s">
        <v>393</v>
      </c>
      <c r="H206" s="41" t="s">
        <v>35</v>
      </c>
      <c r="I206" s="64">
        <v>3</v>
      </c>
      <c r="J206" s="393">
        <f>+'POE Cesar Conto'!AA206</f>
        <v>246037</v>
      </c>
      <c r="K206" s="44">
        <f>ROUND(I206*J206,0)</f>
        <v>738111</v>
      </c>
      <c r="L206" s="221"/>
      <c r="M206" s="396"/>
      <c r="N206" s="382"/>
      <c r="O206" s="391"/>
      <c r="P206" s="57"/>
    </row>
    <row r="207" spans="1:16" ht="25.5" customHeight="1">
      <c r="A207" s="4"/>
      <c r="B207" s="6"/>
      <c r="C207" s="17"/>
      <c r="D207" s="46" t="s">
        <v>394</v>
      </c>
      <c r="E207" s="46"/>
      <c r="F207" s="46"/>
      <c r="G207" s="47" t="s">
        <v>395</v>
      </c>
      <c r="H207" s="41"/>
      <c r="I207" s="64"/>
      <c r="J207" s="393"/>
      <c r="K207" s="44"/>
      <c r="L207" s="221"/>
      <c r="M207" s="396"/>
      <c r="N207" s="384"/>
      <c r="O207" s="361"/>
    </row>
    <row r="208" spans="1:16" ht="30">
      <c r="A208" s="4"/>
      <c r="B208" s="6"/>
      <c r="C208" s="9"/>
      <c r="D208" s="15" t="s">
        <v>396</v>
      </c>
      <c r="E208" s="15"/>
      <c r="F208" s="15"/>
      <c r="G208" s="45" t="s">
        <v>397</v>
      </c>
      <c r="H208" s="41" t="s">
        <v>35</v>
      </c>
      <c r="I208" s="64">
        <v>1</v>
      </c>
      <c r="J208" s="393">
        <f>+'POE Cesar Conto'!AA208</f>
        <v>203718</v>
      </c>
      <c r="K208" s="44">
        <f t="shared" ref="K208:K216" si="10">ROUND(I208*J208,0)</f>
        <v>203718</v>
      </c>
      <c r="L208" s="221"/>
      <c r="M208" s="396"/>
      <c r="N208" s="382"/>
      <c r="O208" s="391"/>
      <c r="P208" s="57"/>
    </row>
    <row r="209" spans="1:16" ht="30">
      <c r="A209" s="4"/>
      <c r="B209" s="6"/>
      <c r="C209" s="9"/>
      <c r="D209" s="15" t="s">
        <v>398</v>
      </c>
      <c r="E209" s="15"/>
      <c r="F209" s="15"/>
      <c r="G209" s="45" t="s">
        <v>399</v>
      </c>
      <c r="H209" s="41" t="s">
        <v>35</v>
      </c>
      <c r="I209" s="64">
        <v>1</v>
      </c>
      <c r="J209" s="393">
        <f>+'POE Cesar Conto'!AA209</f>
        <v>126955</v>
      </c>
      <c r="K209" s="44">
        <f t="shared" si="10"/>
        <v>126955</v>
      </c>
      <c r="L209" s="221"/>
      <c r="M209" s="396"/>
      <c r="N209" s="382"/>
      <c r="O209" s="391"/>
      <c r="P209" s="57"/>
    </row>
    <row r="210" spans="1:16" ht="35.25" customHeight="1">
      <c r="A210" s="4"/>
      <c r="B210" s="6"/>
      <c r="C210" s="9"/>
      <c r="D210" s="15" t="s">
        <v>400</v>
      </c>
      <c r="E210" s="15"/>
      <c r="F210" s="15"/>
      <c r="G210" s="45" t="s">
        <v>401</v>
      </c>
      <c r="H210" s="41" t="s">
        <v>35</v>
      </c>
      <c r="I210" s="64">
        <v>1</v>
      </c>
      <c r="J210" s="393">
        <f>+'POE Cesar Conto'!AA210</f>
        <v>375944</v>
      </c>
      <c r="K210" s="44">
        <f t="shared" si="10"/>
        <v>375944</v>
      </c>
      <c r="L210" s="221"/>
      <c r="M210" s="396"/>
      <c r="N210" s="382"/>
      <c r="O210" s="391"/>
      <c r="P210" s="57"/>
    </row>
    <row r="211" spans="1:16" ht="30">
      <c r="A211" s="4"/>
      <c r="B211" s="6"/>
      <c r="C211" s="9"/>
      <c r="D211" s="15" t="s">
        <v>402</v>
      </c>
      <c r="E211" s="15"/>
      <c r="F211" s="15"/>
      <c r="G211" s="45" t="s">
        <v>403</v>
      </c>
      <c r="H211" s="41" t="s">
        <v>35</v>
      </c>
      <c r="I211" s="64">
        <v>3</v>
      </c>
      <c r="J211" s="393">
        <f>+'POE Cesar Conto'!AA211</f>
        <v>1005798</v>
      </c>
      <c r="K211" s="44">
        <f t="shared" si="10"/>
        <v>3017394</v>
      </c>
      <c r="L211" s="221"/>
      <c r="M211" s="396"/>
      <c r="N211" s="382"/>
      <c r="O211" s="391"/>
      <c r="P211" s="57"/>
    </row>
    <row r="212" spans="1:16" ht="30">
      <c r="A212" s="4"/>
      <c r="B212" s="6"/>
      <c r="C212" s="9"/>
      <c r="D212" s="15" t="s">
        <v>404</v>
      </c>
      <c r="E212" s="15"/>
      <c r="F212" s="15"/>
      <c r="G212" s="45" t="s">
        <v>405</v>
      </c>
      <c r="H212" s="41" t="s">
        <v>35</v>
      </c>
      <c r="I212" s="64">
        <v>1</v>
      </c>
      <c r="J212" s="393">
        <f>+'POE Cesar Conto'!AA212</f>
        <v>468454</v>
      </c>
      <c r="K212" s="44">
        <f t="shared" si="10"/>
        <v>468454</v>
      </c>
      <c r="L212" s="221"/>
      <c r="M212" s="396"/>
      <c r="N212" s="382"/>
      <c r="O212" s="391"/>
      <c r="P212" s="57"/>
    </row>
    <row r="213" spans="1:16" ht="30">
      <c r="A213" s="4"/>
      <c r="B213" s="6"/>
      <c r="C213" s="9"/>
      <c r="D213" s="15" t="s">
        <v>406</v>
      </c>
      <c r="E213" s="15"/>
      <c r="F213" s="15"/>
      <c r="G213" s="45" t="s">
        <v>407</v>
      </c>
      <c r="H213" s="41" t="s">
        <v>35</v>
      </c>
      <c r="I213" s="64">
        <v>1</v>
      </c>
      <c r="J213" s="393">
        <f>+'POE Cesar Conto'!AA213</f>
        <v>292291</v>
      </c>
      <c r="K213" s="44">
        <f t="shared" si="10"/>
        <v>292291</v>
      </c>
      <c r="L213" s="221"/>
      <c r="M213" s="396"/>
      <c r="N213" s="382"/>
      <c r="O213" s="391"/>
      <c r="P213" s="57"/>
    </row>
    <row r="214" spans="1:16" ht="30">
      <c r="A214" s="4"/>
      <c r="B214" s="6"/>
      <c r="C214" s="9"/>
      <c r="D214" s="15" t="s">
        <v>408</v>
      </c>
      <c r="E214" s="15"/>
      <c r="F214" s="15"/>
      <c r="G214" s="45" t="s">
        <v>409</v>
      </c>
      <c r="H214" s="41" t="s">
        <v>35</v>
      </c>
      <c r="I214" s="64">
        <v>1</v>
      </c>
      <c r="J214" s="393">
        <f>+'POE Cesar Conto'!AA214</f>
        <v>215528</v>
      </c>
      <c r="K214" s="44">
        <f t="shared" si="10"/>
        <v>215528</v>
      </c>
      <c r="L214" s="221"/>
      <c r="M214" s="396"/>
      <c r="N214" s="382"/>
      <c r="O214" s="391"/>
      <c r="P214" s="57"/>
    </row>
    <row r="215" spans="1:16" ht="60">
      <c r="A215" s="4"/>
      <c r="B215" s="6"/>
      <c r="C215" s="9"/>
      <c r="D215" s="15" t="s">
        <v>410</v>
      </c>
      <c r="E215" s="15"/>
      <c r="F215" s="15"/>
      <c r="G215" s="45" t="s">
        <v>411</v>
      </c>
      <c r="H215" s="41" t="s">
        <v>27</v>
      </c>
      <c r="I215" s="64">
        <v>846</v>
      </c>
      <c r="J215" s="393">
        <f>+'POE Cesar Conto'!AA215</f>
        <v>47156</v>
      </c>
      <c r="K215" s="44">
        <f t="shared" si="10"/>
        <v>39893976</v>
      </c>
      <c r="L215" s="221"/>
      <c r="M215" s="396"/>
      <c r="N215" s="382"/>
      <c r="O215" s="391"/>
      <c r="P215" s="57"/>
    </row>
    <row r="216" spans="1:16" ht="32.25" customHeight="1">
      <c r="A216" s="4"/>
      <c r="B216" s="6"/>
      <c r="C216" s="9"/>
      <c r="D216" s="15" t="s">
        <v>412</v>
      </c>
      <c r="E216" s="15"/>
      <c r="F216" s="15"/>
      <c r="G216" s="45" t="s">
        <v>413</v>
      </c>
      <c r="H216" s="41" t="s">
        <v>27</v>
      </c>
      <c r="I216" s="64">
        <v>72</v>
      </c>
      <c r="J216" s="393">
        <f>+'POE Cesar Conto'!AA216</f>
        <v>24604</v>
      </c>
      <c r="K216" s="44">
        <f t="shared" si="10"/>
        <v>1771488</v>
      </c>
      <c r="L216" s="221"/>
      <c r="M216" s="396"/>
      <c r="N216" s="382"/>
      <c r="O216" s="391"/>
      <c r="P216" s="57"/>
    </row>
    <row r="217" spans="1:16" ht="26.25" customHeight="1" thickBot="1">
      <c r="A217" s="4"/>
      <c r="B217" s="6"/>
      <c r="C217" s="11" t="s">
        <v>47</v>
      </c>
      <c r="D217" s="12"/>
      <c r="E217" s="12"/>
      <c r="F217" s="12"/>
      <c r="G217" s="13"/>
      <c r="H217" s="12"/>
      <c r="I217" s="79"/>
      <c r="J217" s="80"/>
      <c r="K217" s="83">
        <f>SUBTOTAL(9,K125:K216)</f>
        <v>837473013</v>
      </c>
      <c r="L217" s="221"/>
      <c r="M217" s="396"/>
      <c r="N217" s="383"/>
      <c r="O217" s="362"/>
    </row>
    <row r="218" spans="1:16" ht="17" thickBot="1">
      <c r="A218" s="4"/>
      <c r="B218" s="6"/>
      <c r="C218" s="72"/>
      <c r="D218" s="73" t="s">
        <v>414</v>
      </c>
      <c r="E218" s="74"/>
      <c r="F218" s="74"/>
      <c r="G218" s="74" t="s">
        <v>415</v>
      </c>
      <c r="H218" s="73"/>
      <c r="I218" s="76"/>
      <c r="J218" s="74"/>
      <c r="K218" s="75"/>
      <c r="L218" s="221"/>
      <c r="M218" s="396"/>
      <c r="N218" s="381"/>
      <c r="O218" s="360"/>
    </row>
    <row r="219" spans="1:16" ht="78" customHeight="1">
      <c r="A219" s="4"/>
      <c r="B219" s="6"/>
      <c r="C219" s="68"/>
      <c r="D219" s="70" t="s">
        <v>416</v>
      </c>
      <c r="E219" s="69"/>
      <c r="F219" s="69"/>
      <c r="G219" s="78" t="s">
        <v>417</v>
      </c>
      <c r="H219" s="15" t="s">
        <v>27</v>
      </c>
      <c r="I219" s="15">
        <v>70</v>
      </c>
      <c r="J219" s="393">
        <f>+'POE Cesar Conto'!AA219</f>
        <v>1455773</v>
      </c>
      <c r="K219" s="44">
        <f t="shared" ref="K219:K233" si="11">ROUND(I219*J219,0)</f>
        <v>101904110</v>
      </c>
      <c r="L219" s="221"/>
      <c r="M219" s="396"/>
      <c r="N219" s="382"/>
      <c r="O219" s="391"/>
    </row>
    <row r="220" spans="1:16" ht="31.5" customHeight="1" thickBot="1">
      <c r="A220" s="4"/>
      <c r="B220" s="6"/>
      <c r="C220" s="65" t="s">
        <v>47</v>
      </c>
      <c r="D220" s="66"/>
      <c r="E220" s="66"/>
      <c r="F220" s="66"/>
      <c r="G220" s="67"/>
      <c r="H220" s="67"/>
      <c r="I220" s="67"/>
      <c r="J220" s="67"/>
      <c r="K220" s="84">
        <f>+K219</f>
        <v>101904110</v>
      </c>
      <c r="L220" s="221"/>
      <c r="M220" s="396"/>
      <c r="N220" s="383"/>
      <c r="O220" s="362"/>
    </row>
    <row r="221" spans="1:16" ht="30" customHeight="1" thickBot="1">
      <c r="A221" s="4"/>
      <c r="B221" s="6"/>
      <c r="C221" s="72"/>
      <c r="D221" s="73" t="s">
        <v>418</v>
      </c>
      <c r="E221" s="74"/>
      <c r="F221" s="74"/>
      <c r="G221" s="74" t="s">
        <v>419</v>
      </c>
      <c r="H221" s="73"/>
      <c r="I221" s="76"/>
      <c r="J221" s="74"/>
      <c r="K221" s="75"/>
      <c r="L221" s="221"/>
      <c r="M221" s="396"/>
      <c r="N221" s="381"/>
      <c r="O221" s="360"/>
    </row>
    <row r="222" spans="1:16" ht="45">
      <c r="A222" s="4"/>
      <c r="B222" s="6"/>
      <c r="C222" s="68"/>
      <c r="D222" s="70" t="s">
        <v>420</v>
      </c>
      <c r="E222" s="69"/>
      <c r="F222" s="69"/>
      <c r="G222" s="78" t="s">
        <v>421</v>
      </c>
      <c r="H222" s="15" t="s">
        <v>35</v>
      </c>
      <c r="I222" s="15">
        <v>22</v>
      </c>
      <c r="J222" s="393">
        <f>+'POE Cesar Conto'!AA222</f>
        <v>297927</v>
      </c>
      <c r="K222" s="44">
        <f t="shared" si="11"/>
        <v>6554394</v>
      </c>
      <c r="L222" s="221"/>
      <c r="M222" s="396"/>
      <c r="N222" s="382"/>
      <c r="O222" s="391"/>
    </row>
    <row r="223" spans="1:16" ht="45">
      <c r="A223" s="4"/>
      <c r="B223" s="6"/>
      <c r="C223" s="68"/>
      <c r="D223" s="70" t="s">
        <v>422</v>
      </c>
      <c r="E223" s="69"/>
      <c r="F223" s="69"/>
      <c r="G223" s="78" t="s">
        <v>423</v>
      </c>
      <c r="H223" s="15" t="s">
        <v>35</v>
      </c>
      <c r="I223" s="15">
        <v>8</v>
      </c>
      <c r="J223" s="393">
        <f>+'POE Cesar Conto'!AA223</f>
        <v>246354</v>
      </c>
      <c r="K223" s="44">
        <f t="shared" si="11"/>
        <v>1970832</v>
      </c>
      <c r="L223" s="221"/>
      <c r="M223" s="396"/>
      <c r="N223" s="382"/>
      <c r="O223" s="391"/>
    </row>
    <row r="224" spans="1:16" ht="45">
      <c r="A224" s="4"/>
      <c r="B224" s="6"/>
      <c r="C224" s="68"/>
      <c r="D224" s="70" t="s">
        <v>424</v>
      </c>
      <c r="E224" s="69"/>
      <c r="F224" s="69"/>
      <c r="G224" s="78" t="s">
        <v>425</v>
      </c>
      <c r="H224" s="15" t="s">
        <v>35</v>
      </c>
      <c r="I224" s="15">
        <v>8</v>
      </c>
      <c r="J224" s="393">
        <f>+'POE Cesar Conto'!AA224</f>
        <v>246354</v>
      </c>
      <c r="K224" s="44">
        <f t="shared" si="11"/>
        <v>1970832</v>
      </c>
      <c r="L224" s="221"/>
      <c r="M224" s="396"/>
      <c r="N224" s="382"/>
      <c r="O224" s="391"/>
    </row>
    <row r="225" spans="1:15" ht="16">
      <c r="A225" s="4"/>
      <c r="B225" s="6"/>
      <c r="C225" s="68"/>
      <c r="D225" s="70" t="s">
        <v>426</v>
      </c>
      <c r="E225" s="69"/>
      <c r="F225" s="69"/>
      <c r="G225" s="78" t="s">
        <v>427</v>
      </c>
      <c r="H225" s="15" t="s">
        <v>35</v>
      </c>
      <c r="I225" s="15">
        <v>8</v>
      </c>
      <c r="J225" s="393">
        <f>+'POE Cesar Conto'!AA225</f>
        <v>293239</v>
      </c>
      <c r="K225" s="44">
        <f t="shared" si="11"/>
        <v>2345912</v>
      </c>
      <c r="L225" s="221"/>
      <c r="M225" s="396"/>
      <c r="N225" s="382"/>
      <c r="O225" s="391"/>
    </row>
    <row r="226" spans="1:15" ht="16">
      <c r="A226" s="4"/>
      <c r="B226" s="6"/>
      <c r="C226" s="68"/>
      <c r="D226" s="70" t="s">
        <v>428</v>
      </c>
      <c r="E226" s="69"/>
      <c r="F226" s="69"/>
      <c r="G226" s="78" t="s">
        <v>429</v>
      </c>
      <c r="H226" s="15" t="s">
        <v>35</v>
      </c>
      <c r="I226" s="15">
        <v>11</v>
      </c>
      <c r="J226" s="393">
        <f>+'POE Cesar Conto'!AA226</f>
        <v>98837</v>
      </c>
      <c r="K226" s="44">
        <f t="shared" si="11"/>
        <v>1087207</v>
      </c>
      <c r="L226" s="221"/>
      <c r="M226" s="396"/>
      <c r="N226" s="382"/>
      <c r="O226" s="391"/>
    </row>
    <row r="227" spans="1:15" ht="45">
      <c r="A227" s="4"/>
      <c r="B227" s="6"/>
      <c r="C227" s="68"/>
      <c r="D227" s="70" t="s">
        <v>430</v>
      </c>
      <c r="E227" s="69"/>
      <c r="F227" s="69"/>
      <c r="G227" s="78" t="s">
        <v>431</v>
      </c>
      <c r="H227" s="15" t="s">
        <v>35</v>
      </c>
      <c r="I227" s="15">
        <v>4</v>
      </c>
      <c r="J227" s="393">
        <f>+'POE Cesar Conto'!AA227</f>
        <v>375287</v>
      </c>
      <c r="K227" s="44">
        <f t="shared" si="11"/>
        <v>1501148</v>
      </c>
      <c r="L227" s="221"/>
      <c r="M227" s="396"/>
      <c r="N227" s="382"/>
      <c r="O227" s="391"/>
    </row>
    <row r="228" spans="1:15" ht="45">
      <c r="A228" s="4"/>
      <c r="B228" s="6"/>
      <c r="C228" s="68"/>
      <c r="D228" s="70" t="s">
        <v>432</v>
      </c>
      <c r="E228" s="69"/>
      <c r="F228" s="69"/>
      <c r="G228" s="78" t="s">
        <v>433</v>
      </c>
      <c r="H228" s="15" t="s">
        <v>35</v>
      </c>
      <c r="I228" s="15">
        <v>8</v>
      </c>
      <c r="J228" s="393">
        <f>+'POE Cesar Conto'!AA228</f>
        <v>304202</v>
      </c>
      <c r="K228" s="44">
        <f t="shared" si="11"/>
        <v>2433616</v>
      </c>
      <c r="L228" s="221"/>
      <c r="M228" s="396"/>
      <c r="N228" s="382"/>
      <c r="O228" s="391"/>
    </row>
    <row r="229" spans="1:15" ht="30">
      <c r="A229" s="4"/>
      <c r="B229" s="6"/>
      <c r="C229" s="68"/>
      <c r="D229" s="70" t="s">
        <v>434</v>
      </c>
      <c r="E229" s="69"/>
      <c r="F229" s="69"/>
      <c r="G229" s="78" t="s">
        <v>435</v>
      </c>
      <c r="H229" s="15" t="s">
        <v>42</v>
      </c>
      <c r="I229" s="15">
        <v>158</v>
      </c>
      <c r="J229" s="393">
        <f>+'POE Cesar Conto'!AA229</f>
        <v>432876</v>
      </c>
      <c r="K229" s="44">
        <f t="shared" si="11"/>
        <v>68394408</v>
      </c>
      <c r="L229" s="221"/>
      <c r="M229" s="396"/>
      <c r="N229" s="382"/>
      <c r="O229" s="391"/>
    </row>
    <row r="230" spans="1:15" ht="30">
      <c r="A230" s="4"/>
      <c r="B230" s="6"/>
      <c r="C230" s="68"/>
      <c r="D230" s="70" t="s">
        <v>436</v>
      </c>
      <c r="E230" s="69"/>
      <c r="F230" s="69"/>
      <c r="G230" s="78" t="s">
        <v>437</v>
      </c>
      <c r="H230" s="15" t="s">
        <v>35</v>
      </c>
      <c r="I230" s="15">
        <v>7</v>
      </c>
      <c r="J230" s="393">
        <f>+'POE Cesar Conto'!AA230</f>
        <v>465657</v>
      </c>
      <c r="K230" s="44">
        <f t="shared" si="11"/>
        <v>3259599</v>
      </c>
      <c r="L230" s="221"/>
      <c r="M230" s="396"/>
      <c r="N230" s="382"/>
      <c r="O230" s="391"/>
    </row>
    <row r="231" spans="1:15" ht="45">
      <c r="A231" s="4"/>
      <c r="B231" s="6"/>
      <c r="C231" s="68"/>
      <c r="D231" s="70" t="s">
        <v>438</v>
      </c>
      <c r="E231" s="69"/>
      <c r="F231" s="69"/>
      <c r="G231" s="78" t="s">
        <v>439</v>
      </c>
      <c r="H231" s="15" t="s">
        <v>35</v>
      </c>
      <c r="I231" s="15">
        <v>18</v>
      </c>
      <c r="J231" s="393">
        <f>+'POE Cesar Conto'!AA231</f>
        <v>322708</v>
      </c>
      <c r="K231" s="44">
        <f t="shared" si="11"/>
        <v>5808744</v>
      </c>
      <c r="L231" s="221"/>
      <c r="M231" s="396"/>
      <c r="N231" s="382"/>
      <c r="O231" s="391"/>
    </row>
    <row r="232" spans="1:15" ht="16">
      <c r="A232" s="4"/>
      <c r="B232" s="6"/>
      <c r="C232" s="68"/>
      <c r="D232" s="70" t="s">
        <v>440</v>
      </c>
      <c r="E232" s="69"/>
      <c r="F232" s="69"/>
      <c r="G232" s="78" t="s">
        <v>441</v>
      </c>
      <c r="H232" s="15" t="s">
        <v>35</v>
      </c>
      <c r="I232" s="15">
        <v>7</v>
      </c>
      <c r="J232" s="393">
        <f>+'POE Cesar Conto'!AA232</f>
        <v>14701</v>
      </c>
      <c r="K232" s="44">
        <f t="shared" si="11"/>
        <v>102907</v>
      </c>
      <c r="L232" s="221"/>
      <c r="M232" s="396"/>
      <c r="N232" s="382"/>
      <c r="O232" s="391"/>
    </row>
    <row r="233" spans="1:15" ht="45">
      <c r="A233" s="4"/>
      <c r="B233" s="6"/>
      <c r="C233" s="68"/>
      <c r="D233" s="70" t="s">
        <v>442</v>
      </c>
      <c r="E233" s="69"/>
      <c r="F233" s="69"/>
      <c r="G233" s="78" t="s">
        <v>443</v>
      </c>
      <c r="H233" s="15" t="s">
        <v>35</v>
      </c>
      <c r="I233" s="15">
        <v>5</v>
      </c>
      <c r="J233" s="393">
        <f>+'POE Cesar Conto'!AA233</f>
        <v>178484</v>
      </c>
      <c r="K233" s="44">
        <f t="shared" si="11"/>
        <v>892420</v>
      </c>
      <c r="L233" s="221"/>
      <c r="M233" s="396"/>
      <c r="N233" s="382"/>
      <c r="O233" s="391"/>
    </row>
    <row r="234" spans="1:15" ht="31.5" customHeight="1" thickBot="1">
      <c r="A234" s="4"/>
      <c r="B234" s="6"/>
      <c r="C234" s="65" t="s">
        <v>47</v>
      </c>
      <c r="D234" s="66"/>
      <c r="E234" s="66"/>
      <c r="F234" s="66"/>
      <c r="G234" s="67"/>
      <c r="H234" s="67"/>
      <c r="I234" s="67"/>
      <c r="J234" s="67"/>
      <c r="K234" s="84">
        <f>SUM(K222:K233)</f>
        <v>96322019</v>
      </c>
      <c r="L234" s="221"/>
      <c r="M234" s="396"/>
      <c r="N234" s="383"/>
      <c r="O234" s="362"/>
    </row>
    <row r="235" spans="1:15" ht="37.5" customHeight="1" thickBot="1">
      <c r="A235" s="4"/>
      <c r="B235" s="6"/>
      <c r="C235" s="72"/>
      <c r="D235" s="73" t="s">
        <v>444</v>
      </c>
      <c r="E235" s="74"/>
      <c r="F235" s="74"/>
      <c r="G235" s="77" t="s">
        <v>445</v>
      </c>
      <c r="H235" s="73"/>
      <c r="I235" s="76"/>
      <c r="J235" s="74"/>
      <c r="K235" s="75"/>
      <c r="L235" s="221"/>
      <c r="M235" s="396"/>
      <c r="N235" s="381"/>
      <c r="O235" s="360"/>
    </row>
    <row r="236" spans="1:15" ht="16">
      <c r="A236" s="4"/>
      <c r="B236" s="6"/>
      <c r="C236" s="68"/>
      <c r="D236" s="101" t="s">
        <v>446</v>
      </c>
      <c r="E236" s="102"/>
      <c r="F236" s="102"/>
      <c r="G236" s="103" t="s">
        <v>447</v>
      </c>
      <c r="H236" s="15"/>
      <c r="I236" s="15"/>
      <c r="J236" s="56"/>
      <c r="K236" s="44"/>
      <c r="L236" s="221"/>
      <c r="M236" s="396"/>
      <c r="N236" s="384"/>
      <c r="O236" s="361"/>
    </row>
    <row r="237" spans="1:15" ht="16">
      <c r="A237" s="4"/>
      <c r="B237" s="6"/>
      <c r="C237" s="68"/>
      <c r="D237" s="101" t="s">
        <v>448</v>
      </c>
      <c r="E237" s="102"/>
      <c r="F237" s="102"/>
      <c r="G237" s="103" t="s">
        <v>449</v>
      </c>
      <c r="H237" s="15"/>
      <c r="I237" s="15"/>
      <c r="J237" s="56"/>
      <c r="K237" s="44"/>
      <c r="L237" s="221"/>
      <c r="M237" s="396"/>
      <c r="N237" s="384"/>
      <c r="O237" s="361"/>
    </row>
    <row r="238" spans="1:15" ht="16">
      <c r="A238" s="4"/>
      <c r="B238" s="6"/>
      <c r="C238" s="68"/>
      <c r="D238" s="70" t="s">
        <v>450</v>
      </c>
      <c r="E238" s="69"/>
      <c r="F238" s="69"/>
      <c r="G238" s="78" t="s">
        <v>451</v>
      </c>
      <c r="H238" s="15" t="s">
        <v>35</v>
      </c>
      <c r="I238" s="15">
        <v>1</v>
      </c>
      <c r="J238" s="393">
        <f>+'POE Cesar Conto'!AA238</f>
        <v>51507</v>
      </c>
      <c r="K238" s="44">
        <f t="shared" ref="K238:K301" si="12">ROUND(I238*J238,0)</f>
        <v>51507</v>
      </c>
      <c r="L238" s="221"/>
      <c r="M238" s="396"/>
      <c r="N238" s="382"/>
      <c r="O238" s="391"/>
    </row>
    <row r="239" spans="1:15" ht="16">
      <c r="A239" s="4"/>
      <c r="B239" s="6"/>
      <c r="C239" s="68"/>
      <c r="D239" s="70" t="s">
        <v>452</v>
      </c>
      <c r="E239" s="69"/>
      <c r="F239" s="69"/>
      <c r="G239" s="78" t="s">
        <v>453</v>
      </c>
      <c r="H239" s="15" t="s">
        <v>35</v>
      </c>
      <c r="I239" s="15">
        <v>2</v>
      </c>
      <c r="J239" s="393">
        <f>+'POE Cesar Conto'!AA239</f>
        <v>41675</v>
      </c>
      <c r="K239" s="44">
        <f t="shared" si="12"/>
        <v>83350</v>
      </c>
      <c r="L239" s="221"/>
      <c r="M239" s="396"/>
      <c r="N239" s="382"/>
      <c r="O239" s="391"/>
    </row>
    <row r="240" spans="1:15" ht="16">
      <c r="A240" s="4"/>
      <c r="B240" s="6"/>
      <c r="C240" s="68"/>
      <c r="D240" s="70" t="s">
        <v>454</v>
      </c>
      <c r="E240" s="69"/>
      <c r="F240" s="69"/>
      <c r="G240" s="78" t="s">
        <v>455</v>
      </c>
      <c r="H240" s="15" t="s">
        <v>35</v>
      </c>
      <c r="I240" s="15">
        <v>2</v>
      </c>
      <c r="J240" s="393">
        <f>+'POE Cesar Conto'!AA240</f>
        <v>62897</v>
      </c>
      <c r="K240" s="44">
        <f t="shared" si="12"/>
        <v>125794</v>
      </c>
      <c r="L240" s="221"/>
      <c r="M240" s="396"/>
      <c r="N240" s="382"/>
      <c r="O240" s="391"/>
    </row>
    <row r="241" spans="1:15" ht="16">
      <c r="A241" s="4"/>
      <c r="B241" s="6"/>
      <c r="C241" s="68"/>
      <c r="D241" s="70" t="s">
        <v>456</v>
      </c>
      <c r="E241" s="69"/>
      <c r="F241" s="69"/>
      <c r="G241" s="78" t="s">
        <v>457</v>
      </c>
      <c r="H241" s="15" t="s">
        <v>35</v>
      </c>
      <c r="I241" s="15">
        <v>4</v>
      </c>
      <c r="J241" s="393">
        <f>+'POE Cesar Conto'!AA241</f>
        <v>121400</v>
      </c>
      <c r="K241" s="44">
        <f t="shared" si="12"/>
        <v>485600</v>
      </c>
      <c r="L241" s="221"/>
      <c r="M241" s="396"/>
      <c r="N241" s="382"/>
      <c r="O241" s="391"/>
    </row>
    <row r="242" spans="1:15" ht="19.5" customHeight="1">
      <c r="A242" s="4"/>
      <c r="B242" s="6"/>
      <c r="C242" s="68"/>
      <c r="D242" s="70" t="s">
        <v>458</v>
      </c>
      <c r="E242" s="69"/>
      <c r="F242" s="69"/>
      <c r="G242" s="78" t="s">
        <v>459</v>
      </c>
      <c r="H242" s="15" t="s">
        <v>35</v>
      </c>
      <c r="I242" s="15">
        <v>1</v>
      </c>
      <c r="J242" s="393">
        <f>+'POE Cesar Conto'!AA242</f>
        <v>595517</v>
      </c>
      <c r="K242" s="44">
        <f t="shared" si="12"/>
        <v>595517</v>
      </c>
      <c r="L242" s="221"/>
      <c r="M242" s="396"/>
      <c r="N242" s="382"/>
      <c r="O242" s="391"/>
    </row>
    <row r="243" spans="1:15" ht="16">
      <c r="A243" s="4"/>
      <c r="B243" s="6"/>
      <c r="C243" s="68"/>
      <c r="D243" s="70" t="s">
        <v>460</v>
      </c>
      <c r="E243" s="69"/>
      <c r="F243" s="69"/>
      <c r="G243" s="78" t="s">
        <v>461</v>
      </c>
      <c r="H243" s="15" t="s">
        <v>35</v>
      </c>
      <c r="I243" s="15">
        <v>1</v>
      </c>
      <c r="J243" s="393">
        <f>+'POE Cesar Conto'!AA243</f>
        <v>1126691</v>
      </c>
      <c r="K243" s="44">
        <f t="shared" si="12"/>
        <v>1126691</v>
      </c>
      <c r="L243" s="221"/>
      <c r="M243" s="396"/>
      <c r="N243" s="382"/>
      <c r="O243" s="391"/>
    </row>
    <row r="244" spans="1:15" ht="16">
      <c r="A244" s="4"/>
      <c r="B244" s="6"/>
      <c r="C244" s="68"/>
      <c r="D244" s="101" t="s">
        <v>462</v>
      </c>
      <c r="E244" s="102"/>
      <c r="F244" s="102"/>
      <c r="G244" s="103" t="s">
        <v>463</v>
      </c>
      <c r="H244" s="15"/>
      <c r="I244" s="15"/>
      <c r="J244" s="393"/>
      <c r="K244" s="44"/>
      <c r="L244" s="221"/>
      <c r="M244" s="396"/>
      <c r="N244" s="384"/>
      <c r="O244" s="361"/>
    </row>
    <row r="245" spans="1:15" ht="16">
      <c r="A245" s="4"/>
      <c r="B245" s="6"/>
      <c r="C245" s="68"/>
      <c r="D245" s="70" t="s">
        <v>464</v>
      </c>
      <c r="E245" s="69"/>
      <c r="F245" s="69"/>
      <c r="G245" s="78" t="s">
        <v>465</v>
      </c>
      <c r="H245" s="15" t="s">
        <v>42</v>
      </c>
      <c r="I245" s="15">
        <v>15</v>
      </c>
      <c r="J245" s="393">
        <f>+'POE Cesar Conto'!AA245</f>
        <v>30407</v>
      </c>
      <c r="K245" s="44">
        <f t="shared" si="12"/>
        <v>456105</v>
      </c>
      <c r="L245" s="221"/>
      <c r="M245" s="396"/>
      <c r="N245" s="382"/>
      <c r="O245" s="391"/>
    </row>
    <row r="246" spans="1:15" ht="16">
      <c r="A246" s="4"/>
      <c r="B246" s="6"/>
      <c r="C246" s="68"/>
      <c r="D246" s="70" t="s">
        <v>466</v>
      </c>
      <c r="E246" s="69"/>
      <c r="F246" s="69"/>
      <c r="G246" s="78" t="s">
        <v>467</v>
      </c>
      <c r="H246" s="15" t="s">
        <v>42</v>
      </c>
      <c r="I246" s="15">
        <v>25</v>
      </c>
      <c r="J246" s="393">
        <f>+'POE Cesar Conto'!AA246</f>
        <v>31223</v>
      </c>
      <c r="K246" s="44">
        <f t="shared" si="12"/>
        <v>780575</v>
      </c>
      <c r="L246" s="221"/>
      <c r="M246" s="396"/>
      <c r="N246" s="382"/>
      <c r="O246" s="391"/>
    </row>
    <row r="247" spans="1:15" ht="16">
      <c r="A247" s="4"/>
      <c r="B247" s="6"/>
      <c r="C247" s="68"/>
      <c r="D247" s="70" t="s">
        <v>468</v>
      </c>
      <c r="E247" s="69"/>
      <c r="F247" s="69"/>
      <c r="G247" s="78" t="s">
        <v>469</v>
      </c>
      <c r="H247" s="15" t="s">
        <v>42</v>
      </c>
      <c r="I247" s="15">
        <v>10</v>
      </c>
      <c r="J247" s="393">
        <f>+'POE Cesar Conto'!AA247</f>
        <v>33830</v>
      </c>
      <c r="K247" s="44">
        <f t="shared" si="12"/>
        <v>338300</v>
      </c>
      <c r="L247" s="221"/>
      <c r="M247" s="396"/>
      <c r="N247" s="382"/>
      <c r="O247" s="391"/>
    </row>
    <row r="248" spans="1:15" ht="16">
      <c r="A248" s="4"/>
      <c r="B248" s="6"/>
      <c r="C248" s="68"/>
      <c r="D248" s="70" t="s">
        <v>470</v>
      </c>
      <c r="E248" s="69"/>
      <c r="F248" s="69"/>
      <c r="G248" s="78" t="s">
        <v>471</v>
      </c>
      <c r="H248" s="15" t="s">
        <v>42</v>
      </c>
      <c r="I248" s="15">
        <v>12</v>
      </c>
      <c r="J248" s="393">
        <f>+'POE Cesar Conto'!AA248</f>
        <v>43187</v>
      </c>
      <c r="K248" s="44">
        <f t="shared" si="12"/>
        <v>518244</v>
      </c>
      <c r="L248" s="221"/>
      <c r="M248" s="396"/>
      <c r="N248" s="382"/>
      <c r="O248" s="391"/>
    </row>
    <row r="249" spans="1:15" ht="16">
      <c r="A249" s="4"/>
      <c r="B249" s="6"/>
      <c r="C249" s="68"/>
      <c r="D249" s="70" t="s">
        <v>472</v>
      </c>
      <c r="E249" s="69"/>
      <c r="F249" s="69"/>
      <c r="G249" s="78" t="s">
        <v>473</v>
      </c>
      <c r="H249" s="15" t="s">
        <v>42</v>
      </c>
      <c r="I249" s="15">
        <v>12</v>
      </c>
      <c r="J249" s="393">
        <f>+'POE Cesar Conto'!AA249</f>
        <v>50028</v>
      </c>
      <c r="K249" s="44">
        <f t="shared" si="12"/>
        <v>600336</v>
      </c>
      <c r="L249" s="221"/>
      <c r="M249" s="396"/>
      <c r="N249" s="382"/>
      <c r="O249" s="391"/>
    </row>
    <row r="250" spans="1:15" ht="16">
      <c r="A250" s="4"/>
      <c r="B250" s="6"/>
      <c r="C250" s="68"/>
      <c r="D250" s="70" t="s">
        <v>474</v>
      </c>
      <c r="E250" s="69"/>
      <c r="F250" s="69"/>
      <c r="G250" s="78" t="s">
        <v>475</v>
      </c>
      <c r="H250" s="15" t="s">
        <v>42</v>
      </c>
      <c r="I250" s="15">
        <v>6</v>
      </c>
      <c r="J250" s="393">
        <f>+'POE Cesar Conto'!AA250</f>
        <v>66913</v>
      </c>
      <c r="K250" s="44">
        <f t="shared" si="12"/>
        <v>401478</v>
      </c>
      <c r="L250" s="221"/>
      <c r="M250" s="396"/>
      <c r="N250" s="382"/>
      <c r="O250" s="391"/>
    </row>
    <row r="251" spans="1:15" ht="16">
      <c r="A251" s="4"/>
      <c r="B251" s="6"/>
      <c r="C251" s="68"/>
      <c r="D251" s="70" t="s">
        <v>476</v>
      </c>
      <c r="E251" s="69"/>
      <c r="F251" s="69"/>
      <c r="G251" s="78" t="s">
        <v>477</v>
      </c>
      <c r="H251" s="15" t="s">
        <v>42</v>
      </c>
      <c r="I251" s="15">
        <v>12</v>
      </c>
      <c r="J251" s="393">
        <f>+'POE Cesar Conto'!AA251</f>
        <v>109090</v>
      </c>
      <c r="K251" s="44">
        <f t="shared" si="12"/>
        <v>1309080</v>
      </c>
      <c r="L251" s="221"/>
      <c r="M251" s="396"/>
      <c r="N251" s="382"/>
      <c r="O251" s="391"/>
    </row>
    <row r="252" spans="1:15" ht="16">
      <c r="A252" s="4"/>
      <c r="B252" s="6"/>
      <c r="C252" s="68"/>
      <c r="D252" s="70" t="s">
        <v>478</v>
      </c>
      <c r="E252" s="69"/>
      <c r="F252" s="69"/>
      <c r="G252" s="78" t="s">
        <v>479</v>
      </c>
      <c r="H252" s="15" t="s">
        <v>42</v>
      </c>
      <c r="I252" s="15">
        <v>6</v>
      </c>
      <c r="J252" s="393">
        <f>+'POE Cesar Conto'!AA252</f>
        <v>144118</v>
      </c>
      <c r="K252" s="44">
        <f t="shared" si="12"/>
        <v>864708</v>
      </c>
      <c r="L252" s="221"/>
      <c r="M252" s="396"/>
      <c r="N252" s="382"/>
      <c r="O252" s="391"/>
    </row>
    <row r="253" spans="1:15" ht="16">
      <c r="A253" s="4"/>
      <c r="B253" s="6"/>
      <c r="C253" s="68"/>
      <c r="D253" s="70" t="s">
        <v>480</v>
      </c>
      <c r="E253" s="69"/>
      <c r="F253" s="69"/>
      <c r="G253" s="78" t="s">
        <v>481</v>
      </c>
      <c r="H253" s="15" t="s">
        <v>42</v>
      </c>
      <c r="I253" s="15">
        <v>6</v>
      </c>
      <c r="J253" s="393">
        <f>+'POE Cesar Conto'!AA253</f>
        <v>260221</v>
      </c>
      <c r="K253" s="44">
        <f t="shared" si="12"/>
        <v>1561326</v>
      </c>
      <c r="L253" s="221"/>
      <c r="M253" s="396"/>
      <c r="N253" s="382"/>
      <c r="O253" s="391"/>
    </row>
    <row r="254" spans="1:15" ht="16">
      <c r="A254" s="4"/>
      <c r="B254" s="6"/>
      <c r="C254" s="68"/>
      <c r="D254" s="70" t="s">
        <v>482</v>
      </c>
      <c r="E254" s="69"/>
      <c r="F254" s="69"/>
      <c r="G254" s="78" t="s">
        <v>483</v>
      </c>
      <c r="H254" s="15" t="s">
        <v>35</v>
      </c>
      <c r="I254" s="15">
        <v>4</v>
      </c>
      <c r="J254" s="393">
        <f>+'POE Cesar Conto'!AA254</f>
        <v>132679</v>
      </c>
      <c r="K254" s="44">
        <f t="shared" si="12"/>
        <v>530716</v>
      </c>
      <c r="L254" s="221"/>
      <c r="M254" s="396"/>
      <c r="N254" s="382"/>
      <c r="O254" s="391"/>
    </row>
    <row r="255" spans="1:15" ht="16">
      <c r="A255" s="4"/>
      <c r="B255" s="6"/>
      <c r="C255" s="68"/>
      <c r="D255" s="70" t="s">
        <v>484</v>
      </c>
      <c r="E255" s="69"/>
      <c r="F255" s="69"/>
      <c r="G255" s="78" t="s">
        <v>485</v>
      </c>
      <c r="H255" s="15" t="s">
        <v>35</v>
      </c>
      <c r="I255" s="15">
        <v>5</v>
      </c>
      <c r="J255" s="393">
        <f>+'POE Cesar Conto'!AA255</f>
        <v>157553</v>
      </c>
      <c r="K255" s="44">
        <f t="shared" si="12"/>
        <v>787765</v>
      </c>
      <c r="L255" s="221"/>
      <c r="M255" s="396"/>
      <c r="N255" s="382"/>
      <c r="O255" s="391"/>
    </row>
    <row r="256" spans="1:15" ht="16">
      <c r="A256" s="4"/>
      <c r="B256" s="6"/>
      <c r="C256" s="68"/>
      <c r="D256" s="70" t="s">
        <v>486</v>
      </c>
      <c r="E256" s="69"/>
      <c r="F256" s="69"/>
      <c r="G256" s="78" t="s">
        <v>487</v>
      </c>
      <c r="H256" s="15" t="s">
        <v>35</v>
      </c>
      <c r="I256" s="15">
        <v>2</v>
      </c>
      <c r="J256" s="393">
        <f>+'POE Cesar Conto'!AA256</f>
        <v>202647</v>
      </c>
      <c r="K256" s="44">
        <f t="shared" si="12"/>
        <v>405294</v>
      </c>
      <c r="L256" s="221"/>
      <c r="M256" s="396"/>
      <c r="N256" s="382"/>
      <c r="O256" s="391"/>
    </row>
    <row r="257" spans="1:15" ht="16">
      <c r="A257" s="4"/>
      <c r="B257" s="6"/>
      <c r="C257" s="68"/>
      <c r="D257" s="70" t="s">
        <v>488</v>
      </c>
      <c r="E257" s="69"/>
      <c r="F257" s="69"/>
      <c r="G257" s="78" t="s">
        <v>489</v>
      </c>
      <c r="H257" s="15" t="s">
        <v>35</v>
      </c>
      <c r="I257" s="15">
        <v>2</v>
      </c>
      <c r="J257" s="393">
        <f>+'POE Cesar Conto'!AA257</f>
        <v>365527</v>
      </c>
      <c r="K257" s="44">
        <f t="shared" si="12"/>
        <v>731054</v>
      </c>
      <c r="L257" s="221"/>
      <c r="M257" s="396"/>
      <c r="N257" s="382"/>
      <c r="O257" s="391"/>
    </row>
    <row r="258" spans="1:15" ht="16">
      <c r="A258" s="4"/>
      <c r="B258" s="6"/>
      <c r="C258" s="68"/>
      <c r="D258" s="70" t="s">
        <v>490</v>
      </c>
      <c r="E258" s="69"/>
      <c r="F258" s="69"/>
      <c r="G258" s="78" t="s">
        <v>491</v>
      </c>
      <c r="H258" s="15" t="s">
        <v>35</v>
      </c>
      <c r="I258" s="15">
        <v>4</v>
      </c>
      <c r="J258" s="393">
        <f>+'POE Cesar Conto'!AA258</f>
        <v>595517</v>
      </c>
      <c r="K258" s="44">
        <f t="shared" si="12"/>
        <v>2382068</v>
      </c>
      <c r="L258" s="221"/>
      <c r="M258" s="396"/>
      <c r="N258" s="382"/>
      <c r="O258" s="391"/>
    </row>
    <row r="259" spans="1:15" ht="16">
      <c r="A259" s="4"/>
      <c r="B259" s="6"/>
      <c r="C259" s="68"/>
      <c r="D259" s="70" t="s">
        <v>492</v>
      </c>
      <c r="E259" s="69"/>
      <c r="F259" s="69"/>
      <c r="G259" s="78" t="s">
        <v>493</v>
      </c>
      <c r="H259" s="15" t="s">
        <v>35</v>
      </c>
      <c r="I259" s="15">
        <v>4</v>
      </c>
      <c r="J259" s="393">
        <f>+'POE Cesar Conto'!AA259</f>
        <v>1032506</v>
      </c>
      <c r="K259" s="44">
        <f t="shared" si="12"/>
        <v>4130024</v>
      </c>
      <c r="L259" s="221"/>
      <c r="M259" s="396"/>
      <c r="N259" s="382"/>
      <c r="O259" s="391"/>
    </row>
    <row r="260" spans="1:15" ht="16">
      <c r="A260" s="4"/>
      <c r="B260" s="6"/>
      <c r="C260" s="68"/>
      <c r="D260" s="70" t="s">
        <v>494</v>
      </c>
      <c r="E260" s="69"/>
      <c r="F260" s="69"/>
      <c r="G260" s="78" t="s">
        <v>495</v>
      </c>
      <c r="H260" s="15" t="s">
        <v>35</v>
      </c>
      <c r="I260" s="15">
        <v>1</v>
      </c>
      <c r="J260" s="393">
        <f>+'POE Cesar Conto'!AA260</f>
        <v>810726</v>
      </c>
      <c r="K260" s="44">
        <f t="shared" si="12"/>
        <v>810726</v>
      </c>
      <c r="L260" s="221"/>
      <c r="M260" s="396"/>
      <c r="N260" s="382"/>
      <c r="O260" s="391"/>
    </row>
    <row r="261" spans="1:15" ht="16">
      <c r="A261" s="4"/>
      <c r="B261" s="6"/>
      <c r="C261" s="68"/>
      <c r="D261" s="70" t="s">
        <v>496</v>
      </c>
      <c r="E261" s="69"/>
      <c r="F261" s="69"/>
      <c r="G261" s="78" t="s">
        <v>497</v>
      </c>
      <c r="H261" s="15" t="s">
        <v>35</v>
      </c>
      <c r="I261" s="15">
        <v>1</v>
      </c>
      <c r="J261" s="393">
        <f>+'POE Cesar Conto'!AA261</f>
        <v>1105362</v>
      </c>
      <c r="K261" s="44">
        <f t="shared" si="12"/>
        <v>1105362</v>
      </c>
      <c r="L261" s="221"/>
      <c r="M261" s="396"/>
      <c r="N261" s="382"/>
      <c r="O261" s="391"/>
    </row>
    <row r="262" spans="1:15" ht="16">
      <c r="A262" s="4"/>
      <c r="B262" s="6"/>
      <c r="C262" s="68"/>
      <c r="D262" s="70" t="s">
        <v>498</v>
      </c>
      <c r="E262" s="69"/>
      <c r="F262" s="69"/>
      <c r="G262" s="78" t="s">
        <v>499</v>
      </c>
      <c r="H262" s="15" t="s">
        <v>35</v>
      </c>
      <c r="I262" s="15">
        <v>3</v>
      </c>
      <c r="J262" s="393">
        <f>+'POE Cesar Conto'!AA262</f>
        <v>423719</v>
      </c>
      <c r="K262" s="44">
        <f t="shared" si="12"/>
        <v>1271157</v>
      </c>
      <c r="L262" s="221"/>
      <c r="M262" s="396"/>
      <c r="N262" s="382"/>
      <c r="O262" s="391"/>
    </row>
    <row r="263" spans="1:15" ht="16">
      <c r="A263" s="4"/>
      <c r="B263" s="6"/>
      <c r="C263" s="68"/>
      <c r="D263" s="70" t="s">
        <v>500</v>
      </c>
      <c r="E263" s="69"/>
      <c r="F263" s="69"/>
      <c r="G263" s="78" t="s">
        <v>501</v>
      </c>
      <c r="H263" s="15" t="s">
        <v>35</v>
      </c>
      <c r="I263" s="15">
        <v>1</v>
      </c>
      <c r="J263" s="393">
        <f>+'POE Cesar Conto'!AA263</f>
        <v>370458</v>
      </c>
      <c r="K263" s="44">
        <f t="shared" si="12"/>
        <v>370458</v>
      </c>
      <c r="L263" s="221"/>
      <c r="M263" s="396"/>
      <c r="N263" s="382"/>
      <c r="O263" s="391"/>
    </row>
    <row r="264" spans="1:15" ht="16">
      <c r="A264" s="4"/>
      <c r="B264" s="6"/>
      <c r="C264" s="68"/>
      <c r="D264" s="101" t="s">
        <v>502</v>
      </c>
      <c r="E264" s="102"/>
      <c r="F264" s="102"/>
      <c r="G264" s="103" t="s">
        <v>503</v>
      </c>
      <c r="H264" s="15"/>
      <c r="I264" s="15"/>
      <c r="J264" s="393"/>
      <c r="K264" s="44"/>
      <c r="L264" s="221"/>
      <c r="M264" s="396"/>
      <c r="N264" s="384"/>
      <c r="O264" s="361"/>
    </row>
    <row r="265" spans="1:15" ht="16">
      <c r="A265" s="4"/>
      <c r="B265" s="6"/>
      <c r="C265" s="68"/>
      <c r="D265" s="70" t="s">
        <v>504</v>
      </c>
      <c r="E265" s="69"/>
      <c r="F265" s="69"/>
      <c r="G265" s="78" t="s">
        <v>505</v>
      </c>
      <c r="H265" s="15" t="s">
        <v>35</v>
      </c>
      <c r="I265" s="15">
        <v>1</v>
      </c>
      <c r="J265" s="393">
        <f>+'POE Cesar Conto'!AA265</f>
        <v>447569</v>
      </c>
      <c r="K265" s="44">
        <f t="shared" si="12"/>
        <v>447569</v>
      </c>
      <c r="L265" s="221"/>
      <c r="M265" s="396"/>
      <c r="N265" s="382"/>
      <c r="O265" s="391"/>
    </row>
    <row r="266" spans="1:15" ht="16">
      <c r="A266" s="4"/>
      <c r="B266" s="6"/>
      <c r="C266" s="68"/>
      <c r="D266" s="70" t="s">
        <v>506</v>
      </c>
      <c r="E266" s="69"/>
      <c r="F266" s="69"/>
      <c r="G266" s="78" t="s">
        <v>507</v>
      </c>
      <c r="H266" s="15" t="s">
        <v>35</v>
      </c>
      <c r="I266" s="15">
        <v>7</v>
      </c>
      <c r="J266" s="393">
        <f>+'POE Cesar Conto'!AA266</f>
        <v>119352</v>
      </c>
      <c r="K266" s="44">
        <f t="shared" si="12"/>
        <v>835464</v>
      </c>
      <c r="L266" s="221"/>
      <c r="M266" s="396"/>
      <c r="N266" s="382"/>
      <c r="O266" s="391"/>
    </row>
    <row r="267" spans="1:15" ht="16">
      <c r="A267" s="4"/>
      <c r="B267" s="6"/>
      <c r="C267" s="68"/>
      <c r="D267" s="70" t="s">
        <v>508</v>
      </c>
      <c r="E267" s="69"/>
      <c r="F267" s="69"/>
      <c r="G267" s="78" t="s">
        <v>509</v>
      </c>
      <c r="H267" s="15" t="s">
        <v>510</v>
      </c>
      <c r="I267" s="15">
        <v>1</v>
      </c>
      <c r="J267" s="393">
        <f>+'POE Cesar Conto'!AA267</f>
        <v>745948</v>
      </c>
      <c r="K267" s="44">
        <f t="shared" si="12"/>
        <v>745948</v>
      </c>
      <c r="L267" s="221"/>
      <c r="M267" s="396"/>
      <c r="N267" s="382"/>
      <c r="O267" s="391"/>
    </row>
    <row r="268" spans="1:15" ht="16">
      <c r="A268" s="4"/>
      <c r="B268" s="6"/>
      <c r="C268" s="68"/>
      <c r="D268" s="70" t="s">
        <v>511</v>
      </c>
      <c r="E268" s="69"/>
      <c r="F268" s="69"/>
      <c r="G268" s="78" t="s">
        <v>512</v>
      </c>
      <c r="H268" s="15" t="s">
        <v>510</v>
      </c>
      <c r="I268" s="15">
        <v>1</v>
      </c>
      <c r="J268" s="393">
        <f>+'POE Cesar Conto'!AA268</f>
        <v>1790276</v>
      </c>
      <c r="K268" s="44">
        <f t="shared" si="12"/>
        <v>1790276</v>
      </c>
      <c r="L268" s="221"/>
      <c r="M268" s="396"/>
      <c r="N268" s="382"/>
      <c r="O268" s="391"/>
    </row>
    <row r="269" spans="1:15" ht="16">
      <c r="A269" s="4"/>
      <c r="B269" s="6"/>
      <c r="C269" s="68"/>
      <c r="D269" s="70" t="s">
        <v>513</v>
      </c>
      <c r="E269" s="69"/>
      <c r="F269" s="69"/>
      <c r="G269" s="78" t="s">
        <v>514</v>
      </c>
      <c r="H269" s="15" t="s">
        <v>510</v>
      </c>
      <c r="I269" s="15">
        <v>1</v>
      </c>
      <c r="J269" s="393">
        <f>+'POE Cesar Conto'!AA269</f>
        <v>8454080</v>
      </c>
      <c r="K269" s="44">
        <f t="shared" si="12"/>
        <v>8454080</v>
      </c>
      <c r="L269" s="221"/>
      <c r="M269" s="396"/>
      <c r="N269" s="382"/>
      <c r="O269" s="391"/>
    </row>
    <row r="270" spans="1:15" ht="16">
      <c r="A270" s="4"/>
      <c r="B270" s="6"/>
      <c r="C270" s="68"/>
      <c r="D270" s="70" t="s">
        <v>515</v>
      </c>
      <c r="E270" s="69"/>
      <c r="F270" s="69"/>
      <c r="G270" s="78" t="s">
        <v>516</v>
      </c>
      <c r="H270" s="15" t="s">
        <v>35</v>
      </c>
      <c r="I270" s="15">
        <v>6</v>
      </c>
      <c r="J270" s="393">
        <f>+'POE Cesar Conto'!AA270</f>
        <v>447569</v>
      </c>
      <c r="K270" s="44">
        <f t="shared" si="12"/>
        <v>2685414</v>
      </c>
      <c r="L270" s="221"/>
      <c r="M270" s="396"/>
      <c r="N270" s="382"/>
      <c r="O270" s="391"/>
    </row>
    <row r="271" spans="1:15" ht="16">
      <c r="A271" s="4"/>
      <c r="B271" s="6"/>
      <c r="C271" s="68"/>
      <c r="D271" s="70" t="s">
        <v>517</v>
      </c>
      <c r="E271" s="69"/>
      <c r="F271" s="69"/>
      <c r="G271" s="78" t="s">
        <v>518</v>
      </c>
      <c r="H271" s="15" t="s">
        <v>35</v>
      </c>
      <c r="I271" s="15">
        <v>6</v>
      </c>
      <c r="J271" s="393">
        <f>+'POE Cesar Conto'!AA271</f>
        <v>447569</v>
      </c>
      <c r="K271" s="44">
        <f t="shared" si="12"/>
        <v>2685414</v>
      </c>
      <c r="L271" s="221"/>
      <c r="M271" s="396"/>
      <c r="N271" s="382"/>
      <c r="O271" s="391"/>
    </row>
    <row r="272" spans="1:15" ht="16">
      <c r="A272" s="4"/>
      <c r="B272" s="6"/>
      <c r="C272" s="68"/>
      <c r="D272" s="101" t="s">
        <v>519</v>
      </c>
      <c r="E272" s="102"/>
      <c r="F272" s="102"/>
      <c r="G272" s="103" t="s">
        <v>520</v>
      </c>
      <c r="H272" s="15"/>
      <c r="I272" s="15"/>
      <c r="J272" s="393"/>
      <c r="K272" s="44"/>
      <c r="L272" s="221"/>
      <c r="M272" s="396"/>
      <c r="N272" s="384"/>
      <c r="O272" s="361"/>
    </row>
    <row r="273" spans="1:15" ht="16">
      <c r="A273" s="4"/>
      <c r="B273" s="6"/>
      <c r="C273" s="68"/>
      <c r="D273" s="101" t="s">
        <v>521</v>
      </c>
      <c r="E273" s="102"/>
      <c r="F273" s="102"/>
      <c r="G273" s="103" t="s">
        <v>522</v>
      </c>
      <c r="H273" s="15"/>
      <c r="I273" s="15"/>
      <c r="J273" s="393"/>
      <c r="K273" s="44"/>
      <c r="L273" s="221"/>
      <c r="M273" s="396"/>
      <c r="N273" s="384"/>
      <c r="O273" s="361"/>
    </row>
    <row r="274" spans="1:15" ht="16">
      <c r="A274" s="4"/>
      <c r="B274" s="6"/>
      <c r="C274" s="68"/>
      <c r="D274" s="70" t="s">
        <v>523</v>
      </c>
      <c r="E274" s="69"/>
      <c r="F274" s="69"/>
      <c r="G274" s="78" t="s">
        <v>524</v>
      </c>
      <c r="H274" s="15" t="s">
        <v>35</v>
      </c>
      <c r="I274" s="15">
        <v>2</v>
      </c>
      <c r="J274" s="393">
        <f>+'POE Cesar Conto'!AA274</f>
        <v>46131</v>
      </c>
      <c r="K274" s="44">
        <f t="shared" si="12"/>
        <v>92262</v>
      </c>
      <c r="L274" s="221"/>
      <c r="M274" s="396"/>
      <c r="N274" s="382"/>
      <c r="O274" s="391"/>
    </row>
    <row r="275" spans="1:15" ht="16">
      <c r="A275" s="4"/>
      <c r="B275" s="6"/>
      <c r="C275" s="68"/>
      <c r="D275" s="70" t="s">
        <v>525</v>
      </c>
      <c r="E275" s="69"/>
      <c r="F275" s="69"/>
      <c r="G275" s="78" t="s">
        <v>526</v>
      </c>
      <c r="H275" s="15" t="s">
        <v>35</v>
      </c>
      <c r="I275" s="15">
        <v>2</v>
      </c>
      <c r="J275" s="393">
        <f>+'POE Cesar Conto'!AA275</f>
        <v>33705</v>
      </c>
      <c r="K275" s="44">
        <f t="shared" si="12"/>
        <v>67410</v>
      </c>
      <c r="L275" s="221"/>
      <c r="M275" s="396"/>
      <c r="N275" s="382"/>
      <c r="O275" s="391"/>
    </row>
    <row r="276" spans="1:15" ht="16">
      <c r="A276" s="4"/>
      <c r="B276" s="6"/>
      <c r="C276" s="68"/>
      <c r="D276" s="70" t="s">
        <v>527</v>
      </c>
      <c r="E276" s="69"/>
      <c r="F276" s="69"/>
      <c r="G276" s="78" t="s">
        <v>528</v>
      </c>
      <c r="H276" s="15" t="s">
        <v>35</v>
      </c>
      <c r="I276" s="15">
        <v>2</v>
      </c>
      <c r="J276" s="393">
        <f>+'POE Cesar Conto'!AA276</f>
        <v>74660</v>
      </c>
      <c r="K276" s="44">
        <f t="shared" si="12"/>
        <v>149320</v>
      </c>
      <c r="L276" s="221"/>
      <c r="M276" s="396"/>
      <c r="N276" s="382"/>
      <c r="O276" s="391"/>
    </row>
    <row r="277" spans="1:15" ht="16">
      <c r="A277" s="4"/>
      <c r="B277" s="6"/>
      <c r="C277" s="68"/>
      <c r="D277" s="70" t="s">
        <v>529</v>
      </c>
      <c r="E277" s="69"/>
      <c r="F277" s="69"/>
      <c r="G277" s="78" t="s">
        <v>530</v>
      </c>
      <c r="H277" s="15" t="s">
        <v>35</v>
      </c>
      <c r="I277" s="15">
        <v>2</v>
      </c>
      <c r="J277" s="393">
        <f>+'POE Cesar Conto'!AA277</f>
        <v>73878</v>
      </c>
      <c r="K277" s="44">
        <f t="shared" si="12"/>
        <v>147756</v>
      </c>
      <c r="L277" s="221"/>
      <c r="M277" s="396"/>
      <c r="N277" s="382"/>
      <c r="O277" s="391"/>
    </row>
    <row r="278" spans="1:15" ht="16">
      <c r="A278" s="4"/>
      <c r="B278" s="6"/>
      <c r="C278" s="68"/>
      <c r="D278" s="70" t="s">
        <v>531</v>
      </c>
      <c r="E278" s="69"/>
      <c r="F278" s="69"/>
      <c r="G278" s="78" t="s">
        <v>532</v>
      </c>
      <c r="H278" s="15" t="s">
        <v>35</v>
      </c>
      <c r="I278" s="15">
        <v>2</v>
      </c>
      <c r="J278" s="393">
        <f>+'POE Cesar Conto'!AA278</f>
        <v>47717</v>
      </c>
      <c r="K278" s="44">
        <f t="shared" si="12"/>
        <v>95434</v>
      </c>
      <c r="L278" s="221"/>
      <c r="M278" s="396"/>
      <c r="N278" s="382"/>
      <c r="O278" s="391"/>
    </row>
    <row r="279" spans="1:15" ht="16">
      <c r="A279" s="4"/>
      <c r="B279" s="6"/>
      <c r="C279" s="68"/>
      <c r="D279" s="101" t="s">
        <v>533</v>
      </c>
      <c r="E279" s="102"/>
      <c r="F279" s="102"/>
      <c r="G279" s="103" t="s">
        <v>534</v>
      </c>
      <c r="H279" s="15"/>
      <c r="I279" s="15"/>
      <c r="J279" s="393"/>
      <c r="K279" s="44"/>
      <c r="L279" s="221"/>
      <c r="M279" s="396"/>
      <c r="N279" s="384"/>
      <c r="O279" s="361"/>
    </row>
    <row r="280" spans="1:15" ht="16">
      <c r="A280" s="4"/>
      <c r="B280" s="6"/>
      <c r="C280" s="68"/>
      <c r="D280" s="70" t="s">
        <v>535</v>
      </c>
      <c r="E280" s="69"/>
      <c r="F280" s="69"/>
      <c r="G280" s="78" t="s">
        <v>536</v>
      </c>
      <c r="H280" s="15" t="s">
        <v>42</v>
      </c>
      <c r="I280" s="15">
        <v>14</v>
      </c>
      <c r="J280" s="393">
        <f>+'POE Cesar Conto'!AA280</f>
        <v>93303</v>
      </c>
      <c r="K280" s="44">
        <f t="shared" si="12"/>
        <v>1306242</v>
      </c>
      <c r="L280" s="221"/>
      <c r="M280" s="396"/>
      <c r="N280" s="382"/>
      <c r="O280" s="391"/>
    </row>
    <row r="281" spans="1:15" ht="16">
      <c r="A281" s="4"/>
      <c r="B281" s="6"/>
      <c r="C281" s="68"/>
      <c r="D281" s="70" t="s">
        <v>537</v>
      </c>
      <c r="E281" s="69"/>
      <c r="F281" s="69"/>
      <c r="G281" s="78" t="s">
        <v>538</v>
      </c>
      <c r="H281" s="15" t="s">
        <v>42</v>
      </c>
      <c r="I281" s="15">
        <v>23</v>
      </c>
      <c r="J281" s="393">
        <f>+'POE Cesar Conto'!AA281</f>
        <v>66786</v>
      </c>
      <c r="K281" s="44">
        <f t="shared" si="12"/>
        <v>1536078</v>
      </c>
      <c r="L281" s="221"/>
      <c r="M281" s="396"/>
      <c r="N281" s="382"/>
      <c r="O281" s="391"/>
    </row>
    <row r="282" spans="1:15" ht="16">
      <c r="A282" s="4"/>
      <c r="B282" s="6"/>
      <c r="C282" s="68"/>
      <c r="D282" s="70" t="s">
        <v>539</v>
      </c>
      <c r="E282" s="69"/>
      <c r="F282" s="69"/>
      <c r="G282" s="78" t="s">
        <v>540</v>
      </c>
      <c r="H282" s="15" t="s">
        <v>42</v>
      </c>
      <c r="I282" s="15">
        <v>12</v>
      </c>
      <c r="J282" s="393">
        <f>+'POE Cesar Conto'!AA282</f>
        <v>72760</v>
      </c>
      <c r="K282" s="44">
        <f t="shared" si="12"/>
        <v>873120</v>
      </c>
      <c r="L282" s="221"/>
      <c r="M282" s="396"/>
      <c r="N282" s="382"/>
      <c r="O282" s="391"/>
    </row>
    <row r="283" spans="1:15" ht="16">
      <c r="A283" s="4"/>
      <c r="B283" s="6"/>
      <c r="C283" s="68"/>
      <c r="D283" s="70" t="s">
        <v>541</v>
      </c>
      <c r="E283" s="69"/>
      <c r="F283" s="69"/>
      <c r="G283" s="78" t="s">
        <v>542</v>
      </c>
      <c r="H283" s="15" t="s">
        <v>42</v>
      </c>
      <c r="I283" s="15">
        <v>18</v>
      </c>
      <c r="J283" s="393">
        <f>+'POE Cesar Conto'!AA283</f>
        <v>116583</v>
      </c>
      <c r="K283" s="44">
        <f t="shared" si="12"/>
        <v>2098494</v>
      </c>
      <c r="L283" s="221"/>
      <c r="M283" s="396"/>
      <c r="N283" s="382"/>
      <c r="O283" s="391"/>
    </row>
    <row r="284" spans="1:15" ht="16">
      <c r="A284" s="4"/>
      <c r="B284" s="6"/>
      <c r="C284" s="68"/>
      <c r="D284" s="70" t="s">
        <v>543</v>
      </c>
      <c r="E284" s="69"/>
      <c r="F284" s="69"/>
      <c r="G284" s="78" t="s">
        <v>544</v>
      </c>
      <c r="H284" s="15" t="s">
        <v>42</v>
      </c>
      <c r="I284" s="15">
        <v>18</v>
      </c>
      <c r="J284" s="393">
        <f>+'POE Cesar Conto'!AA284</f>
        <v>282625</v>
      </c>
      <c r="K284" s="44">
        <f t="shared" si="12"/>
        <v>5087250</v>
      </c>
      <c r="L284" s="221"/>
      <c r="M284" s="396"/>
      <c r="N284" s="382"/>
      <c r="O284" s="391"/>
    </row>
    <row r="285" spans="1:15" ht="30">
      <c r="A285" s="4"/>
      <c r="B285" s="6"/>
      <c r="C285" s="68"/>
      <c r="D285" s="70" t="s">
        <v>545</v>
      </c>
      <c r="E285" s="69"/>
      <c r="F285" s="69"/>
      <c r="G285" s="78" t="s">
        <v>546</v>
      </c>
      <c r="H285" s="15" t="s">
        <v>35</v>
      </c>
      <c r="I285" s="15">
        <v>1</v>
      </c>
      <c r="J285" s="393">
        <f>+'POE Cesar Conto'!AA285</f>
        <v>24467103</v>
      </c>
      <c r="K285" s="44">
        <f t="shared" si="12"/>
        <v>24467103</v>
      </c>
      <c r="L285" s="221"/>
      <c r="M285" s="396"/>
      <c r="N285" s="382"/>
      <c r="O285" s="391"/>
    </row>
    <row r="286" spans="1:15" ht="16">
      <c r="A286" s="4"/>
      <c r="B286" s="6"/>
      <c r="C286" s="68"/>
      <c r="D286" s="70" t="s">
        <v>547</v>
      </c>
      <c r="E286" s="69"/>
      <c r="F286" s="69"/>
      <c r="G286" s="78" t="s">
        <v>548</v>
      </c>
      <c r="H286" s="15" t="s">
        <v>35</v>
      </c>
      <c r="I286" s="15">
        <v>1</v>
      </c>
      <c r="J286" s="393">
        <f>+'POE Cesar Conto'!AA286</f>
        <v>1047766</v>
      </c>
      <c r="K286" s="44">
        <f t="shared" si="12"/>
        <v>1047766</v>
      </c>
      <c r="L286" s="221"/>
      <c r="M286" s="396"/>
      <c r="N286" s="382"/>
      <c r="O286" s="391"/>
    </row>
    <row r="287" spans="1:15" ht="16">
      <c r="A287" s="4"/>
      <c r="B287" s="6"/>
      <c r="C287" s="68"/>
      <c r="D287" s="70" t="s">
        <v>549</v>
      </c>
      <c r="E287" s="69"/>
      <c r="F287" s="69"/>
      <c r="G287" s="78" t="s">
        <v>550</v>
      </c>
      <c r="H287" s="15" t="s">
        <v>35</v>
      </c>
      <c r="I287" s="15">
        <v>1</v>
      </c>
      <c r="J287" s="393">
        <f>+'POE Cesar Conto'!AA287</f>
        <v>1710583</v>
      </c>
      <c r="K287" s="44">
        <f t="shared" si="12"/>
        <v>1710583</v>
      </c>
      <c r="L287" s="221"/>
      <c r="M287" s="396"/>
      <c r="N287" s="382"/>
      <c r="O287" s="391"/>
    </row>
    <row r="288" spans="1:15" ht="16">
      <c r="A288" s="4"/>
      <c r="B288" s="6"/>
      <c r="C288" s="68"/>
      <c r="D288" s="70" t="s">
        <v>551</v>
      </c>
      <c r="E288" s="69"/>
      <c r="F288" s="69"/>
      <c r="G288" s="78" t="s">
        <v>552</v>
      </c>
      <c r="H288" s="15" t="s">
        <v>35</v>
      </c>
      <c r="I288" s="15">
        <v>14</v>
      </c>
      <c r="J288" s="393">
        <f>+'POE Cesar Conto'!AA288</f>
        <v>16124</v>
      </c>
      <c r="K288" s="44">
        <f t="shared" si="12"/>
        <v>225736</v>
      </c>
      <c r="L288" s="221"/>
      <c r="M288" s="396"/>
      <c r="N288" s="382"/>
      <c r="O288" s="391"/>
    </row>
    <row r="289" spans="1:15" ht="16">
      <c r="A289" s="4"/>
      <c r="B289" s="6"/>
      <c r="C289" s="68"/>
      <c r="D289" s="70" t="s">
        <v>553</v>
      </c>
      <c r="E289" s="69"/>
      <c r="F289" s="69"/>
      <c r="G289" s="78" t="s">
        <v>554</v>
      </c>
      <c r="H289" s="15" t="s">
        <v>35</v>
      </c>
      <c r="I289" s="15">
        <v>8</v>
      </c>
      <c r="J289" s="393">
        <f>+'POE Cesar Conto'!AA289</f>
        <v>16558</v>
      </c>
      <c r="K289" s="44">
        <f t="shared" si="12"/>
        <v>132464</v>
      </c>
      <c r="L289" s="221"/>
      <c r="M289" s="396"/>
      <c r="N289" s="382"/>
      <c r="O289" s="391"/>
    </row>
    <row r="290" spans="1:15" ht="16">
      <c r="A290" s="4"/>
      <c r="B290" s="6"/>
      <c r="C290" s="68"/>
      <c r="D290" s="70" t="s">
        <v>555</v>
      </c>
      <c r="E290" s="69"/>
      <c r="F290" s="69"/>
      <c r="G290" s="78" t="s">
        <v>556</v>
      </c>
      <c r="H290" s="15" t="s">
        <v>35</v>
      </c>
      <c r="I290" s="15">
        <v>18</v>
      </c>
      <c r="J290" s="393">
        <f>+'POE Cesar Conto'!AA290</f>
        <v>17064</v>
      </c>
      <c r="K290" s="44">
        <f t="shared" si="12"/>
        <v>307152</v>
      </c>
      <c r="L290" s="221"/>
      <c r="M290" s="396"/>
      <c r="N290" s="382"/>
      <c r="O290" s="391"/>
    </row>
    <row r="291" spans="1:15" ht="16">
      <c r="A291" s="4"/>
      <c r="B291" s="6"/>
      <c r="C291" s="68"/>
      <c r="D291" s="70" t="s">
        <v>557</v>
      </c>
      <c r="E291" s="69"/>
      <c r="F291" s="69"/>
      <c r="G291" s="78" t="s">
        <v>558</v>
      </c>
      <c r="H291" s="15" t="s">
        <v>35</v>
      </c>
      <c r="I291" s="15">
        <v>22</v>
      </c>
      <c r="J291" s="393">
        <f>+'POE Cesar Conto'!AA291</f>
        <v>21945</v>
      </c>
      <c r="K291" s="44">
        <f t="shared" si="12"/>
        <v>482790</v>
      </c>
      <c r="L291" s="221"/>
      <c r="M291" s="396"/>
      <c r="N291" s="382"/>
      <c r="O291" s="391"/>
    </row>
    <row r="292" spans="1:15" ht="16">
      <c r="A292" s="4"/>
      <c r="B292" s="6"/>
      <c r="C292" s="68"/>
      <c r="D292" s="101" t="s">
        <v>559</v>
      </c>
      <c r="E292" s="102"/>
      <c r="F292" s="102"/>
      <c r="G292" s="103" t="s">
        <v>560</v>
      </c>
      <c r="H292" s="15"/>
      <c r="I292" s="15"/>
      <c r="J292" s="393"/>
      <c r="K292" s="44"/>
      <c r="L292" s="221"/>
      <c r="M292" s="396"/>
      <c r="N292" s="384"/>
      <c r="O292" s="361"/>
    </row>
    <row r="293" spans="1:15" ht="16">
      <c r="A293" s="4"/>
      <c r="B293" s="6"/>
      <c r="C293" s="68"/>
      <c r="D293" s="70" t="s">
        <v>561</v>
      </c>
      <c r="E293" s="69"/>
      <c r="F293" s="69"/>
      <c r="G293" s="78" t="s">
        <v>562</v>
      </c>
      <c r="H293" s="15" t="s">
        <v>42</v>
      </c>
      <c r="I293" s="15">
        <v>37</v>
      </c>
      <c r="J293" s="393">
        <f>+'POE Cesar Conto'!AA293</f>
        <v>282625</v>
      </c>
      <c r="K293" s="44">
        <f t="shared" si="12"/>
        <v>10457125</v>
      </c>
      <c r="L293" s="221"/>
      <c r="M293" s="396"/>
      <c r="N293" s="382"/>
      <c r="O293" s="391"/>
    </row>
    <row r="294" spans="1:15" ht="16">
      <c r="A294" s="4"/>
      <c r="B294" s="6"/>
      <c r="C294" s="68"/>
      <c r="D294" s="70" t="s">
        <v>563</v>
      </c>
      <c r="E294" s="69"/>
      <c r="F294" s="69"/>
      <c r="G294" s="78" t="s">
        <v>542</v>
      </c>
      <c r="H294" s="15" t="s">
        <v>42</v>
      </c>
      <c r="I294" s="15">
        <v>12</v>
      </c>
      <c r="J294" s="393">
        <f>+'POE Cesar Conto'!AA294</f>
        <v>116583</v>
      </c>
      <c r="K294" s="44">
        <f t="shared" si="12"/>
        <v>1398996</v>
      </c>
      <c r="L294" s="221"/>
      <c r="M294" s="396"/>
      <c r="N294" s="382"/>
      <c r="O294" s="391"/>
    </row>
    <row r="295" spans="1:15" ht="16">
      <c r="A295" s="4"/>
      <c r="B295" s="6"/>
      <c r="C295" s="68"/>
      <c r="D295" s="70" t="s">
        <v>564</v>
      </c>
      <c r="E295" s="69"/>
      <c r="F295" s="69"/>
      <c r="G295" s="78" t="s">
        <v>565</v>
      </c>
      <c r="H295" s="15" t="s">
        <v>35</v>
      </c>
      <c r="I295" s="15">
        <v>30</v>
      </c>
      <c r="J295" s="393">
        <f>+'POE Cesar Conto'!AA295</f>
        <v>17064</v>
      </c>
      <c r="K295" s="44">
        <f t="shared" si="12"/>
        <v>511920</v>
      </c>
      <c r="L295" s="221"/>
      <c r="M295" s="396"/>
      <c r="N295" s="382"/>
      <c r="O295" s="391"/>
    </row>
    <row r="296" spans="1:15" ht="16">
      <c r="A296" s="4"/>
      <c r="B296" s="6"/>
      <c r="C296" s="68"/>
      <c r="D296" s="70" t="s">
        <v>566</v>
      </c>
      <c r="E296" s="69"/>
      <c r="F296" s="69"/>
      <c r="G296" s="78" t="s">
        <v>567</v>
      </c>
      <c r="H296" s="15" t="s">
        <v>35</v>
      </c>
      <c r="I296" s="15">
        <v>10</v>
      </c>
      <c r="J296" s="393">
        <f>+'POE Cesar Conto'!AA296</f>
        <v>21945</v>
      </c>
      <c r="K296" s="44">
        <f t="shared" si="12"/>
        <v>219450</v>
      </c>
      <c r="L296" s="221"/>
      <c r="M296" s="396"/>
      <c r="N296" s="382"/>
      <c r="O296" s="391"/>
    </row>
    <row r="297" spans="1:15" ht="16">
      <c r="A297" s="4"/>
      <c r="B297" s="6"/>
      <c r="C297" s="68"/>
      <c r="D297" s="101" t="s">
        <v>568</v>
      </c>
      <c r="E297" s="102"/>
      <c r="F297" s="102"/>
      <c r="G297" s="103" t="s">
        <v>569</v>
      </c>
      <c r="H297" s="15"/>
      <c r="I297" s="15"/>
      <c r="J297" s="393"/>
      <c r="K297" s="44"/>
      <c r="L297" s="221"/>
      <c r="M297" s="396"/>
      <c r="N297" s="384"/>
      <c r="O297" s="361"/>
    </row>
    <row r="298" spans="1:15" ht="16">
      <c r="A298" s="4"/>
      <c r="B298" s="6"/>
      <c r="C298" s="68"/>
      <c r="D298" s="70" t="s">
        <v>570</v>
      </c>
      <c r="E298" s="69"/>
      <c r="F298" s="69"/>
      <c r="G298" s="78" t="s">
        <v>571</v>
      </c>
      <c r="H298" s="15" t="s">
        <v>35</v>
      </c>
      <c r="I298" s="15">
        <v>6</v>
      </c>
      <c r="J298" s="393">
        <f>+'POE Cesar Conto'!AA298</f>
        <v>447569</v>
      </c>
      <c r="K298" s="44">
        <f t="shared" si="12"/>
        <v>2685414</v>
      </c>
      <c r="L298" s="221"/>
      <c r="M298" s="396"/>
      <c r="N298" s="382"/>
      <c r="O298" s="391"/>
    </row>
    <row r="299" spans="1:15" ht="16">
      <c r="A299" s="4"/>
      <c r="B299" s="6"/>
      <c r="C299" s="68"/>
      <c r="D299" s="70" t="s">
        <v>572</v>
      </c>
      <c r="E299" s="69"/>
      <c r="F299" s="69"/>
      <c r="G299" s="78" t="s">
        <v>573</v>
      </c>
      <c r="H299" s="15" t="s">
        <v>35</v>
      </c>
      <c r="I299" s="15">
        <v>6</v>
      </c>
      <c r="J299" s="393">
        <f>+'POE Cesar Conto'!AA299</f>
        <v>447569</v>
      </c>
      <c r="K299" s="44">
        <f t="shared" si="12"/>
        <v>2685414</v>
      </c>
      <c r="L299" s="221"/>
      <c r="M299" s="396"/>
      <c r="N299" s="382"/>
      <c r="O299" s="391"/>
    </row>
    <row r="300" spans="1:15" ht="16">
      <c r="A300" s="4"/>
      <c r="B300" s="6"/>
      <c r="C300" s="68"/>
      <c r="D300" s="70" t="s">
        <v>574</v>
      </c>
      <c r="E300" s="69"/>
      <c r="F300" s="69"/>
      <c r="G300" s="78" t="s">
        <v>575</v>
      </c>
      <c r="H300" s="15" t="s">
        <v>35</v>
      </c>
      <c r="I300" s="15">
        <v>6</v>
      </c>
      <c r="J300" s="393">
        <f>+'POE Cesar Conto'!AA300</f>
        <v>447569</v>
      </c>
      <c r="K300" s="44">
        <f t="shared" si="12"/>
        <v>2685414</v>
      </c>
      <c r="L300" s="221"/>
      <c r="M300" s="396"/>
      <c r="N300" s="382"/>
      <c r="O300" s="391"/>
    </row>
    <row r="301" spans="1:15" ht="16">
      <c r="A301" s="4"/>
      <c r="B301" s="6"/>
      <c r="C301" s="68"/>
      <c r="D301" s="70" t="s">
        <v>576</v>
      </c>
      <c r="E301" s="69"/>
      <c r="F301" s="69"/>
      <c r="G301" s="78" t="s">
        <v>577</v>
      </c>
      <c r="H301" s="15" t="s">
        <v>35</v>
      </c>
      <c r="I301" s="15">
        <v>8</v>
      </c>
      <c r="J301" s="393">
        <f>+'POE Cesar Conto'!AA301</f>
        <v>119352</v>
      </c>
      <c r="K301" s="44">
        <f t="shared" si="12"/>
        <v>954816</v>
      </c>
      <c r="L301" s="221"/>
      <c r="M301" s="396"/>
      <c r="N301" s="382"/>
      <c r="O301" s="391"/>
    </row>
    <row r="302" spans="1:15" ht="16">
      <c r="A302" s="4"/>
      <c r="B302" s="6"/>
      <c r="C302" s="68"/>
      <c r="D302" s="70" t="s">
        <v>578</v>
      </c>
      <c r="E302" s="69"/>
      <c r="F302" s="69"/>
      <c r="G302" s="78" t="s">
        <v>579</v>
      </c>
      <c r="H302" s="15" t="s">
        <v>35</v>
      </c>
      <c r="I302" s="15">
        <v>25</v>
      </c>
      <c r="J302" s="393">
        <f>+'POE Cesar Conto'!AA302</f>
        <v>197424</v>
      </c>
      <c r="K302" s="44">
        <f t="shared" ref="K302:K371" si="13">ROUND(I302*J302,0)</f>
        <v>4935600</v>
      </c>
      <c r="L302" s="221"/>
      <c r="M302" s="396"/>
      <c r="N302" s="382"/>
      <c r="O302" s="391"/>
    </row>
    <row r="303" spans="1:15" ht="16">
      <c r="A303" s="4"/>
      <c r="B303" s="6"/>
      <c r="C303" s="68"/>
      <c r="D303" s="70" t="s">
        <v>580</v>
      </c>
      <c r="E303" s="69"/>
      <c r="F303" s="69"/>
      <c r="G303" s="78" t="s">
        <v>581</v>
      </c>
      <c r="H303" s="15" t="s">
        <v>35</v>
      </c>
      <c r="I303" s="15">
        <v>1</v>
      </c>
      <c r="J303" s="393">
        <f>+'POE Cesar Conto'!AA303</f>
        <v>239198</v>
      </c>
      <c r="K303" s="44">
        <f t="shared" si="13"/>
        <v>239198</v>
      </c>
      <c r="L303" s="221"/>
      <c r="M303" s="396"/>
      <c r="N303" s="382"/>
      <c r="O303" s="391"/>
    </row>
    <row r="304" spans="1:15" ht="16">
      <c r="A304" s="4"/>
      <c r="B304" s="6"/>
      <c r="C304" s="68"/>
      <c r="D304" s="101" t="s">
        <v>582</v>
      </c>
      <c r="E304" s="102"/>
      <c r="F304" s="102"/>
      <c r="G304" s="103" t="s">
        <v>583</v>
      </c>
      <c r="H304" s="15"/>
      <c r="I304" s="15"/>
      <c r="J304" s="393"/>
      <c r="K304" s="44"/>
      <c r="L304" s="221"/>
      <c r="M304" s="396"/>
      <c r="N304" s="384"/>
      <c r="O304" s="361"/>
    </row>
    <row r="305" spans="1:15" ht="50.25" customHeight="1">
      <c r="A305" s="4"/>
      <c r="B305" s="6"/>
      <c r="C305" s="68"/>
      <c r="D305" s="70" t="s">
        <v>584</v>
      </c>
      <c r="E305" s="69"/>
      <c r="F305" s="69"/>
      <c r="G305" s="78" t="s">
        <v>585</v>
      </c>
      <c r="H305" s="15" t="s">
        <v>42</v>
      </c>
      <c r="I305" s="15">
        <v>1</v>
      </c>
      <c r="J305" s="393">
        <f>+'POE Cesar Conto'!AA305</f>
        <v>19891953</v>
      </c>
      <c r="K305" s="44">
        <f t="shared" si="13"/>
        <v>19891953</v>
      </c>
      <c r="L305" s="221"/>
      <c r="M305" s="396"/>
      <c r="N305" s="382"/>
      <c r="O305" s="391"/>
    </row>
    <row r="306" spans="1:15" ht="16">
      <c r="A306" s="4"/>
      <c r="B306" s="6"/>
      <c r="C306" s="68"/>
      <c r="D306" s="70" t="s">
        <v>586</v>
      </c>
      <c r="E306" s="69"/>
      <c r="F306" s="69"/>
      <c r="G306" s="78" t="s">
        <v>587</v>
      </c>
      <c r="H306" s="15" t="s">
        <v>42</v>
      </c>
      <c r="I306" s="15">
        <v>21</v>
      </c>
      <c r="J306" s="393">
        <f>+'POE Cesar Conto'!AA306</f>
        <v>65400</v>
      </c>
      <c r="K306" s="44">
        <f t="shared" si="13"/>
        <v>1373400</v>
      </c>
      <c r="L306" s="221"/>
      <c r="M306" s="396"/>
      <c r="N306" s="382"/>
      <c r="O306" s="391"/>
    </row>
    <row r="307" spans="1:15" ht="16">
      <c r="A307" s="4"/>
      <c r="B307" s="6"/>
      <c r="C307" s="68"/>
      <c r="D307" s="70" t="s">
        <v>588</v>
      </c>
      <c r="E307" s="69"/>
      <c r="F307" s="69"/>
      <c r="G307" s="78" t="s">
        <v>589</v>
      </c>
      <c r="H307" s="15" t="s">
        <v>42</v>
      </c>
      <c r="I307" s="15">
        <v>12</v>
      </c>
      <c r="J307" s="393">
        <f>+'POE Cesar Conto'!AA307</f>
        <v>70667</v>
      </c>
      <c r="K307" s="44">
        <f t="shared" si="13"/>
        <v>848004</v>
      </c>
      <c r="L307" s="221"/>
      <c r="M307" s="396"/>
      <c r="N307" s="382"/>
      <c r="O307" s="391"/>
    </row>
    <row r="308" spans="1:15" ht="16">
      <c r="A308" s="4"/>
      <c r="B308" s="6"/>
      <c r="C308" s="68"/>
      <c r="D308" s="70" t="s">
        <v>590</v>
      </c>
      <c r="E308" s="69"/>
      <c r="F308" s="69"/>
      <c r="G308" s="78" t="s">
        <v>591</v>
      </c>
      <c r="H308" s="15" t="s">
        <v>42</v>
      </c>
      <c r="I308" s="15">
        <v>21</v>
      </c>
      <c r="J308" s="393">
        <f>+'POE Cesar Conto'!AA308</f>
        <v>80223</v>
      </c>
      <c r="K308" s="44">
        <f t="shared" si="13"/>
        <v>1684683</v>
      </c>
      <c r="L308" s="221"/>
      <c r="M308" s="396"/>
      <c r="N308" s="382"/>
      <c r="O308" s="391"/>
    </row>
    <row r="309" spans="1:15" ht="16">
      <c r="A309" s="4"/>
      <c r="B309" s="6"/>
      <c r="C309" s="68"/>
      <c r="D309" s="70" t="s">
        <v>592</v>
      </c>
      <c r="E309" s="69"/>
      <c r="F309" s="69"/>
      <c r="G309" s="78" t="s">
        <v>593</v>
      </c>
      <c r="H309" s="15" t="s">
        <v>42</v>
      </c>
      <c r="I309" s="15">
        <v>18</v>
      </c>
      <c r="J309" s="393">
        <f>+'POE Cesar Conto'!AA309</f>
        <v>97490</v>
      </c>
      <c r="K309" s="44">
        <f t="shared" si="13"/>
        <v>1754820</v>
      </c>
      <c r="L309" s="221"/>
      <c r="M309" s="396"/>
      <c r="N309" s="382"/>
      <c r="O309" s="391"/>
    </row>
    <row r="310" spans="1:15" ht="16">
      <c r="A310" s="4"/>
      <c r="B310" s="6"/>
      <c r="C310" s="68"/>
      <c r="D310" s="70" t="s">
        <v>594</v>
      </c>
      <c r="E310" s="69"/>
      <c r="F310" s="69"/>
      <c r="G310" s="78" t="s">
        <v>595</v>
      </c>
      <c r="H310" s="15" t="s">
        <v>42</v>
      </c>
      <c r="I310" s="15">
        <v>12</v>
      </c>
      <c r="J310" s="393">
        <f>+'POE Cesar Conto'!AA310</f>
        <v>118204</v>
      </c>
      <c r="K310" s="44">
        <f t="shared" si="13"/>
        <v>1418448</v>
      </c>
      <c r="L310" s="221"/>
      <c r="M310" s="396"/>
      <c r="N310" s="382"/>
      <c r="O310" s="391"/>
    </row>
    <row r="311" spans="1:15" ht="16">
      <c r="A311" s="4"/>
      <c r="B311" s="6"/>
      <c r="C311" s="68"/>
      <c r="D311" s="70" t="s">
        <v>596</v>
      </c>
      <c r="E311" s="69"/>
      <c r="F311" s="69"/>
      <c r="G311" s="78" t="s">
        <v>597</v>
      </c>
      <c r="H311" s="15" t="s">
        <v>42</v>
      </c>
      <c r="I311" s="15">
        <v>18</v>
      </c>
      <c r="J311" s="393">
        <f>+'POE Cesar Conto'!AA311</f>
        <v>138878</v>
      </c>
      <c r="K311" s="44">
        <f t="shared" si="13"/>
        <v>2499804</v>
      </c>
      <c r="L311" s="221"/>
      <c r="M311" s="396"/>
      <c r="N311" s="382"/>
      <c r="O311" s="391"/>
    </row>
    <row r="312" spans="1:15" ht="16">
      <c r="A312" s="4"/>
      <c r="B312" s="6"/>
      <c r="C312" s="68"/>
      <c r="D312" s="70" t="s">
        <v>598</v>
      </c>
      <c r="E312" s="69"/>
      <c r="F312" s="69"/>
      <c r="G312" s="78" t="s">
        <v>599</v>
      </c>
      <c r="H312" s="15" t="s">
        <v>42</v>
      </c>
      <c r="I312" s="15">
        <v>12</v>
      </c>
      <c r="J312" s="393">
        <f>+'POE Cesar Conto'!AA312</f>
        <v>174007</v>
      </c>
      <c r="K312" s="44">
        <f t="shared" si="13"/>
        <v>2088084</v>
      </c>
      <c r="L312" s="221"/>
      <c r="M312" s="396"/>
      <c r="N312" s="382"/>
      <c r="O312" s="391"/>
    </row>
    <row r="313" spans="1:15" ht="16">
      <c r="A313" s="4"/>
      <c r="B313" s="6"/>
      <c r="C313" s="68"/>
      <c r="D313" s="70" t="s">
        <v>600</v>
      </c>
      <c r="E313" s="69"/>
      <c r="F313" s="69"/>
      <c r="G313" s="78" t="s">
        <v>601</v>
      </c>
      <c r="H313" s="15" t="s">
        <v>35</v>
      </c>
      <c r="I313" s="15">
        <v>6</v>
      </c>
      <c r="J313" s="393">
        <f>+'POE Cesar Conto'!AA313</f>
        <v>33332</v>
      </c>
      <c r="K313" s="44">
        <f t="shared" si="13"/>
        <v>199992</v>
      </c>
      <c r="L313" s="221"/>
      <c r="M313" s="396"/>
      <c r="N313" s="382"/>
      <c r="O313" s="391"/>
    </row>
    <row r="314" spans="1:15" ht="16">
      <c r="A314" s="4"/>
      <c r="B314" s="6"/>
      <c r="C314" s="68"/>
      <c r="D314" s="70" t="s">
        <v>602</v>
      </c>
      <c r="E314" s="69"/>
      <c r="F314" s="69"/>
      <c r="G314" s="78" t="s">
        <v>603</v>
      </c>
      <c r="H314" s="15" t="s">
        <v>35</v>
      </c>
      <c r="I314" s="15">
        <v>6</v>
      </c>
      <c r="J314" s="393">
        <f>+'POE Cesar Conto'!AA314</f>
        <v>44235</v>
      </c>
      <c r="K314" s="44">
        <f t="shared" si="13"/>
        <v>265410</v>
      </c>
      <c r="L314" s="221"/>
      <c r="M314" s="396"/>
      <c r="N314" s="382"/>
      <c r="O314" s="391"/>
    </row>
    <row r="315" spans="1:15" ht="16">
      <c r="A315" s="4"/>
      <c r="B315" s="6"/>
      <c r="C315" s="68"/>
      <c r="D315" s="70" t="s">
        <v>604</v>
      </c>
      <c r="E315" s="69"/>
      <c r="F315" s="69"/>
      <c r="G315" s="78" t="s">
        <v>605</v>
      </c>
      <c r="H315" s="15" t="s">
        <v>35</v>
      </c>
      <c r="I315" s="15">
        <v>4</v>
      </c>
      <c r="J315" s="393">
        <f>+'POE Cesar Conto'!AA315</f>
        <v>79313</v>
      </c>
      <c r="K315" s="44">
        <f t="shared" si="13"/>
        <v>317252</v>
      </c>
      <c r="L315" s="221"/>
      <c r="M315" s="396"/>
      <c r="N315" s="382"/>
      <c r="O315" s="391"/>
    </row>
    <row r="316" spans="1:15" ht="16">
      <c r="A316" s="4"/>
      <c r="B316" s="6"/>
      <c r="C316" s="68"/>
      <c r="D316" s="70" t="s">
        <v>606</v>
      </c>
      <c r="E316" s="69"/>
      <c r="F316" s="69"/>
      <c r="G316" s="78" t="s">
        <v>607</v>
      </c>
      <c r="H316" s="15" t="s">
        <v>35</v>
      </c>
      <c r="I316" s="15">
        <v>12</v>
      </c>
      <c r="J316" s="393">
        <f>+'POE Cesar Conto'!AA316</f>
        <v>103494</v>
      </c>
      <c r="K316" s="44">
        <f t="shared" si="13"/>
        <v>1241928</v>
      </c>
      <c r="L316" s="221"/>
      <c r="M316" s="396"/>
      <c r="N316" s="382"/>
      <c r="O316" s="391"/>
    </row>
    <row r="317" spans="1:15" ht="16">
      <c r="A317" s="4"/>
      <c r="B317" s="6"/>
      <c r="C317" s="68"/>
      <c r="D317" s="70" t="s">
        <v>608</v>
      </c>
      <c r="E317" s="69"/>
      <c r="F317" s="69"/>
      <c r="G317" s="78" t="s">
        <v>609</v>
      </c>
      <c r="H317" s="15" t="s">
        <v>35</v>
      </c>
      <c r="I317" s="15">
        <v>8</v>
      </c>
      <c r="J317" s="393">
        <f>+'POE Cesar Conto'!AA317</f>
        <v>122758</v>
      </c>
      <c r="K317" s="44">
        <f t="shared" si="13"/>
        <v>982064</v>
      </c>
      <c r="L317" s="221"/>
      <c r="M317" s="396"/>
      <c r="N317" s="382"/>
      <c r="O317" s="391"/>
    </row>
    <row r="318" spans="1:15" ht="16">
      <c r="A318" s="4"/>
      <c r="B318" s="6"/>
      <c r="C318" s="68"/>
      <c r="D318" s="70" t="s">
        <v>610</v>
      </c>
      <c r="E318" s="69"/>
      <c r="F318" s="69"/>
      <c r="G318" s="78" t="s">
        <v>611</v>
      </c>
      <c r="H318" s="15" t="s">
        <v>35</v>
      </c>
      <c r="I318" s="15">
        <v>8</v>
      </c>
      <c r="J318" s="393">
        <f>+'POE Cesar Conto'!AA318</f>
        <v>141188</v>
      </c>
      <c r="K318" s="44">
        <f t="shared" si="13"/>
        <v>1129504</v>
      </c>
      <c r="L318" s="221"/>
      <c r="M318" s="396"/>
      <c r="N318" s="382"/>
      <c r="O318" s="391"/>
    </row>
    <row r="319" spans="1:15" ht="16">
      <c r="A319" s="4"/>
      <c r="B319" s="6"/>
      <c r="C319" s="68"/>
      <c r="D319" s="70" t="s">
        <v>612</v>
      </c>
      <c r="E319" s="69"/>
      <c r="F319" s="69"/>
      <c r="G319" s="78" t="s">
        <v>613</v>
      </c>
      <c r="H319" s="15" t="s">
        <v>35</v>
      </c>
      <c r="I319" s="15">
        <v>10</v>
      </c>
      <c r="J319" s="393">
        <f>+'POE Cesar Conto'!AA319</f>
        <v>193894</v>
      </c>
      <c r="K319" s="44">
        <f t="shared" si="13"/>
        <v>1938940</v>
      </c>
      <c r="L319" s="221"/>
      <c r="M319" s="396"/>
      <c r="N319" s="382"/>
      <c r="O319" s="391"/>
    </row>
    <row r="320" spans="1:15" ht="30">
      <c r="A320" s="4"/>
      <c r="B320" s="6"/>
      <c r="C320" s="68"/>
      <c r="D320" s="70" t="s">
        <v>614</v>
      </c>
      <c r="E320" s="69"/>
      <c r="F320" s="69"/>
      <c r="G320" s="78" t="s">
        <v>615</v>
      </c>
      <c r="H320" s="15" t="s">
        <v>35</v>
      </c>
      <c r="I320" s="15">
        <v>6</v>
      </c>
      <c r="J320" s="393">
        <f>+'POE Cesar Conto'!AA320</f>
        <v>91956</v>
      </c>
      <c r="K320" s="44">
        <f t="shared" si="13"/>
        <v>551736</v>
      </c>
      <c r="L320" s="221"/>
      <c r="M320" s="396"/>
      <c r="N320" s="382"/>
      <c r="O320" s="391"/>
    </row>
    <row r="321" spans="1:15" ht="30">
      <c r="A321" s="4"/>
      <c r="B321" s="6"/>
      <c r="C321" s="68"/>
      <c r="D321" s="70" t="s">
        <v>616</v>
      </c>
      <c r="E321" s="69"/>
      <c r="F321" s="69"/>
      <c r="G321" s="78" t="s">
        <v>617</v>
      </c>
      <c r="H321" s="15" t="s">
        <v>35</v>
      </c>
      <c r="I321" s="15">
        <v>1</v>
      </c>
      <c r="J321" s="393">
        <f>+'POE Cesar Conto'!AA321</f>
        <v>4454421</v>
      </c>
      <c r="K321" s="44">
        <f t="shared" si="13"/>
        <v>4454421</v>
      </c>
      <c r="L321" s="221"/>
      <c r="M321" s="396"/>
      <c r="N321" s="382"/>
      <c r="O321" s="391"/>
    </row>
    <row r="322" spans="1:15" ht="16">
      <c r="A322" s="4"/>
      <c r="B322" s="6"/>
      <c r="C322" s="68"/>
      <c r="D322" s="70" t="s">
        <v>618</v>
      </c>
      <c r="E322" s="69"/>
      <c r="F322" s="69"/>
      <c r="G322" s="78" t="s">
        <v>619</v>
      </c>
      <c r="H322" s="15" t="s">
        <v>35</v>
      </c>
      <c r="I322" s="15">
        <v>6</v>
      </c>
      <c r="J322" s="393">
        <f>+'POE Cesar Conto'!AA322</f>
        <v>127600</v>
      </c>
      <c r="K322" s="44">
        <f t="shared" si="13"/>
        <v>765600</v>
      </c>
      <c r="L322" s="221"/>
      <c r="M322" s="396"/>
      <c r="N322" s="382"/>
      <c r="O322" s="391"/>
    </row>
    <row r="323" spans="1:15" ht="30">
      <c r="A323" s="4"/>
      <c r="B323" s="6"/>
      <c r="C323" s="68"/>
      <c r="D323" s="70" t="s">
        <v>620</v>
      </c>
      <c r="E323" s="69"/>
      <c r="F323" s="69"/>
      <c r="G323" s="78" t="s">
        <v>621</v>
      </c>
      <c r="H323" s="15" t="s">
        <v>35</v>
      </c>
      <c r="I323" s="15">
        <v>1</v>
      </c>
      <c r="J323" s="393">
        <f>+'POE Cesar Conto'!AA323</f>
        <v>629996</v>
      </c>
      <c r="K323" s="44">
        <f t="shared" si="13"/>
        <v>629996</v>
      </c>
      <c r="L323" s="221"/>
      <c r="M323" s="396"/>
      <c r="N323" s="382"/>
      <c r="O323" s="391"/>
    </row>
    <row r="324" spans="1:15" ht="16">
      <c r="A324" s="4"/>
      <c r="B324" s="6"/>
      <c r="C324" s="68"/>
      <c r="D324" s="70" t="s">
        <v>622</v>
      </c>
      <c r="E324" s="69"/>
      <c r="F324" s="69"/>
      <c r="G324" s="78" t="s">
        <v>623</v>
      </c>
      <c r="H324" s="15" t="s">
        <v>35</v>
      </c>
      <c r="I324" s="15">
        <v>6</v>
      </c>
      <c r="J324" s="393">
        <f>+'POE Cesar Conto'!AA324</f>
        <v>646488</v>
      </c>
      <c r="K324" s="44">
        <f t="shared" si="13"/>
        <v>3878928</v>
      </c>
      <c r="L324" s="221"/>
      <c r="M324" s="396"/>
      <c r="N324" s="382"/>
      <c r="O324" s="391"/>
    </row>
    <row r="325" spans="1:15" ht="16">
      <c r="A325" s="4"/>
      <c r="B325" s="6"/>
      <c r="C325" s="68"/>
      <c r="D325" s="70" t="s">
        <v>624</v>
      </c>
      <c r="E325" s="69"/>
      <c r="F325" s="69"/>
      <c r="G325" s="78" t="s">
        <v>625</v>
      </c>
      <c r="H325" s="15" t="s">
        <v>35</v>
      </c>
      <c r="I325" s="15">
        <v>1</v>
      </c>
      <c r="J325" s="393">
        <f>+'POE Cesar Conto'!AA325</f>
        <v>4774069</v>
      </c>
      <c r="K325" s="44">
        <f t="shared" si="13"/>
        <v>4774069</v>
      </c>
      <c r="L325" s="221"/>
      <c r="M325" s="396"/>
      <c r="N325" s="382"/>
      <c r="O325" s="391"/>
    </row>
    <row r="326" spans="1:15" ht="16">
      <c r="A326" s="4"/>
      <c r="B326" s="6"/>
      <c r="C326" s="68"/>
      <c r="D326" s="101" t="s">
        <v>626</v>
      </c>
      <c r="E326" s="102"/>
      <c r="F326" s="102"/>
      <c r="G326" s="103" t="s">
        <v>627</v>
      </c>
      <c r="H326" s="15"/>
      <c r="I326" s="15"/>
      <c r="J326" s="393"/>
      <c r="K326" s="44"/>
      <c r="L326" s="221"/>
      <c r="M326" s="396"/>
      <c r="N326" s="384"/>
      <c r="O326" s="361"/>
    </row>
    <row r="327" spans="1:15" ht="60">
      <c r="A327" s="4"/>
      <c r="B327" s="6"/>
      <c r="C327" s="68"/>
      <c r="D327" s="70" t="s">
        <v>628</v>
      </c>
      <c r="E327" s="69"/>
      <c r="F327" s="69"/>
      <c r="G327" s="78" t="s">
        <v>629</v>
      </c>
      <c r="H327" s="15" t="s">
        <v>42</v>
      </c>
      <c r="I327" s="15">
        <v>17</v>
      </c>
      <c r="J327" s="393">
        <f>+'POE Cesar Conto'!AA327</f>
        <v>353248</v>
      </c>
      <c r="K327" s="44">
        <f t="shared" si="13"/>
        <v>6005216</v>
      </c>
      <c r="L327" s="221"/>
      <c r="M327" s="396"/>
      <c r="N327" s="382"/>
      <c r="O327" s="391"/>
    </row>
    <row r="328" spans="1:15" ht="45">
      <c r="A328" s="4"/>
      <c r="B328" s="6"/>
      <c r="C328" s="68"/>
      <c r="D328" s="70" t="s">
        <v>630</v>
      </c>
      <c r="E328" s="69"/>
      <c r="F328" s="69"/>
      <c r="G328" s="78" t="s">
        <v>631</v>
      </c>
      <c r="H328" s="15" t="s">
        <v>35</v>
      </c>
      <c r="I328" s="15">
        <v>2</v>
      </c>
      <c r="J328" s="393">
        <f>+'POE Cesar Conto'!AA328</f>
        <v>767512</v>
      </c>
      <c r="K328" s="44">
        <f t="shared" si="13"/>
        <v>1535024</v>
      </c>
      <c r="L328" s="221"/>
      <c r="M328" s="396"/>
      <c r="N328" s="382"/>
      <c r="O328" s="391"/>
    </row>
    <row r="329" spans="1:15" ht="45">
      <c r="A329" s="4"/>
      <c r="B329" s="6"/>
      <c r="C329" s="68"/>
      <c r="D329" s="70" t="s">
        <v>632</v>
      </c>
      <c r="E329" s="69"/>
      <c r="F329" s="69"/>
      <c r="G329" s="78" t="s">
        <v>633</v>
      </c>
      <c r="H329" s="15" t="s">
        <v>35</v>
      </c>
      <c r="I329" s="15">
        <v>23</v>
      </c>
      <c r="J329" s="393">
        <f>+'POE Cesar Conto'!AA329</f>
        <v>611737</v>
      </c>
      <c r="K329" s="44">
        <f t="shared" si="13"/>
        <v>14069951</v>
      </c>
      <c r="L329" s="221"/>
      <c r="M329" s="396"/>
      <c r="N329" s="382"/>
      <c r="O329" s="391"/>
    </row>
    <row r="330" spans="1:15" ht="31.5" customHeight="1" thickBot="1">
      <c r="A330" s="4"/>
      <c r="B330" s="6"/>
      <c r="C330" s="65" t="s">
        <v>47</v>
      </c>
      <c r="D330" s="66"/>
      <c r="E330" s="66"/>
      <c r="F330" s="66"/>
      <c r="G330" s="67"/>
      <c r="H330" s="67"/>
      <c r="I330" s="67"/>
      <c r="J330" s="67"/>
      <c r="K330" s="84">
        <f>SUM(K236:K329)</f>
        <v>180366934</v>
      </c>
      <c r="L330" s="221"/>
      <c r="M330" s="396"/>
      <c r="N330" s="383"/>
      <c r="O330" s="362"/>
    </row>
    <row r="331" spans="1:15" ht="30" customHeight="1" thickBot="1">
      <c r="A331" s="4"/>
      <c r="B331" s="6"/>
      <c r="C331" s="72"/>
      <c r="D331" s="73" t="s">
        <v>634</v>
      </c>
      <c r="E331" s="74"/>
      <c r="F331" s="74"/>
      <c r="G331" s="77" t="s">
        <v>635</v>
      </c>
      <c r="H331" s="73"/>
      <c r="I331" s="76"/>
      <c r="J331" s="74"/>
      <c r="K331" s="75"/>
      <c r="L331" s="221"/>
      <c r="M331" s="396"/>
      <c r="N331" s="381"/>
      <c r="O331" s="360"/>
    </row>
    <row r="332" spans="1:15" ht="56.25" customHeight="1">
      <c r="A332" s="4"/>
      <c r="B332" s="6"/>
      <c r="C332" s="68"/>
      <c r="D332" s="70" t="s">
        <v>636</v>
      </c>
      <c r="E332" s="69"/>
      <c r="F332" s="69"/>
      <c r="G332" s="78" t="s">
        <v>637</v>
      </c>
      <c r="H332" s="15" t="s">
        <v>27</v>
      </c>
      <c r="I332" s="15">
        <v>71</v>
      </c>
      <c r="J332" s="393">
        <f>+'POE Cesar Conto'!AA332</f>
        <v>20547</v>
      </c>
      <c r="K332" s="44">
        <f t="shared" si="13"/>
        <v>1458837</v>
      </c>
      <c r="L332" s="221"/>
      <c r="M332" s="396"/>
      <c r="N332" s="382"/>
      <c r="O332" s="391"/>
    </row>
    <row r="333" spans="1:15" ht="16">
      <c r="A333" s="4"/>
      <c r="B333" s="6"/>
      <c r="C333" s="68"/>
      <c r="D333" s="70" t="s">
        <v>638</v>
      </c>
      <c r="E333" s="69"/>
      <c r="F333" s="69"/>
      <c r="G333" s="78" t="s">
        <v>639</v>
      </c>
      <c r="H333" s="15" t="s">
        <v>27</v>
      </c>
      <c r="I333" s="15">
        <v>1821</v>
      </c>
      <c r="J333" s="393">
        <f>+'POE Cesar Conto'!AA333</f>
        <v>34665</v>
      </c>
      <c r="K333" s="44">
        <f t="shared" si="13"/>
        <v>63124965</v>
      </c>
      <c r="L333" s="221"/>
      <c r="M333" s="396"/>
      <c r="N333" s="382"/>
      <c r="O333" s="391"/>
    </row>
    <row r="334" spans="1:15" ht="16">
      <c r="A334" s="4"/>
      <c r="B334" s="6"/>
      <c r="C334" s="68"/>
      <c r="D334" s="70" t="s">
        <v>640</v>
      </c>
      <c r="E334" s="69"/>
      <c r="F334" s="69"/>
      <c r="G334" s="78" t="s">
        <v>641</v>
      </c>
      <c r="H334" s="15" t="s">
        <v>27</v>
      </c>
      <c r="I334" s="15">
        <v>1607</v>
      </c>
      <c r="J334" s="393">
        <f>+'POE Cesar Conto'!AA334</f>
        <v>33009</v>
      </c>
      <c r="K334" s="44">
        <f t="shared" si="13"/>
        <v>53045463</v>
      </c>
      <c r="L334" s="221"/>
      <c r="M334" s="396"/>
      <c r="N334" s="382"/>
      <c r="O334" s="391"/>
    </row>
    <row r="335" spans="1:15" ht="48" customHeight="1">
      <c r="A335" s="4"/>
      <c r="B335" s="6"/>
      <c r="C335" s="68"/>
      <c r="D335" s="70" t="s">
        <v>642</v>
      </c>
      <c r="E335" s="69"/>
      <c r="F335" s="69"/>
      <c r="G335" s="78" t="s">
        <v>643</v>
      </c>
      <c r="H335" s="15" t="s">
        <v>27</v>
      </c>
      <c r="I335" s="15">
        <v>159</v>
      </c>
      <c r="J335" s="393">
        <f>+'POE Cesar Conto'!AA335</f>
        <v>222486</v>
      </c>
      <c r="K335" s="44">
        <f t="shared" si="13"/>
        <v>35375274</v>
      </c>
      <c r="L335" s="221"/>
      <c r="M335" s="396"/>
      <c r="N335" s="382"/>
      <c r="O335" s="391"/>
    </row>
    <row r="336" spans="1:15" ht="31.5" customHeight="1" thickBot="1">
      <c r="A336" s="4"/>
      <c r="B336" s="6"/>
      <c r="C336" s="65" t="s">
        <v>47</v>
      </c>
      <c r="D336" s="66"/>
      <c r="E336" s="66"/>
      <c r="F336" s="66"/>
      <c r="G336" s="67"/>
      <c r="H336" s="67"/>
      <c r="I336" s="67"/>
      <c r="J336" s="67"/>
      <c r="K336" s="84">
        <f>SUM(K332:K335)</f>
        <v>153004539</v>
      </c>
      <c r="L336" s="221"/>
      <c r="M336" s="396"/>
      <c r="N336" s="383"/>
      <c r="O336" s="362"/>
    </row>
    <row r="337" spans="1:16" ht="30" customHeight="1" thickBot="1">
      <c r="A337" s="4"/>
      <c r="B337" s="6"/>
      <c r="C337" s="72"/>
      <c r="D337" s="73" t="s">
        <v>644</v>
      </c>
      <c r="E337" s="74"/>
      <c r="F337" s="74"/>
      <c r="G337" s="77" t="s">
        <v>645</v>
      </c>
      <c r="H337" s="73"/>
      <c r="I337" s="76"/>
      <c r="J337" s="74"/>
      <c r="K337" s="75"/>
      <c r="L337" s="221"/>
      <c r="M337" s="396"/>
      <c r="N337" s="381"/>
      <c r="O337" s="360"/>
    </row>
    <row r="338" spans="1:16" ht="69.75" customHeight="1">
      <c r="A338" s="4"/>
      <c r="B338" s="6"/>
      <c r="C338" s="68"/>
      <c r="D338" s="70" t="s">
        <v>646</v>
      </c>
      <c r="E338" s="69"/>
      <c r="F338" s="69"/>
      <c r="G338" s="78" t="s">
        <v>647</v>
      </c>
      <c r="H338" s="15" t="s">
        <v>27</v>
      </c>
      <c r="I338" s="15">
        <v>100</v>
      </c>
      <c r="J338" s="393">
        <f>+'POE Cesar Conto'!AA338</f>
        <v>206838</v>
      </c>
      <c r="K338" s="44">
        <f t="shared" si="13"/>
        <v>20683800</v>
      </c>
      <c r="L338" s="221"/>
      <c r="M338" s="396"/>
      <c r="N338" s="382"/>
      <c r="O338" s="391"/>
    </row>
    <row r="339" spans="1:16" ht="31.5" customHeight="1" thickBot="1">
      <c r="A339" s="4"/>
      <c r="B339" s="6"/>
      <c r="C339" s="65" t="s">
        <v>47</v>
      </c>
      <c r="D339" s="66"/>
      <c r="E339" s="66"/>
      <c r="F339" s="66"/>
      <c r="G339" s="67"/>
      <c r="H339" s="67"/>
      <c r="I339" s="67"/>
      <c r="J339" s="67"/>
      <c r="K339" s="84">
        <f>+K338</f>
        <v>20683800</v>
      </c>
      <c r="L339" s="221"/>
      <c r="M339" s="396"/>
      <c r="N339" s="383"/>
      <c r="O339" s="362"/>
    </row>
    <row r="340" spans="1:16" ht="30" customHeight="1" thickBot="1">
      <c r="A340" s="4"/>
      <c r="B340" s="6"/>
      <c r="C340" s="72"/>
      <c r="D340" s="73" t="s">
        <v>648</v>
      </c>
      <c r="E340" s="74"/>
      <c r="F340" s="74"/>
      <c r="G340" s="77" t="s">
        <v>649</v>
      </c>
      <c r="H340" s="73"/>
      <c r="I340" s="76"/>
      <c r="J340" s="74"/>
      <c r="K340" s="75"/>
      <c r="L340" s="221"/>
      <c r="M340" s="396"/>
      <c r="N340" s="381"/>
      <c r="O340" s="360"/>
    </row>
    <row r="341" spans="1:16" ht="39" customHeight="1">
      <c r="A341" s="4"/>
      <c r="B341" s="6"/>
      <c r="C341" s="68"/>
      <c r="D341" s="70" t="s">
        <v>650</v>
      </c>
      <c r="E341" s="69"/>
      <c r="F341" s="69"/>
      <c r="G341" s="78" t="s">
        <v>651</v>
      </c>
      <c r="H341" s="15" t="s">
        <v>35</v>
      </c>
      <c r="I341" s="15">
        <v>1</v>
      </c>
      <c r="J341" s="393">
        <f>+'POE Cesar Conto'!AA341</f>
        <v>2820664</v>
      </c>
      <c r="K341" s="44">
        <f t="shared" si="13"/>
        <v>2820664</v>
      </c>
      <c r="L341" s="221"/>
      <c r="M341" s="396"/>
      <c r="N341" s="382"/>
      <c r="O341" s="391"/>
    </row>
    <row r="342" spans="1:16" ht="49.5" customHeight="1">
      <c r="A342" s="4"/>
      <c r="B342" s="6"/>
      <c r="C342" s="68"/>
      <c r="D342" s="70" t="s">
        <v>652</v>
      </c>
      <c r="E342" s="69"/>
      <c r="F342" s="69"/>
      <c r="G342" s="78" t="s">
        <v>653</v>
      </c>
      <c r="H342" s="15" t="s">
        <v>35</v>
      </c>
      <c r="I342" s="15">
        <v>1</v>
      </c>
      <c r="J342" s="393">
        <f>+'POE Cesar Conto'!AA342</f>
        <v>4051499</v>
      </c>
      <c r="K342" s="44">
        <f t="shared" si="13"/>
        <v>4051499</v>
      </c>
      <c r="L342" s="221"/>
      <c r="M342" s="396"/>
      <c r="N342" s="382"/>
      <c r="O342" s="391"/>
    </row>
    <row r="343" spans="1:16" ht="31.5" customHeight="1" thickBot="1">
      <c r="A343" s="4"/>
      <c r="B343" s="6"/>
      <c r="C343" s="65" t="s">
        <v>47</v>
      </c>
      <c r="D343" s="66"/>
      <c r="E343" s="66"/>
      <c r="F343" s="66"/>
      <c r="G343" s="67"/>
      <c r="H343" s="67"/>
      <c r="I343" s="67"/>
      <c r="J343" s="67"/>
      <c r="K343" s="84">
        <f>SUM(K341:K342)</f>
        <v>6872163</v>
      </c>
      <c r="L343" s="221"/>
      <c r="M343" s="396"/>
      <c r="N343" s="383"/>
      <c r="O343" s="362"/>
    </row>
    <row r="344" spans="1:16" ht="30" customHeight="1" thickBot="1">
      <c r="A344" s="4"/>
      <c r="B344" s="6"/>
      <c r="C344" s="72"/>
      <c r="D344" s="73" t="s">
        <v>654</v>
      </c>
      <c r="E344" s="74"/>
      <c r="F344" s="74"/>
      <c r="G344" s="77" t="s">
        <v>655</v>
      </c>
      <c r="H344" s="73"/>
      <c r="I344" s="76"/>
      <c r="J344" s="74"/>
      <c r="K344" s="75"/>
      <c r="L344" s="221"/>
      <c r="M344" s="396"/>
      <c r="N344" s="381"/>
      <c r="O344" s="360"/>
    </row>
    <row r="345" spans="1:16" ht="28.5" customHeight="1">
      <c r="A345" s="4"/>
      <c r="B345" s="6"/>
      <c r="C345" s="68"/>
      <c r="D345" s="70" t="s">
        <v>656</v>
      </c>
      <c r="E345" s="69"/>
      <c r="F345" s="69"/>
      <c r="G345" s="78" t="s">
        <v>657</v>
      </c>
      <c r="H345" s="15"/>
      <c r="I345" s="15"/>
      <c r="J345" s="393"/>
      <c r="K345" s="44"/>
      <c r="L345" s="221"/>
      <c r="M345" s="396"/>
      <c r="N345" s="384"/>
      <c r="O345" s="363"/>
    </row>
    <row r="346" spans="1:16" ht="96" customHeight="1">
      <c r="A346" s="4"/>
      <c r="B346" s="54">
        <f>(3.39+3.61)*8.6</f>
        <v>60.199999999999996</v>
      </c>
      <c r="C346" s="68"/>
      <c r="D346" s="70" t="s">
        <v>658</v>
      </c>
      <c r="E346" s="69"/>
      <c r="F346" s="69"/>
      <c r="G346" s="78" t="s">
        <v>659</v>
      </c>
      <c r="H346" s="15" t="s">
        <v>32</v>
      </c>
      <c r="I346" s="15">
        <v>1</v>
      </c>
      <c r="J346" s="393">
        <f>+'POE Cesar Conto'!AA346</f>
        <v>352621546</v>
      </c>
      <c r="K346" s="44">
        <f t="shared" si="13"/>
        <v>352621546</v>
      </c>
      <c r="L346" s="221"/>
      <c r="M346" s="396"/>
      <c r="N346" s="382"/>
      <c r="O346" s="391"/>
      <c r="P346" s="219"/>
    </row>
    <row r="347" spans="1:16" ht="31.5" customHeight="1" thickBot="1">
      <c r="A347" s="4"/>
      <c r="B347" s="6"/>
      <c r="C347" s="65" t="s">
        <v>47</v>
      </c>
      <c r="D347" s="66"/>
      <c r="E347" s="66"/>
      <c r="F347" s="66"/>
      <c r="G347" s="67"/>
      <c r="H347" s="67"/>
      <c r="I347" s="67"/>
      <c r="J347" s="67"/>
      <c r="K347" s="84">
        <f>SUM(K345:K346)</f>
        <v>352621546</v>
      </c>
      <c r="L347" s="221"/>
      <c r="M347" s="396"/>
      <c r="N347" s="383"/>
      <c r="O347" s="362"/>
    </row>
    <row r="348" spans="1:16" ht="30" customHeight="1" thickBot="1">
      <c r="A348" s="4"/>
      <c r="B348" s="6"/>
      <c r="C348" s="72"/>
      <c r="D348" s="73" t="s">
        <v>660</v>
      </c>
      <c r="E348" s="74"/>
      <c r="F348" s="74"/>
      <c r="G348" s="77" t="s">
        <v>661</v>
      </c>
      <c r="H348" s="73"/>
      <c r="I348" s="76"/>
      <c r="J348" s="74"/>
      <c r="K348" s="75"/>
      <c r="L348" s="221"/>
      <c r="M348" s="396"/>
      <c r="N348" s="381"/>
      <c r="O348" s="360"/>
    </row>
    <row r="349" spans="1:16" ht="16">
      <c r="A349" s="4"/>
      <c r="B349" s="6"/>
      <c r="C349" s="68"/>
      <c r="D349" s="70" t="s">
        <v>662</v>
      </c>
      <c r="E349" s="69"/>
      <c r="F349" s="69"/>
      <c r="G349" s="78" t="s">
        <v>663</v>
      </c>
      <c r="H349" s="15" t="s">
        <v>27</v>
      </c>
      <c r="I349" s="15">
        <v>272</v>
      </c>
      <c r="J349" s="393">
        <f>+'POE Cesar Conto'!AA349</f>
        <v>138702</v>
      </c>
      <c r="K349" s="44">
        <f t="shared" si="13"/>
        <v>37726944</v>
      </c>
      <c r="L349" s="221"/>
      <c r="M349" s="396"/>
      <c r="N349" s="382"/>
      <c r="O349" s="391"/>
    </row>
    <row r="350" spans="1:16" ht="16">
      <c r="A350" s="4"/>
      <c r="B350" s="6"/>
      <c r="C350" s="68"/>
      <c r="D350" s="70" t="s">
        <v>664</v>
      </c>
      <c r="E350" s="69"/>
      <c r="F350" s="69"/>
      <c r="G350" s="78" t="s">
        <v>665</v>
      </c>
      <c r="H350" s="15" t="s">
        <v>35</v>
      </c>
      <c r="I350" s="15">
        <v>5</v>
      </c>
      <c r="J350" s="393">
        <f>+'POE Cesar Conto'!AA350</f>
        <v>267869</v>
      </c>
      <c r="K350" s="44">
        <f t="shared" si="13"/>
        <v>1339345</v>
      </c>
      <c r="L350" s="221"/>
      <c r="M350" s="396"/>
      <c r="N350" s="382"/>
      <c r="O350" s="391"/>
    </row>
    <row r="351" spans="1:16" ht="33" customHeight="1">
      <c r="A351" s="4"/>
      <c r="B351" s="6"/>
      <c r="C351" s="68"/>
      <c r="D351" s="70" t="s">
        <v>666</v>
      </c>
      <c r="E351" s="69"/>
      <c r="F351" s="69"/>
      <c r="G351" s="78" t="s">
        <v>667</v>
      </c>
      <c r="H351" s="15" t="s">
        <v>27</v>
      </c>
      <c r="I351" s="15">
        <v>51</v>
      </c>
      <c r="J351" s="393">
        <f>+'POE Cesar Conto'!AA351</f>
        <v>105171</v>
      </c>
      <c r="K351" s="44">
        <f t="shared" si="13"/>
        <v>5363721</v>
      </c>
      <c r="L351" s="221"/>
      <c r="M351" s="396"/>
      <c r="N351" s="382"/>
      <c r="O351" s="391"/>
    </row>
    <row r="352" spans="1:16" ht="16">
      <c r="A352" s="4"/>
      <c r="B352" s="6"/>
      <c r="C352" s="68"/>
      <c r="D352" s="70" t="s">
        <v>668</v>
      </c>
      <c r="E352" s="69"/>
      <c r="F352" s="69"/>
      <c r="G352" s="78" t="s">
        <v>669</v>
      </c>
      <c r="H352" s="15" t="s">
        <v>27</v>
      </c>
      <c r="I352" s="15">
        <v>123</v>
      </c>
      <c r="J352" s="393">
        <f>+'POE Cesar Conto'!AA352</f>
        <v>122154</v>
      </c>
      <c r="K352" s="44">
        <f t="shared" si="13"/>
        <v>15024942</v>
      </c>
      <c r="L352" s="221"/>
      <c r="M352" s="396"/>
      <c r="N352" s="382"/>
      <c r="O352" s="391"/>
    </row>
    <row r="353" spans="1:15" ht="31.5" customHeight="1" thickBot="1">
      <c r="A353" s="4"/>
      <c r="B353" s="6"/>
      <c r="C353" s="65" t="s">
        <v>47</v>
      </c>
      <c r="D353" s="66"/>
      <c r="E353" s="66"/>
      <c r="F353" s="66"/>
      <c r="G353" s="67"/>
      <c r="H353" s="67"/>
      <c r="I353" s="67"/>
      <c r="J353" s="67"/>
      <c r="K353" s="84">
        <f>SUM(K349:K352)</f>
        <v>59454952</v>
      </c>
      <c r="L353" s="221"/>
      <c r="M353" s="396"/>
      <c r="N353" s="383"/>
      <c r="O353" s="362"/>
    </row>
    <row r="354" spans="1:15" ht="30" customHeight="1" thickBot="1">
      <c r="A354" s="4"/>
      <c r="B354" s="6"/>
      <c r="C354" s="72"/>
      <c r="D354" s="73" t="s">
        <v>670</v>
      </c>
      <c r="E354" s="74"/>
      <c r="F354" s="74"/>
      <c r="G354" s="77" t="s">
        <v>671</v>
      </c>
      <c r="H354" s="73"/>
      <c r="I354" s="76"/>
      <c r="J354" s="74"/>
      <c r="K354" s="75"/>
      <c r="L354" s="221"/>
      <c r="M354" s="396"/>
      <c r="N354" s="381"/>
      <c r="O354" s="360"/>
    </row>
    <row r="355" spans="1:15" ht="16">
      <c r="A355" s="4"/>
      <c r="B355" s="6"/>
      <c r="C355" s="68"/>
      <c r="D355" s="70" t="s">
        <v>672</v>
      </c>
      <c r="E355" s="69"/>
      <c r="F355" s="69"/>
      <c r="G355" s="78" t="s">
        <v>673</v>
      </c>
      <c r="H355" s="15" t="s">
        <v>35</v>
      </c>
      <c r="I355" s="15">
        <v>1</v>
      </c>
      <c r="J355" s="393">
        <f>+'POE Cesar Conto'!AA355</f>
        <v>4922240</v>
      </c>
      <c r="K355" s="44">
        <f t="shared" si="13"/>
        <v>4922240</v>
      </c>
      <c r="L355" s="221"/>
      <c r="M355" s="396"/>
      <c r="N355" s="382"/>
      <c r="O355" s="391"/>
    </row>
    <row r="356" spans="1:15" ht="16">
      <c r="A356" s="4"/>
      <c r="B356" s="6"/>
      <c r="C356" s="68"/>
      <c r="D356" s="70" t="s">
        <v>674</v>
      </c>
      <c r="E356" s="69"/>
      <c r="F356" s="69"/>
      <c r="G356" s="78" t="s">
        <v>675</v>
      </c>
      <c r="H356" s="15" t="s">
        <v>35</v>
      </c>
      <c r="I356" s="15">
        <v>1</v>
      </c>
      <c r="J356" s="393">
        <f>+'POE Cesar Conto'!AA356</f>
        <v>7383360</v>
      </c>
      <c r="K356" s="44">
        <f t="shared" si="13"/>
        <v>7383360</v>
      </c>
      <c r="L356" s="221"/>
      <c r="M356" s="396"/>
      <c r="N356" s="382"/>
      <c r="O356" s="391"/>
    </row>
    <row r="357" spans="1:15" ht="31.5" customHeight="1" thickBot="1">
      <c r="A357" s="4"/>
      <c r="B357" s="6"/>
      <c r="C357" s="65" t="s">
        <v>47</v>
      </c>
      <c r="D357" s="66"/>
      <c r="E357" s="66"/>
      <c r="F357" s="66"/>
      <c r="G357" s="67"/>
      <c r="H357" s="67"/>
      <c r="I357" s="67"/>
      <c r="J357" s="67"/>
      <c r="K357" s="84">
        <f>SUM(K355:K356)</f>
        <v>12305600</v>
      </c>
      <c r="L357" s="221"/>
      <c r="M357" s="396"/>
      <c r="N357" s="383"/>
      <c r="O357" s="362"/>
    </row>
    <row r="358" spans="1:15" ht="30" customHeight="1" thickBot="1">
      <c r="A358" s="4"/>
      <c r="B358" s="6"/>
      <c r="C358" s="72"/>
      <c r="D358" s="73" t="s">
        <v>676</v>
      </c>
      <c r="E358" s="74"/>
      <c r="F358" s="74"/>
      <c r="G358" s="77" t="s">
        <v>677</v>
      </c>
      <c r="H358" s="73"/>
      <c r="I358" s="76"/>
      <c r="J358" s="74"/>
      <c r="K358" s="75"/>
      <c r="L358" s="221"/>
      <c r="M358" s="396"/>
      <c r="N358" s="381"/>
      <c r="O358" s="360"/>
    </row>
    <row r="359" spans="1:15" ht="16">
      <c r="A359" s="4"/>
      <c r="B359" s="6"/>
      <c r="C359" s="68"/>
      <c r="D359" s="70" t="s">
        <v>678</v>
      </c>
      <c r="E359" s="69"/>
      <c r="F359" s="69"/>
      <c r="G359" s="78" t="s">
        <v>679</v>
      </c>
      <c r="H359" s="15"/>
      <c r="I359" s="15"/>
      <c r="J359" s="56"/>
      <c r="K359" s="44"/>
      <c r="L359" s="221"/>
      <c r="M359" s="396"/>
      <c r="N359" s="384"/>
      <c r="O359" s="364"/>
    </row>
    <row r="360" spans="1:15" ht="30">
      <c r="A360" s="4"/>
      <c r="B360" s="6"/>
      <c r="C360" s="68"/>
      <c r="D360" s="70" t="s">
        <v>680</v>
      </c>
      <c r="E360" s="69"/>
      <c r="F360" s="69"/>
      <c r="G360" s="78" t="s">
        <v>681</v>
      </c>
      <c r="H360" s="15" t="s">
        <v>35</v>
      </c>
      <c r="I360" s="15">
        <v>3</v>
      </c>
      <c r="J360" s="393">
        <f>+'POE Cesar Conto'!AA360</f>
        <v>2467085</v>
      </c>
      <c r="K360" s="44">
        <f t="shared" si="13"/>
        <v>7401255</v>
      </c>
      <c r="L360" s="221"/>
      <c r="M360" s="396"/>
      <c r="N360" s="382"/>
      <c r="O360" s="391"/>
    </row>
    <row r="361" spans="1:15" ht="16">
      <c r="A361" s="4"/>
      <c r="B361" s="6"/>
      <c r="C361" s="68"/>
      <c r="D361" s="70" t="s">
        <v>682</v>
      </c>
      <c r="E361" s="69"/>
      <c r="F361" s="69"/>
      <c r="G361" s="78" t="s">
        <v>683</v>
      </c>
      <c r="H361" s="15" t="s">
        <v>35</v>
      </c>
      <c r="I361" s="15">
        <v>101</v>
      </c>
      <c r="J361" s="393">
        <f>+'POE Cesar Conto'!AA361</f>
        <v>351571</v>
      </c>
      <c r="K361" s="44">
        <f t="shared" si="13"/>
        <v>35508671</v>
      </c>
      <c r="L361" s="221"/>
      <c r="M361" s="396"/>
      <c r="N361" s="382"/>
      <c r="O361" s="391"/>
    </row>
    <row r="362" spans="1:15" ht="16">
      <c r="A362" s="4"/>
      <c r="B362" s="6"/>
      <c r="C362" s="68"/>
      <c r="D362" s="70" t="s">
        <v>684</v>
      </c>
      <c r="E362" s="69"/>
      <c r="F362" s="69"/>
      <c r="G362" s="78" t="s">
        <v>685</v>
      </c>
      <c r="H362" s="15" t="s">
        <v>35</v>
      </c>
      <c r="I362" s="15">
        <v>146</v>
      </c>
      <c r="J362" s="393">
        <f>+'POE Cesar Conto'!AA362</f>
        <v>351571</v>
      </c>
      <c r="K362" s="44">
        <f t="shared" si="13"/>
        <v>51329366</v>
      </c>
      <c r="L362" s="221"/>
      <c r="M362" s="396"/>
      <c r="N362" s="382"/>
      <c r="O362" s="391"/>
    </row>
    <row r="363" spans="1:15" ht="16">
      <c r="A363" s="4"/>
      <c r="B363" s="6"/>
      <c r="C363" s="68"/>
      <c r="D363" s="70" t="s">
        <v>686</v>
      </c>
      <c r="E363" s="69"/>
      <c r="F363" s="69"/>
      <c r="G363" s="78" t="s">
        <v>687</v>
      </c>
      <c r="H363" s="15" t="s">
        <v>35</v>
      </c>
      <c r="I363" s="15">
        <v>3</v>
      </c>
      <c r="J363" s="393">
        <f>+'POE Cesar Conto'!AA363</f>
        <v>367706</v>
      </c>
      <c r="K363" s="44">
        <f t="shared" si="13"/>
        <v>1103118</v>
      </c>
      <c r="L363" s="221"/>
      <c r="M363" s="396"/>
      <c r="N363" s="382"/>
      <c r="O363" s="391"/>
    </row>
    <row r="364" spans="1:15" ht="16">
      <c r="A364" s="4"/>
      <c r="B364" s="6"/>
      <c r="C364" s="68"/>
      <c r="D364" s="70" t="s">
        <v>688</v>
      </c>
      <c r="E364" s="69"/>
      <c r="F364" s="69"/>
      <c r="G364" s="78" t="s">
        <v>689</v>
      </c>
      <c r="H364" s="15" t="s">
        <v>35</v>
      </c>
      <c r="I364" s="15">
        <v>35</v>
      </c>
      <c r="J364" s="393">
        <f>+'POE Cesar Conto'!AA364</f>
        <v>116242</v>
      </c>
      <c r="K364" s="44">
        <f t="shared" si="13"/>
        <v>4068470</v>
      </c>
      <c r="L364" s="221"/>
      <c r="M364" s="396"/>
      <c r="N364" s="382"/>
      <c r="O364" s="391"/>
    </row>
    <row r="365" spans="1:15" ht="16">
      <c r="A365" s="4"/>
      <c r="B365" s="6"/>
      <c r="C365" s="68"/>
      <c r="D365" s="70" t="s">
        <v>690</v>
      </c>
      <c r="E365" s="69"/>
      <c r="F365" s="69"/>
      <c r="G365" s="78" t="s">
        <v>691</v>
      </c>
      <c r="H365" s="15" t="s">
        <v>35</v>
      </c>
      <c r="I365" s="15">
        <v>27</v>
      </c>
      <c r="J365" s="393">
        <f>+'POE Cesar Conto'!AA365</f>
        <v>179665</v>
      </c>
      <c r="K365" s="44">
        <f t="shared" si="13"/>
        <v>4850955</v>
      </c>
      <c r="L365" s="221"/>
      <c r="M365" s="396"/>
      <c r="N365" s="382"/>
      <c r="O365" s="391"/>
    </row>
    <row r="366" spans="1:15" ht="16">
      <c r="A366" s="4"/>
      <c r="B366" s="6"/>
      <c r="C366" s="68"/>
      <c r="D366" s="70" t="s">
        <v>692</v>
      </c>
      <c r="E366" s="69"/>
      <c r="F366" s="69"/>
      <c r="G366" s="78" t="s">
        <v>693</v>
      </c>
      <c r="H366" s="15" t="s">
        <v>35</v>
      </c>
      <c r="I366" s="15">
        <v>15</v>
      </c>
      <c r="J366" s="393">
        <f>+'POE Cesar Conto'!AA366</f>
        <v>271702</v>
      </c>
      <c r="K366" s="44">
        <f t="shared" si="13"/>
        <v>4075530</v>
      </c>
      <c r="L366" s="221"/>
      <c r="M366" s="396"/>
      <c r="N366" s="382"/>
      <c r="O366" s="391"/>
    </row>
    <row r="367" spans="1:15" ht="16">
      <c r="A367" s="4"/>
      <c r="B367" s="6"/>
      <c r="C367" s="68"/>
      <c r="D367" s="70" t="s">
        <v>694</v>
      </c>
      <c r="E367" s="69"/>
      <c r="F367" s="69"/>
      <c r="G367" s="78" t="s">
        <v>695</v>
      </c>
      <c r="H367" s="15" t="s">
        <v>35</v>
      </c>
      <c r="I367" s="15">
        <v>101</v>
      </c>
      <c r="J367" s="393">
        <f>+'POE Cesar Conto'!AA367</f>
        <v>87627</v>
      </c>
      <c r="K367" s="44">
        <f t="shared" si="13"/>
        <v>8850327</v>
      </c>
      <c r="L367" s="221"/>
      <c r="M367" s="396"/>
      <c r="N367" s="382"/>
      <c r="O367" s="391"/>
    </row>
    <row r="368" spans="1:15" ht="16">
      <c r="A368" s="4"/>
      <c r="B368" s="6"/>
      <c r="C368" s="68"/>
      <c r="D368" s="70" t="s">
        <v>696</v>
      </c>
      <c r="E368" s="69"/>
      <c r="F368" s="69"/>
      <c r="G368" s="78" t="s">
        <v>697</v>
      </c>
      <c r="H368" s="15" t="s">
        <v>35</v>
      </c>
      <c r="I368" s="15">
        <v>12</v>
      </c>
      <c r="J368" s="393">
        <f>+'POE Cesar Conto'!AA368</f>
        <v>286354</v>
      </c>
      <c r="K368" s="44">
        <f t="shared" si="13"/>
        <v>3436248</v>
      </c>
      <c r="L368" s="221"/>
      <c r="M368" s="396"/>
      <c r="N368" s="382"/>
      <c r="O368" s="391"/>
    </row>
    <row r="369" spans="1:15" ht="16">
      <c r="A369" s="4"/>
      <c r="B369" s="6"/>
      <c r="C369" s="68"/>
      <c r="D369" s="70" t="s">
        <v>698</v>
      </c>
      <c r="E369" s="69"/>
      <c r="F369" s="69"/>
      <c r="G369" s="78" t="s">
        <v>699</v>
      </c>
      <c r="H369" s="15" t="s">
        <v>35</v>
      </c>
      <c r="I369" s="15">
        <v>12</v>
      </c>
      <c r="J369" s="393">
        <f>+'POE Cesar Conto'!AA369</f>
        <v>427561</v>
      </c>
      <c r="K369" s="44">
        <f t="shared" si="13"/>
        <v>5130732</v>
      </c>
      <c r="L369" s="221"/>
      <c r="M369" s="396"/>
      <c r="N369" s="382"/>
      <c r="O369" s="391"/>
    </row>
    <row r="370" spans="1:15" ht="16">
      <c r="A370" s="4"/>
      <c r="B370" s="6"/>
      <c r="C370" s="68"/>
      <c r="D370" s="70" t="s">
        <v>700</v>
      </c>
      <c r="E370" s="69"/>
      <c r="F370" s="69"/>
      <c r="G370" s="78" t="s">
        <v>701</v>
      </c>
      <c r="H370" s="15" t="s">
        <v>35</v>
      </c>
      <c r="I370" s="15">
        <v>17</v>
      </c>
      <c r="J370" s="393">
        <f>+'POE Cesar Conto'!AA370</f>
        <v>427561</v>
      </c>
      <c r="K370" s="44">
        <f t="shared" si="13"/>
        <v>7268537</v>
      </c>
      <c r="L370" s="221"/>
      <c r="M370" s="396"/>
      <c r="N370" s="382"/>
      <c r="O370" s="391"/>
    </row>
    <row r="371" spans="1:15" ht="16">
      <c r="A371" s="4"/>
      <c r="B371" s="6"/>
      <c r="C371" s="68"/>
      <c r="D371" s="70" t="s">
        <v>702</v>
      </c>
      <c r="E371" s="69"/>
      <c r="F371" s="69"/>
      <c r="G371" s="78" t="s">
        <v>703</v>
      </c>
      <c r="H371" s="15" t="s">
        <v>35</v>
      </c>
      <c r="I371" s="15">
        <v>83</v>
      </c>
      <c r="J371" s="393">
        <f>+'POE Cesar Conto'!AA371</f>
        <v>241023</v>
      </c>
      <c r="K371" s="44">
        <f t="shared" si="13"/>
        <v>20004909</v>
      </c>
      <c r="L371" s="221"/>
      <c r="M371" s="396"/>
      <c r="N371" s="382"/>
      <c r="O371" s="391"/>
    </row>
    <row r="372" spans="1:15" ht="16">
      <c r="A372" s="4"/>
      <c r="B372" s="6"/>
      <c r="C372" s="68"/>
      <c r="D372" s="70" t="s">
        <v>704</v>
      </c>
      <c r="E372" s="69"/>
      <c r="F372" s="69"/>
      <c r="G372" s="78" t="s">
        <v>705</v>
      </c>
      <c r="H372" s="15" t="s">
        <v>35</v>
      </c>
      <c r="I372" s="15">
        <v>42</v>
      </c>
      <c r="J372" s="393">
        <f>+'POE Cesar Conto'!AA372</f>
        <v>202674</v>
      </c>
      <c r="K372" s="44">
        <f t="shared" ref="K372:K433" si="14">ROUND(I372*J372,0)</f>
        <v>8512308</v>
      </c>
      <c r="L372" s="221"/>
      <c r="M372" s="396"/>
      <c r="N372" s="382"/>
      <c r="O372" s="391"/>
    </row>
    <row r="373" spans="1:15" ht="16">
      <c r="A373" s="4"/>
      <c r="B373" s="6"/>
      <c r="C373" s="68"/>
      <c r="D373" s="70" t="s">
        <v>706</v>
      </c>
      <c r="E373" s="69"/>
      <c r="F373" s="69"/>
      <c r="G373" s="78" t="s">
        <v>707</v>
      </c>
      <c r="H373" s="15" t="s">
        <v>35</v>
      </c>
      <c r="I373" s="15">
        <v>32</v>
      </c>
      <c r="J373" s="393">
        <f>+'POE Cesar Conto'!AA373</f>
        <v>222242</v>
      </c>
      <c r="K373" s="44">
        <f t="shared" si="14"/>
        <v>7111744</v>
      </c>
      <c r="L373" s="221"/>
      <c r="M373" s="396"/>
      <c r="N373" s="382"/>
      <c r="O373" s="391"/>
    </row>
    <row r="374" spans="1:15" ht="16">
      <c r="A374" s="4"/>
      <c r="B374" s="6"/>
      <c r="C374" s="68"/>
      <c r="D374" s="70" t="s">
        <v>708</v>
      </c>
      <c r="E374" s="69"/>
      <c r="F374" s="69"/>
      <c r="G374" s="78" t="s">
        <v>709</v>
      </c>
      <c r="H374" s="15" t="s">
        <v>35</v>
      </c>
      <c r="I374" s="15">
        <v>12</v>
      </c>
      <c r="J374" s="393">
        <f>+'POE Cesar Conto'!AA374</f>
        <v>392062</v>
      </c>
      <c r="K374" s="44">
        <f t="shared" si="14"/>
        <v>4704744</v>
      </c>
      <c r="L374" s="221"/>
      <c r="M374" s="396"/>
      <c r="N374" s="382"/>
      <c r="O374" s="391"/>
    </row>
    <row r="375" spans="1:15" ht="16">
      <c r="A375" s="4"/>
      <c r="B375" s="6"/>
      <c r="C375" s="68"/>
      <c r="D375" s="70" t="s">
        <v>710</v>
      </c>
      <c r="E375" s="69"/>
      <c r="F375" s="69"/>
      <c r="G375" s="78" t="s">
        <v>711</v>
      </c>
      <c r="H375" s="15" t="s">
        <v>35</v>
      </c>
      <c r="I375" s="15">
        <v>106</v>
      </c>
      <c r="J375" s="393">
        <f>+'POE Cesar Conto'!AA375</f>
        <v>198072</v>
      </c>
      <c r="K375" s="44">
        <f t="shared" si="14"/>
        <v>20995632</v>
      </c>
      <c r="L375" s="221"/>
      <c r="M375" s="396"/>
      <c r="N375" s="382"/>
      <c r="O375" s="391"/>
    </row>
    <row r="376" spans="1:15" ht="16">
      <c r="A376" s="4"/>
      <c r="B376" s="6"/>
      <c r="C376" s="68"/>
      <c r="D376" s="70" t="s">
        <v>712</v>
      </c>
      <c r="E376" s="69"/>
      <c r="F376" s="69"/>
      <c r="G376" s="78" t="s">
        <v>713</v>
      </c>
      <c r="H376" s="15" t="s">
        <v>35</v>
      </c>
      <c r="I376" s="15">
        <v>30</v>
      </c>
      <c r="J376" s="393">
        <f>+'POE Cesar Conto'!AA376</f>
        <v>140505</v>
      </c>
      <c r="K376" s="44">
        <f t="shared" si="14"/>
        <v>4215150</v>
      </c>
      <c r="L376" s="221"/>
      <c r="M376" s="396"/>
      <c r="N376" s="382"/>
      <c r="O376" s="391"/>
    </row>
    <row r="377" spans="1:15" ht="16">
      <c r="A377" s="4"/>
      <c r="B377" s="6"/>
      <c r="C377" s="68"/>
      <c r="D377" s="101" t="s">
        <v>714</v>
      </c>
      <c r="E377" s="102"/>
      <c r="F377" s="102"/>
      <c r="G377" s="103" t="s">
        <v>715</v>
      </c>
      <c r="H377" s="15"/>
      <c r="I377" s="15"/>
      <c r="J377" s="393"/>
      <c r="K377" s="44"/>
      <c r="L377" s="221"/>
      <c r="M377" s="396"/>
      <c r="N377" s="384"/>
      <c r="O377" s="361"/>
    </row>
    <row r="378" spans="1:15" ht="16">
      <c r="A378" s="4"/>
      <c r="B378" s="6"/>
      <c r="C378" s="68"/>
      <c r="D378" s="101" t="s">
        <v>716</v>
      </c>
      <c r="E378" s="102"/>
      <c r="F378" s="102"/>
      <c r="G378" s="103" t="s">
        <v>717</v>
      </c>
      <c r="H378" s="15"/>
      <c r="I378" s="15"/>
      <c r="J378" s="393"/>
      <c r="K378" s="44"/>
      <c r="L378" s="221"/>
      <c r="M378" s="396"/>
      <c r="N378" s="384"/>
      <c r="O378" s="361"/>
    </row>
    <row r="379" spans="1:15" ht="16">
      <c r="A379" s="4"/>
      <c r="B379" s="6"/>
      <c r="C379" s="68"/>
      <c r="D379" s="70" t="s">
        <v>718</v>
      </c>
      <c r="E379" s="69"/>
      <c r="F379" s="69"/>
      <c r="G379" s="78" t="s">
        <v>719</v>
      </c>
      <c r="H379" s="15" t="s">
        <v>35</v>
      </c>
      <c r="I379" s="15">
        <v>1</v>
      </c>
      <c r="J379" s="393">
        <f>+'POE Cesar Conto'!AA379</f>
        <v>8170379</v>
      </c>
      <c r="K379" s="44">
        <f t="shared" si="14"/>
        <v>8170379</v>
      </c>
      <c r="L379" s="221"/>
      <c r="M379" s="396"/>
      <c r="N379" s="382"/>
      <c r="O379" s="391"/>
    </row>
    <row r="380" spans="1:15" ht="16">
      <c r="A380" s="4"/>
      <c r="B380" s="6"/>
      <c r="C380" s="68"/>
      <c r="D380" s="101" t="s">
        <v>720</v>
      </c>
      <c r="E380" s="69"/>
      <c r="F380" s="69"/>
      <c r="G380" s="103" t="s">
        <v>721</v>
      </c>
      <c r="H380" s="15"/>
      <c r="I380" s="15"/>
      <c r="J380" s="393"/>
      <c r="K380" s="44"/>
      <c r="L380" s="221"/>
      <c r="M380" s="396"/>
      <c r="N380" s="384"/>
      <c r="O380" s="361"/>
    </row>
    <row r="381" spans="1:15" ht="16">
      <c r="A381" s="4"/>
      <c r="B381" s="6"/>
      <c r="C381" s="68"/>
      <c r="D381" s="70" t="s">
        <v>722</v>
      </c>
      <c r="E381" s="69"/>
      <c r="F381" s="69"/>
      <c r="G381" s="78" t="s">
        <v>723</v>
      </c>
      <c r="H381" s="15" t="s">
        <v>42</v>
      </c>
      <c r="I381" s="15">
        <v>9000</v>
      </c>
      <c r="J381" s="393">
        <f>+'POE Cesar Conto'!AA381</f>
        <v>10624</v>
      </c>
      <c r="K381" s="44">
        <f t="shared" si="14"/>
        <v>95616000</v>
      </c>
      <c r="L381" s="221"/>
      <c r="M381" s="396"/>
      <c r="N381" s="382"/>
      <c r="O381" s="391"/>
    </row>
    <row r="382" spans="1:15" ht="16">
      <c r="A382" s="4"/>
      <c r="B382" s="6"/>
      <c r="C382" s="68"/>
      <c r="D382" s="70" t="s">
        <v>724</v>
      </c>
      <c r="E382" s="69"/>
      <c r="F382" s="69"/>
      <c r="G382" s="78" t="s">
        <v>725</v>
      </c>
      <c r="H382" s="15" t="s">
        <v>35</v>
      </c>
      <c r="I382" s="15">
        <v>15</v>
      </c>
      <c r="J382" s="393">
        <f>+'POE Cesar Conto'!AA382</f>
        <v>1301524</v>
      </c>
      <c r="K382" s="44">
        <f t="shared" si="14"/>
        <v>19522860</v>
      </c>
      <c r="L382" s="221"/>
      <c r="M382" s="396"/>
      <c r="N382" s="382"/>
      <c r="O382" s="391"/>
    </row>
    <row r="383" spans="1:15" ht="16">
      <c r="A383" s="4"/>
      <c r="B383" s="6"/>
      <c r="C383" s="68"/>
      <c r="D383" s="70" t="s">
        <v>726</v>
      </c>
      <c r="E383" s="69"/>
      <c r="F383" s="69"/>
      <c r="G383" s="78" t="s">
        <v>727</v>
      </c>
      <c r="H383" s="15" t="s">
        <v>35</v>
      </c>
      <c r="I383" s="15">
        <v>50</v>
      </c>
      <c r="J383" s="393">
        <f>+'POE Cesar Conto'!AA383</f>
        <v>130825</v>
      </c>
      <c r="K383" s="44">
        <f t="shared" si="14"/>
        <v>6541250</v>
      </c>
      <c r="L383" s="221"/>
      <c r="M383" s="396"/>
      <c r="N383" s="382"/>
      <c r="O383" s="391"/>
    </row>
    <row r="384" spans="1:15" ht="16">
      <c r="A384" s="4"/>
      <c r="B384" s="6"/>
      <c r="C384" s="68"/>
      <c r="D384" s="70" t="s">
        <v>728</v>
      </c>
      <c r="E384" s="69"/>
      <c r="F384" s="69"/>
      <c r="G384" s="78" t="s">
        <v>729</v>
      </c>
      <c r="H384" s="15" t="s">
        <v>35</v>
      </c>
      <c r="I384" s="15">
        <v>6</v>
      </c>
      <c r="J384" s="393">
        <f>+'POE Cesar Conto'!AA384</f>
        <v>3676140</v>
      </c>
      <c r="K384" s="44">
        <f t="shared" si="14"/>
        <v>22056840</v>
      </c>
      <c r="L384" s="221"/>
      <c r="M384" s="396"/>
      <c r="N384" s="382"/>
      <c r="O384" s="391"/>
    </row>
    <row r="385" spans="1:15" ht="16">
      <c r="A385" s="4"/>
      <c r="B385" s="6"/>
      <c r="C385" s="68"/>
      <c r="D385" s="70" t="s">
        <v>730</v>
      </c>
      <c r="E385" s="69"/>
      <c r="F385" s="69"/>
      <c r="G385" s="78" t="s">
        <v>731</v>
      </c>
      <c r="H385" s="15" t="s">
        <v>35</v>
      </c>
      <c r="I385" s="15">
        <v>4</v>
      </c>
      <c r="J385" s="393">
        <f>+'POE Cesar Conto'!AA385</f>
        <v>1439645</v>
      </c>
      <c r="K385" s="44">
        <f t="shared" si="14"/>
        <v>5758580</v>
      </c>
      <c r="L385" s="221"/>
      <c r="M385" s="396"/>
      <c r="N385" s="382"/>
      <c r="O385" s="391"/>
    </row>
    <row r="386" spans="1:15" ht="16">
      <c r="A386" s="4"/>
      <c r="B386" s="6"/>
      <c r="C386" s="68"/>
      <c r="D386" s="101" t="s">
        <v>732</v>
      </c>
      <c r="E386" s="102"/>
      <c r="F386" s="102"/>
      <c r="G386" s="103" t="s">
        <v>733</v>
      </c>
      <c r="H386" s="15"/>
      <c r="I386" s="15"/>
      <c r="J386" s="393"/>
      <c r="K386" s="44"/>
      <c r="L386" s="221"/>
      <c r="M386" s="396"/>
      <c r="N386" s="384"/>
      <c r="O386" s="361"/>
    </row>
    <row r="387" spans="1:15" ht="30">
      <c r="A387" s="4"/>
      <c r="B387" s="6"/>
      <c r="C387" s="68"/>
      <c r="D387" s="70" t="s">
        <v>734</v>
      </c>
      <c r="E387" s="69"/>
      <c r="F387" s="69"/>
      <c r="G387" s="78" t="s">
        <v>735</v>
      </c>
      <c r="H387" s="15" t="s">
        <v>35</v>
      </c>
      <c r="I387" s="15">
        <v>1</v>
      </c>
      <c r="J387" s="393">
        <f>+'POE Cesar Conto'!AA387</f>
        <v>3068210</v>
      </c>
      <c r="K387" s="44">
        <f t="shared" si="14"/>
        <v>3068210</v>
      </c>
      <c r="L387" s="221"/>
      <c r="M387" s="396"/>
      <c r="N387" s="382"/>
      <c r="O387" s="391"/>
    </row>
    <row r="388" spans="1:15" ht="30">
      <c r="A388" s="4"/>
      <c r="B388" s="6"/>
      <c r="C388" s="68"/>
      <c r="D388" s="70" t="s">
        <v>736</v>
      </c>
      <c r="E388" s="69"/>
      <c r="F388" s="69"/>
      <c r="G388" s="78" t="s">
        <v>737</v>
      </c>
      <c r="H388" s="15" t="s">
        <v>35</v>
      </c>
      <c r="I388" s="15">
        <v>20</v>
      </c>
      <c r="J388" s="393">
        <f>+'POE Cesar Conto'!AA388</f>
        <v>1096762</v>
      </c>
      <c r="K388" s="44">
        <f t="shared" si="14"/>
        <v>21935240</v>
      </c>
      <c r="L388" s="221"/>
      <c r="M388" s="396"/>
      <c r="N388" s="382"/>
      <c r="O388" s="391"/>
    </row>
    <row r="389" spans="1:15" ht="30">
      <c r="A389" s="4"/>
      <c r="B389" s="6"/>
      <c r="C389" s="68"/>
      <c r="D389" s="70" t="s">
        <v>738</v>
      </c>
      <c r="E389" s="69"/>
      <c r="F389" s="69"/>
      <c r="G389" s="78" t="s">
        <v>739</v>
      </c>
      <c r="H389" s="15" t="s">
        <v>35</v>
      </c>
      <c r="I389" s="15">
        <v>12</v>
      </c>
      <c r="J389" s="393">
        <f>+'POE Cesar Conto'!AA389</f>
        <v>1096762</v>
      </c>
      <c r="K389" s="44">
        <f t="shared" si="14"/>
        <v>13161144</v>
      </c>
      <c r="L389" s="221"/>
      <c r="M389" s="396"/>
      <c r="N389" s="382"/>
      <c r="O389" s="391"/>
    </row>
    <row r="390" spans="1:15" ht="30">
      <c r="A390" s="4"/>
      <c r="B390" s="6"/>
      <c r="C390" s="68"/>
      <c r="D390" s="70" t="s">
        <v>740</v>
      </c>
      <c r="E390" s="69"/>
      <c r="F390" s="69"/>
      <c r="G390" s="78" t="s">
        <v>741</v>
      </c>
      <c r="H390" s="15" t="s">
        <v>35</v>
      </c>
      <c r="I390" s="15">
        <v>18</v>
      </c>
      <c r="J390" s="393">
        <f>+'POE Cesar Conto'!AA390</f>
        <v>661061</v>
      </c>
      <c r="K390" s="44">
        <f t="shared" si="14"/>
        <v>11899098</v>
      </c>
      <c r="L390" s="221"/>
      <c r="M390" s="396"/>
      <c r="N390" s="382"/>
      <c r="O390" s="391"/>
    </row>
    <row r="391" spans="1:15" ht="30">
      <c r="A391" s="4"/>
      <c r="B391" s="6"/>
      <c r="C391" s="68"/>
      <c r="D391" s="70" t="s">
        <v>742</v>
      </c>
      <c r="E391" s="69"/>
      <c r="F391" s="69"/>
      <c r="G391" s="78" t="s">
        <v>743</v>
      </c>
      <c r="H391" s="15" t="s">
        <v>35</v>
      </c>
      <c r="I391" s="15">
        <v>48</v>
      </c>
      <c r="J391" s="393">
        <f>+'POE Cesar Conto'!AA391</f>
        <v>608477</v>
      </c>
      <c r="K391" s="44">
        <f t="shared" si="14"/>
        <v>29206896</v>
      </c>
      <c r="L391" s="221"/>
      <c r="M391" s="396"/>
      <c r="N391" s="382"/>
      <c r="O391" s="391"/>
    </row>
    <row r="392" spans="1:15" ht="16">
      <c r="A392" s="4"/>
      <c r="B392" s="6"/>
      <c r="C392" s="68"/>
      <c r="D392" s="70" t="s">
        <v>744</v>
      </c>
      <c r="E392" s="69"/>
      <c r="F392" s="69"/>
      <c r="G392" s="78" t="s">
        <v>745</v>
      </c>
      <c r="H392" s="15" t="s">
        <v>35</v>
      </c>
      <c r="I392" s="15">
        <v>26</v>
      </c>
      <c r="J392" s="393">
        <f>+'POE Cesar Conto'!AA392</f>
        <v>303709</v>
      </c>
      <c r="K392" s="44">
        <f t="shared" si="14"/>
        <v>7896434</v>
      </c>
      <c r="L392" s="221"/>
      <c r="M392" s="396"/>
      <c r="N392" s="382"/>
      <c r="O392" s="391"/>
    </row>
    <row r="393" spans="1:15" ht="16">
      <c r="A393" s="4"/>
      <c r="B393" s="6"/>
      <c r="C393" s="68"/>
      <c r="D393" s="70" t="s">
        <v>746</v>
      </c>
      <c r="E393" s="69"/>
      <c r="F393" s="69"/>
      <c r="G393" s="78" t="s">
        <v>747</v>
      </c>
      <c r="H393" s="15" t="s">
        <v>35</v>
      </c>
      <c r="I393" s="15">
        <v>7</v>
      </c>
      <c r="J393" s="393">
        <f>+'POE Cesar Conto'!AA393</f>
        <v>1418264</v>
      </c>
      <c r="K393" s="44">
        <f t="shared" si="14"/>
        <v>9927848</v>
      </c>
      <c r="L393" s="221"/>
      <c r="M393" s="396"/>
      <c r="N393" s="382"/>
      <c r="O393" s="391"/>
    </row>
    <row r="394" spans="1:15" ht="16">
      <c r="A394" s="4"/>
      <c r="B394" s="6"/>
      <c r="C394" s="68"/>
      <c r="D394" s="70" t="s">
        <v>748</v>
      </c>
      <c r="E394" s="69"/>
      <c r="F394" s="69"/>
      <c r="G394" s="78" t="s">
        <v>749</v>
      </c>
      <c r="H394" s="15" t="s">
        <v>35</v>
      </c>
      <c r="I394" s="15">
        <v>8</v>
      </c>
      <c r="J394" s="393">
        <f>+'POE Cesar Conto'!AA394</f>
        <v>1207545</v>
      </c>
      <c r="K394" s="44">
        <f t="shared" si="14"/>
        <v>9660360</v>
      </c>
      <c r="L394" s="221"/>
      <c r="M394" s="396"/>
      <c r="N394" s="382"/>
      <c r="O394" s="391"/>
    </row>
    <row r="395" spans="1:15" ht="30">
      <c r="A395" s="4"/>
      <c r="B395" s="6"/>
      <c r="C395" s="68"/>
      <c r="D395" s="70" t="s">
        <v>750</v>
      </c>
      <c r="E395" s="69"/>
      <c r="F395" s="69"/>
      <c r="G395" s="78" t="s">
        <v>751</v>
      </c>
      <c r="H395" s="15" t="s">
        <v>35</v>
      </c>
      <c r="I395" s="15">
        <v>62</v>
      </c>
      <c r="J395" s="393">
        <f>+'POE Cesar Conto'!AA395</f>
        <v>428188</v>
      </c>
      <c r="K395" s="44">
        <f t="shared" si="14"/>
        <v>26547656</v>
      </c>
      <c r="L395" s="221"/>
      <c r="M395" s="396"/>
      <c r="N395" s="382"/>
      <c r="O395" s="391"/>
    </row>
    <row r="396" spans="1:15" ht="16">
      <c r="A396" s="4"/>
      <c r="B396" s="6"/>
      <c r="C396" s="68"/>
      <c r="D396" s="70" t="s">
        <v>752</v>
      </c>
      <c r="E396" s="69"/>
      <c r="F396" s="69"/>
      <c r="G396" s="78" t="s">
        <v>753</v>
      </c>
      <c r="H396" s="15" t="s">
        <v>35</v>
      </c>
      <c r="I396" s="15">
        <v>84</v>
      </c>
      <c r="J396" s="393">
        <f>+'POE Cesar Conto'!AA396</f>
        <v>405652</v>
      </c>
      <c r="K396" s="44">
        <f t="shared" si="14"/>
        <v>34074768</v>
      </c>
      <c r="L396" s="221"/>
      <c r="M396" s="396"/>
      <c r="N396" s="382"/>
      <c r="O396" s="391"/>
    </row>
    <row r="397" spans="1:15" ht="16">
      <c r="A397" s="4"/>
      <c r="B397" s="6"/>
      <c r="C397" s="68"/>
      <c r="D397" s="70" t="s">
        <v>754</v>
      </c>
      <c r="E397" s="69"/>
      <c r="F397" s="69"/>
      <c r="G397" s="78" t="s">
        <v>755</v>
      </c>
      <c r="H397" s="15" t="s">
        <v>35</v>
      </c>
      <c r="I397" s="15">
        <v>24</v>
      </c>
      <c r="J397" s="393">
        <f>+'POE Cesar Conto'!AA397</f>
        <v>1367195</v>
      </c>
      <c r="K397" s="44">
        <f t="shared" si="14"/>
        <v>32812680</v>
      </c>
      <c r="L397" s="221"/>
      <c r="M397" s="396"/>
      <c r="N397" s="382"/>
      <c r="O397" s="391"/>
    </row>
    <row r="398" spans="1:15" ht="16">
      <c r="A398" s="4"/>
      <c r="B398" s="6"/>
      <c r="C398" s="68"/>
      <c r="D398" s="70" t="s">
        <v>756</v>
      </c>
      <c r="E398" s="69"/>
      <c r="F398" s="69"/>
      <c r="G398" s="78" t="s">
        <v>757</v>
      </c>
      <c r="H398" s="15" t="s">
        <v>35</v>
      </c>
      <c r="I398" s="15">
        <v>1</v>
      </c>
      <c r="J398" s="393">
        <f>+'POE Cesar Conto'!AA398</f>
        <v>22588764</v>
      </c>
      <c r="K398" s="44">
        <f t="shared" si="14"/>
        <v>22588764</v>
      </c>
      <c r="L398" s="221"/>
      <c r="M398" s="396"/>
      <c r="N398" s="382"/>
      <c r="O398" s="391"/>
    </row>
    <row r="399" spans="1:15" ht="30">
      <c r="A399" s="4"/>
      <c r="B399" s="6"/>
      <c r="C399" s="68"/>
      <c r="D399" s="70" t="s">
        <v>758</v>
      </c>
      <c r="E399" s="69"/>
      <c r="F399" s="69"/>
      <c r="G399" s="78" t="s">
        <v>759</v>
      </c>
      <c r="H399" s="15" t="s">
        <v>35</v>
      </c>
      <c r="I399" s="15">
        <v>1</v>
      </c>
      <c r="J399" s="393">
        <f>+'POE Cesar Conto'!AA399</f>
        <v>15189385</v>
      </c>
      <c r="K399" s="44">
        <f t="shared" si="14"/>
        <v>15189385</v>
      </c>
      <c r="L399" s="221"/>
      <c r="M399" s="396"/>
      <c r="N399" s="382"/>
      <c r="O399" s="391"/>
    </row>
    <row r="400" spans="1:15" ht="16">
      <c r="A400" s="4"/>
      <c r="B400" s="6"/>
      <c r="C400" s="68"/>
      <c r="D400" s="70" t="s">
        <v>760</v>
      </c>
      <c r="E400" s="69"/>
      <c r="F400" s="69"/>
      <c r="G400" s="78" t="s">
        <v>761</v>
      </c>
      <c r="H400" s="15" t="s">
        <v>35</v>
      </c>
      <c r="I400" s="15">
        <v>1</v>
      </c>
      <c r="J400" s="393">
        <f>+'POE Cesar Conto'!AA400</f>
        <v>2779463</v>
      </c>
      <c r="K400" s="44">
        <f t="shared" si="14"/>
        <v>2779463</v>
      </c>
      <c r="L400" s="221"/>
      <c r="M400" s="396"/>
      <c r="N400" s="382"/>
      <c r="O400" s="391"/>
    </row>
    <row r="401" spans="1:15" ht="16">
      <c r="A401" s="4"/>
      <c r="B401" s="6"/>
      <c r="C401" s="68"/>
      <c r="D401" s="70" t="s">
        <v>762</v>
      </c>
      <c r="E401" s="69"/>
      <c r="F401" s="69"/>
      <c r="G401" s="78" t="s">
        <v>763</v>
      </c>
      <c r="H401" s="15" t="s">
        <v>35</v>
      </c>
      <c r="I401" s="15">
        <v>5</v>
      </c>
      <c r="J401" s="393">
        <f>+'POE Cesar Conto'!AA401</f>
        <v>2373811</v>
      </c>
      <c r="K401" s="44">
        <f t="shared" si="14"/>
        <v>11869055</v>
      </c>
      <c r="L401" s="221"/>
      <c r="M401" s="396"/>
      <c r="N401" s="382"/>
      <c r="O401" s="391"/>
    </row>
    <row r="402" spans="1:15" ht="16">
      <c r="A402" s="4"/>
      <c r="B402" s="6"/>
      <c r="C402" s="68"/>
      <c r="D402" s="70" t="s">
        <v>764</v>
      </c>
      <c r="E402" s="69"/>
      <c r="F402" s="69"/>
      <c r="G402" s="78" t="s">
        <v>765</v>
      </c>
      <c r="H402" s="15" t="s">
        <v>35</v>
      </c>
      <c r="I402" s="15">
        <v>1</v>
      </c>
      <c r="J402" s="393">
        <f>+'POE Cesar Conto'!AA402</f>
        <v>2373811</v>
      </c>
      <c r="K402" s="44">
        <f t="shared" si="14"/>
        <v>2373811</v>
      </c>
      <c r="L402" s="221"/>
      <c r="M402" s="396"/>
      <c r="N402" s="382"/>
      <c r="O402" s="391"/>
    </row>
    <row r="403" spans="1:15" ht="16">
      <c r="A403" s="4"/>
      <c r="B403" s="6"/>
      <c r="C403" s="68"/>
      <c r="D403" s="70" t="s">
        <v>766</v>
      </c>
      <c r="E403" s="69"/>
      <c r="F403" s="69"/>
      <c r="G403" s="78" t="s">
        <v>767</v>
      </c>
      <c r="H403" s="15" t="s">
        <v>42</v>
      </c>
      <c r="I403" s="15">
        <v>6000</v>
      </c>
      <c r="J403" s="393">
        <f>+'POE Cesar Conto'!AA403</f>
        <v>7512</v>
      </c>
      <c r="K403" s="44">
        <f t="shared" si="14"/>
        <v>45072000</v>
      </c>
      <c r="L403" s="221"/>
      <c r="M403" s="396"/>
      <c r="N403" s="382"/>
      <c r="O403" s="391"/>
    </row>
    <row r="404" spans="1:15" ht="16">
      <c r="A404" s="4"/>
      <c r="B404" s="6"/>
      <c r="C404" s="68"/>
      <c r="D404" s="70" t="s">
        <v>768</v>
      </c>
      <c r="E404" s="69"/>
      <c r="F404" s="69"/>
      <c r="G404" s="78" t="s">
        <v>769</v>
      </c>
      <c r="H404" s="15" t="s">
        <v>42</v>
      </c>
      <c r="I404" s="15">
        <v>1000</v>
      </c>
      <c r="J404" s="393">
        <f>+'POE Cesar Conto'!AA404</f>
        <v>7512</v>
      </c>
      <c r="K404" s="44">
        <f t="shared" si="14"/>
        <v>7512000</v>
      </c>
      <c r="L404" s="221"/>
      <c r="M404" s="396"/>
      <c r="N404" s="382"/>
      <c r="O404" s="391"/>
    </row>
    <row r="405" spans="1:15" ht="16">
      <c r="A405" s="4"/>
      <c r="B405" s="6"/>
      <c r="C405" s="68"/>
      <c r="D405" s="70" t="s">
        <v>770</v>
      </c>
      <c r="E405" s="69"/>
      <c r="F405" s="69"/>
      <c r="G405" s="78" t="s">
        <v>771</v>
      </c>
      <c r="H405" s="15" t="s">
        <v>35</v>
      </c>
      <c r="I405" s="15">
        <v>36</v>
      </c>
      <c r="J405" s="393">
        <f>+'POE Cesar Conto'!AA405</f>
        <v>312003</v>
      </c>
      <c r="K405" s="44">
        <f t="shared" si="14"/>
        <v>11232108</v>
      </c>
      <c r="L405" s="221"/>
      <c r="M405" s="396"/>
      <c r="N405" s="382"/>
      <c r="O405" s="391"/>
    </row>
    <row r="406" spans="1:15" ht="16">
      <c r="A406" s="4"/>
      <c r="B406" s="6"/>
      <c r="C406" s="68"/>
      <c r="D406" s="70" t="s">
        <v>772</v>
      </c>
      <c r="E406" s="69"/>
      <c r="F406" s="69"/>
      <c r="G406" s="78" t="s">
        <v>727</v>
      </c>
      <c r="H406" s="15" t="s">
        <v>35</v>
      </c>
      <c r="I406" s="15">
        <v>50</v>
      </c>
      <c r="J406" s="393">
        <f>+'POE Cesar Conto'!AA406</f>
        <v>130825</v>
      </c>
      <c r="K406" s="44">
        <f t="shared" si="14"/>
        <v>6541250</v>
      </c>
      <c r="L406" s="221"/>
      <c r="M406" s="396"/>
      <c r="N406" s="382"/>
      <c r="O406" s="391"/>
    </row>
    <row r="407" spans="1:15" ht="16">
      <c r="A407" s="4"/>
      <c r="B407" s="6"/>
      <c r="C407" s="68"/>
      <c r="D407" s="70" t="s">
        <v>773</v>
      </c>
      <c r="E407" s="69"/>
      <c r="F407" s="69"/>
      <c r="G407" s="78" t="s">
        <v>774</v>
      </c>
      <c r="H407" s="15" t="s">
        <v>35</v>
      </c>
      <c r="I407" s="15">
        <v>150</v>
      </c>
      <c r="J407" s="393">
        <f>+'POE Cesar Conto'!AA407</f>
        <v>82633</v>
      </c>
      <c r="K407" s="44">
        <f t="shared" si="14"/>
        <v>12394950</v>
      </c>
      <c r="L407" s="221"/>
      <c r="M407" s="396"/>
      <c r="N407" s="382"/>
      <c r="O407" s="391"/>
    </row>
    <row r="408" spans="1:15" ht="16">
      <c r="A408" s="4"/>
      <c r="B408" s="6"/>
      <c r="C408" s="68"/>
      <c r="D408" s="70" t="s">
        <v>775</v>
      </c>
      <c r="E408" s="69"/>
      <c r="F408" s="69"/>
      <c r="G408" s="78" t="s">
        <v>776</v>
      </c>
      <c r="H408" s="15" t="s">
        <v>35</v>
      </c>
      <c r="I408" s="15">
        <v>25</v>
      </c>
      <c r="J408" s="393">
        <f>+'POE Cesar Conto'!AA408</f>
        <v>15025</v>
      </c>
      <c r="K408" s="44">
        <f t="shared" si="14"/>
        <v>375625</v>
      </c>
      <c r="L408" s="221"/>
      <c r="M408" s="396"/>
      <c r="N408" s="382"/>
      <c r="O408" s="391"/>
    </row>
    <row r="409" spans="1:15" ht="16">
      <c r="A409" s="4"/>
      <c r="B409" s="6"/>
      <c r="C409" s="68"/>
      <c r="D409" s="70" t="s">
        <v>777</v>
      </c>
      <c r="E409" s="69"/>
      <c r="F409" s="69"/>
      <c r="G409" s="78" t="s">
        <v>778</v>
      </c>
      <c r="H409" s="15" t="s">
        <v>35</v>
      </c>
      <c r="I409" s="15">
        <v>220</v>
      </c>
      <c r="J409" s="393">
        <f>+'POE Cesar Conto'!AA409</f>
        <v>7140</v>
      </c>
      <c r="K409" s="44">
        <f t="shared" si="14"/>
        <v>1570800</v>
      </c>
      <c r="L409" s="221"/>
      <c r="M409" s="396"/>
      <c r="N409" s="382"/>
      <c r="O409" s="391"/>
    </row>
    <row r="410" spans="1:15" ht="16">
      <c r="A410" s="4"/>
      <c r="B410" s="6"/>
      <c r="C410" s="68"/>
      <c r="D410" s="70" t="s">
        <v>779</v>
      </c>
      <c r="E410" s="69"/>
      <c r="F410" s="69"/>
      <c r="G410" s="78" t="s">
        <v>780</v>
      </c>
      <c r="H410" s="15" t="s">
        <v>35</v>
      </c>
      <c r="I410" s="15">
        <v>120</v>
      </c>
      <c r="J410" s="393">
        <f>+'POE Cesar Conto'!AA410</f>
        <v>42142</v>
      </c>
      <c r="K410" s="44">
        <f t="shared" si="14"/>
        <v>5057040</v>
      </c>
      <c r="L410" s="221"/>
      <c r="M410" s="396"/>
      <c r="N410" s="382"/>
      <c r="O410" s="391"/>
    </row>
    <row r="411" spans="1:15" ht="16">
      <c r="A411" s="4"/>
      <c r="B411" s="6"/>
      <c r="C411" s="68"/>
      <c r="D411" s="70" t="s">
        <v>781</v>
      </c>
      <c r="E411" s="69"/>
      <c r="F411" s="69"/>
      <c r="G411" s="78" t="s">
        <v>782</v>
      </c>
      <c r="H411" s="15" t="s">
        <v>35</v>
      </c>
      <c r="I411" s="15">
        <v>1</v>
      </c>
      <c r="J411" s="393">
        <f>+'POE Cesar Conto'!AA411</f>
        <v>2283666</v>
      </c>
      <c r="K411" s="44">
        <f t="shared" si="14"/>
        <v>2283666</v>
      </c>
      <c r="L411" s="221"/>
      <c r="M411" s="396"/>
      <c r="N411" s="382"/>
      <c r="O411" s="391"/>
    </row>
    <row r="412" spans="1:15" ht="16">
      <c r="A412" s="4"/>
      <c r="B412" s="6"/>
      <c r="C412" s="68"/>
      <c r="D412" s="101" t="s">
        <v>783</v>
      </c>
      <c r="E412" s="102"/>
      <c r="F412" s="102"/>
      <c r="G412" s="103" t="s">
        <v>784</v>
      </c>
      <c r="H412" s="15"/>
      <c r="I412" s="15"/>
      <c r="J412" s="393"/>
      <c r="K412" s="44"/>
      <c r="L412" s="221"/>
      <c r="M412" s="396"/>
      <c r="N412" s="384"/>
      <c r="O412" s="363"/>
    </row>
    <row r="413" spans="1:15" ht="30">
      <c r="A413" s="4"/>
      <c r="B413" s="6"/>
      <c r="C413" s="68"/>
      <c r="D413" s="70" t="s">
        <v>785</v>
      </c>
      <c r="E413" s="69"/>
      <c r="F413" s="69"/>
      <c r="G413" s="78" t="s">
        <v>786</v>
      </c>
      <c r="H413" s="15" t="s">
        <v>35</v>
      </c>
      <c r="I413" s="15">
        <v>1</v>
      </c>
      <c r="J413" s="393">
        <f>+'POE Cesar Conto'!AA413</f>
        <v>38774403</v>
      </c>
      <c r="K413" s="44">
        <f t="shared" si="14"/>
        <v>38774403</v>
      </c>
      <c r="L413" s="221"/>
      <c r="M413" s="396"/>
      <c r="N413" s="382"/>
      <c r="O413" s="391"/>
    </row>
    <row r="414" spans="1:15" ht="16">
      <c r="A414" s="4"/>
      <c r="B414" s="6"/>
      <c r="C414" s="68"/>
      <c r="D414" s="70" t="s">
        <v>787</v>
      </c>
      <c r="E414" s="69"/>
      <c r="F414" s="69"/>
      <c r="G414" s="78" t="s">
        <v>788</v>
      </c>
      <c r="H414" s="15" t="s">
        <v>35</v>
      </c>
      <c r="I414" s="15">
        <v>1</v>
      </c>
      <c r="J414" s="393">
        <f>+'POE Cesar Conto'!AA414</f>
        <v>15484045</v>
      </c>
      <c r="K414" s="44">
        <f t="shared" si="14"/>
        <v>15484045</v>
      </c>
      <c r="L414" s="221"/>
      <c r="M414" s="396"/>
      <c r="N414" s="382"/>
      <c r="O414" s="391"/>
    </row>
    <row r="415" spans="1:15" ht="16">
      <c r="A415" s="4"/>
      <c r="B415" s="6"/>
      <c r="C415" s="68"/>
      <c r="D415" s="70" t="s">
        <v>789</v>
      </c>
      <c r="E415" s="69"/>
      <c r="F415" s="69"/>
      <c r="G415" s="78" t="s">
        <v>790</v>
      </c>
      <c r="H415" s="15" t="s">
        <v>35</v>
      </c>
      <c r="I415" s="15">
        <v>1</v>
      </c>
      <c r="J415" s="393">
        <f>+'POE Cesar Conto'!AA415</f>
        <v>4412388</v>
      </c>
      <c r="K415" s="44">
        <f t="shared" si="14"/>
        <v>4412388</v>
      </c>
      <c r="L415" s="221"/>
      <c r="M415" s="396"/>
      <c r="N415" s="382"/>
      <c r="O415" s="391"/>
    </row>
    <row r="416" spans="1:15" ht="30">
      <c r="A416" s="4"/>
      <c r="B416" s="6"/>
      <c r="C416" s="68"/>
      <c r="D416" s="70" t="s">
        <v>791</v>
      </c>
      <c r="E416" s="69"/>
      <c r="F416" s="69"/>
      <c r="G416" s="78" t="s">
        <v>792</v>
      </c>
      <c r="H416" s="15" t="s">
        <v>42</v>
      </c>
      <c r="I416" s="15">
        <v>20</v>
      </c>
      <c r="J416" s="393">
        <f>+'POE Cesar Conto'!AA416</f>
        <v>177987</v>
      </c>
      <c r="K416" s="44">
        <f t="shared" si="14"/>
        <v>3559740</v>
      </c>
      <c r="L416" s="221"/>
      <c r="M416" s="396"/>
      <c r="N416" s="382"/>
      <c r="O416" s="391"/>
    </row>
    <row r="417" spans="1:15" ht="30">
      <c r="A417" s="4"/>
      <c r="B417" s="6"/>
      <c r="C417" s="68"/>
      <c r="D417" s="70" t="s">
        <v>793</v>
      </c>
      <c r="E417" s="69"/>
      <c r="F417" s="69"/>
      <c r="G417" s="78" t="s">
        <v>794</v>
      </c>
      <c r="H417" s="15" t="s">
        <v>42</v>
      </c>
      <c r="I417" s="15">
        <v>20</v>
      </c>
      <c r="J417" s="393">
        <f>+'POE Cesar Conto'!AA417</f>
        <v>60862</v>
      </c>
      <c r="K417" s="44">
        <f t="shared" si="14"/>
        <v>1217240</v>
      </c>
      <c r="L417" s="221"/>
      <c r="M417" s="396"/>
      <c r="N417" s="382"/>
      <c r="O417" s="391"/>
    </row>
    <row r="418" spans="1:15" ht="30">
      <c r="A418" s="4"/>
      <c r="B418" s="6"/>
      <c r="C418" s="68"/>
      <c r="D418" s="70" t="s">
        <v>795</v>
      </c>
      <c r="E418" s="69"/>
      <c r="F418" s="69"/>
      <c r="G418" s="78" t="s">
        <v>796</v>
      </c>
      <c r="H418" s="15" t="s">
        <v>42</v>
      </c>
      <c r="I418" s="15">
        <v>20</v>
      </c>
      <c r="J418" s="393">
        <f>+'POE Cesar Conto'!AA418</f>
        <v>30441</v>
      </c>
      <c r="K418" s="44">
        <f t="shared" si="14"/>
        <v>608820</v>
      </c>
      <c r="L418" s="221"/>
      <c r="M418" s="396"/>
      <c r="N418" s="382"/>
      <c r="O418" s="391"/>
    </row>
    <row r="419" spans="1:15" ht="16">
      <c r="A419" s="4"/>
      <c r="B419" s="6"/>
      <c r="C419" s="68"/>
      <c r="D419" s="70" t="s">
        <v>797</v>
      </c>
      <c r="E419" s="69"/>
      <c r="F419" s="69"/>
      <c r="G419" s="78" t="s">
        <v>798</v>
      </c>
      <c r="H419" s="15" t="s">
        <v>42</v>
      </c>
      <c r="I419" s="15">
        <v>20</v>
      </c>
      <c r="J419" s="393">
        <f>+'POE Cesar Conto'!AA419</f>
        <v>41765</v>
      </c>
      <c r="K419" s="44">
        <f t="shared" si="14"/>
        <v>835300</v>
      </c>
      <c r="L419" s="221"/>
      <c r="M419" s="396"/>
      <c r="N419" s="382"/>
      <c r="O419" s="391"/>
    </row>
    <row r="420" spans="1:15" ht="16">
      <c r="A420" s="4"/>
      <c r="B420" s="6"/>
      <c r="C420" s="68"/>
      <c r="D420" s="70" t="s">
        <v>799</v>
      </c>
      <c r="E420" s="69"/>
      <c r="F420" s="69"/>
      <c r="G420" s="78" t="s">
        <v>800</v>
      </c>
      <c r="H420" s="15" t="s">
        <v>42</v>
      </c>
      <c r="I420" s="15">
        <v>40</v>
      </c>
      <c r="J420" s="393">
        <f>+'POE Cesar Conto'!AA420</f>
        <v>22132</v>
      </c>
      <c r="K420" s="44">
        <f t="shared" si="14"/>
        <v>885280</v>
      </c>
      <c r="L420" s="221"/>
      <c r="M420" s="396"/>
      <c r="N420" s="382"/>
      <c r="O420" s="391"/>
    </row>
    <row r="421" spans="1:15" ht="16">
      <c r="A421" s="4"/>
      <c r="B421" s="6"/>
      <c r="C421" s="68"/>
      <c r="D421" s="70" t="s">
        <v>801</v>
      </c>
      <c r="E421" s="69"/>
      <c r="F421" s="69"/>
      <c r="G421" s="78" t="s">
        <v>802</v>
      </c>
      <c r="H421" s="15" t="s">
        <v>42</v>
      </c>
      <c r="I421" s="15">
        <v>40</v>
      </c>
      <c r="J421" s="393">
        <f>+'POE Cesar Conto'!AA421</f>
        <v>15468</v>
      </c>
      <c r="K421" s="44">
        <f t="shared" si="14"/>
        <v>618720</v>
      </c>
      <c r="L421" s="221"/>
      <c r="M421" s="396"/>
      <c r="N421" s="382"/>
      <c r="O421" s="391"/>
    </row>
    <row r="422" spans="1:15" ht="30">
      <c r="A422" s="4"/>
      <c r="B422" s="6"/>
      <c r="C422" s="68"/>
      <c r="D422" s="70" t="s">
        <v>803</v>
      </c>
      <c r="E422" s="69"/>
      <c r="F422" s="69"/>
      <c r="G422" s="78" t="s">
        <v>804</v>
      </c>
      <c r="H422" s="15" t="s">
        <v>42</v>
      </c>
      <c r="I422" s="15">
        <v>30</v>
      </c>
      <c r="J422" s="393">
        <f>+'POE Cesar Conto'!AA422</f>
        <v>46603</v>
      </c>
      <c r="K422" s="44">
        <f t="shared" si="14"/>
        <v>1398090</v>
      </c>
      <c r="L422" s="221"/>
      <c r="M422" s="396"/>
      <c r="N422" s="382"/>
      <c r="O422" s="391"/>
    </row>
    <row r="423" spans="1:15" ht="30">
      <c r="A423" s="4"/>
      <c r="B423" s="6"/>
      <c r="C423" s="68"/>
      <c r="D423" s="70" t="s">
        <v>805</v>
      </c>
      <c r="E423" s="69"/>
      <c r="F423" s="69"/>
      <c r="G423" s="78" t="s">
        <v>806</v>
      </c>
      <c r="H423" s="15" t="s">
        <v>42</v>
      </c>
      <c r="I423" s="15">
        <v>20</v>
      </c>
      <c r="J423" s="393">
        <f>+'POE Cesar Conto'!AA423</f>
        <v>390999</v>
      </c>
      <c r="K423" s="44">
        <f t="shared" si="14"/>
        <v>7819980</v>
      </c>
      <c r="L423" s="221"/>
      <c r="M423" s="396"/>
      <c r="N423" s="382"/>
      <c r="O423" s="391"/>
    </row>
    <row r="424" spans="1:15" ht="45">
      <c r="A424" s="4"/>
      <c r="B424" s="6"/>
      <c r="C424" s="68"/>
      <c r="D424" s="70" t="s">
        <v>807</v>
      </c>
      <c r="E424" s="69"/>
      <c r="F424" s="69"/>
      <c r="G424" s="78" t="s">
        <v>808</v>
      </c>
      <c r="H424" s="15" t="s">
        <v>35</v>
      </c>
      <c r="I424" s="15">
        <v>1</v>
      </c>
      <c r="J424" s="393">
        <f>+'POE Cesar Conto'!AA424</f>
        <v>44224078</v>
      </c>
      <c r="K424" s="44">
        <f t="shared" si="14"/>
        <v>44224078</v>
      </c>
      <c r="L424" s="221"/>
      <c r="M424" s="396"/>
      <c r="N424" s="382"/>
      <c r="O424" s="391"/>
    </row>
    <row r="425" spans="1:15" ht="60">
      <c r="A425" s="4"/>
      <c r="B425" s="6"/>
      <c r="C425" s="68"/>
      <c r="D425" s="70" t="s">
        <v>809</v>
      </c>
      <c r="E425" s="69"/>
      <c r="F425" s="69"/>
      <c r="G425" s="78" t="s">
        <v>810</v>
      </c>
      <c r="H425" s="15" t="s">
        <v>42</v>
      </c>
      <c r="I425" s="15">
        <v>15</v>
      </c>
      <c r="J425" s="393">
        <f>+'POE Cesar Conto'!AA425</f>
        <v>118691</v>
      </c>
      <c r="K425" s="44">
        <f t="shared" si="14"/>
        <v>1780365</v>
      </c>
      <c r="L425" s="221"/>
      <c r="M425" s="396"/>
      <c r="N425" s="382"/>
      <c r="O425" s="391"/>
    </row>
    <row r="426" spans="1:15" ht="60">
      <c r="A426" s="4"/>
      <c r="B426" s="6"/>
      <c r="C426" s="68"/>
      <c r="D426" s="70" t="s">
        <v>811</v>
      </c>
      <c r="E426" s="69"/>
      <c r="F426" s="69"/>
      <c r="G426" s="78" t="s">
        <v>812</v>
      </c>
      <c r="H426" s="15" t="s">
        <v>35</v>
      </c>
      <c r="I426" s="15">
        <v>10</v>
      </c>
      <c r="J426" s="393">
        <f>+'POE Cesar Conto'!AA426</f>
        <v>107725</v>
      </c>
      <c r="K426" s="44">
        <f t="shared" si="14"/>
        <v>1077250</v>
      </c>
      <c r="L426" s="221"/>
      <c r="M426" s="396"/>
      <c r="N426" s="382"/>
      <c r="O426" s="391"/>
    </row>
    <row r="427" spans="1:15" ht="75">
      <c r="A427" s="4"/>
      <c r="B427" s="6"/>
      <c r="C427" s="68"/>
      <c r="D427" s="70" t="s">
        <v>813</v>
      </c>
      <c r="E427" s="69"/>
      <c r="F427" s="69"/>
      <c r="G427" s="78" t="s">
        <v>814</v>
      </c>
      <c r="H427" s="15" t="s">
        <v>35</v>
      </c>
      <c r="I427" s="15">
        <v>10</v>
      </c>
      <c r="J427" s="393">
        <f>+'POE Cesar Conto'!AA427</f>
        <v>168289</v>
      </c>
      <c r="K427" s="44">
        <f t="shared" si="14"/>
        <v>1682890</v>
      </c>
      <c r="L427" s="221"/>
      <c r="M427" s="396"/>
      <c r="N427" s="382"/>
      <c r="O427" s="391"/>
    </row>
    <row r="428" spans="1:15" ht="75">
      <c r="A428" s="4"/>
      <c r="B428" s="6"/>
      <c r="C428" s="68"/>
      <c r="D428" s="70" t="s">
        <v>815</v>
      </c>
      <c r="E428" s="69"/>
      <c r="F428" s="69"/>
      <c r="G428" s="78" t="s">
        <v>816</v>
      </c>
      <c r="H428" s="15" t="s">
        <v>35</v>
      </c>
      <c r="I428" s="15">
        <v>10</v>
      </c>
      <c r="J428" s="393">
        <f>+'POE Cesar Conto'!AA428</f>
        <v>173971</v>
      </c>
      <c r="K428" s="44">
        <f t="shared" si="14"/>
        <v>1739710</v>
      </c>
      <c r="L428" s="221"/>
      <c r="M428" s="396"/>
      <c r="N428" s="382"/>
      <c r="O428" s="391"/>
    </row>
    <row r="429" spans="1:15" ht="30">
      <c r="A429" s="4"/>
      <c r="B429" s="6"/>
      <c r="C429" s="68"/>
      <c r="D429" s="70" t="s">
        <v>817</v>
      </c>
      <c r="E429" s="69"/>
      <c r="F429" s="69"/>
      <c r="G429" s="78" t="s">
        <v>818</v>
      </c>
      <c r="H429" s="15" t="s">
        <v>35</v>
      </c>
      <c r="I429" s="15">
        <v>225</v>
      </c>
      <c r="J429" s="393">
        <f>+'POE Cesar Conto'!AA429</f>
        <v>3470</v>
      </c>
      <c r="K429" s="44">
        <f t="shared" si="14"/>
        <v>780750</v>
      </c>
      <c r="L429" s="221"/>
      <c r="M429" s="396"/>
      <c r="N429" s="382"/>
      <c r="O429" s="391"/>
    </row>
    <row r="430" spans="1:15" ht="31.5" customHeight="1" thickBot="1">
      <c r="A430" s="4"/>
      <c r="B430" s="6"/>
      <c r="C430" s="65" t="s">
        <v>47</v>
      </c>
      <c r="D430" s="66"/>
      <c r="E430" s="66"/>
      <c r="F430" s="66"/>
      <c r="G430" s="67"/>
      <c r="H430" s="67"/>
      <c r="I430" s="67"/>
      <c r="J430" s="67"/>
      <c r="K430" s="84">
        <f>SUM(K359:K429)</f>
        <v>830162905</v>
      </c>
      <c r="L430" s="221"/>
      <c r="M430" s="396"/>
      <c r="N430" s="383"/>
      <c r="O430" s="362"/>
    </row>
    <row r="431" spans="1:15" ht="30" customHeight="1" thickBot="1">
      <c r="A431" s="4"/>
      <c r="B431" s="6"/>
      <c r="C431" s="72"/>
      <c r="D431" s="73" t="s">
        <v>819</v>
      </c>
      <c r="E431" s="74"/>
      <c r="F431" s="74"/>
      <c r="G431" s="77" t="s">
        <v>820</v>
      </c>
      <c r="H431" s="73"/>
      <c r="I431" s="76"/>
      <c r="J431" s="74"/>
      <c r="K431" s="75"/>
      <c r="L431" s="221"/>
      <c r="M431" s="396"/>
      <c r="N431" s="381"/>
      <c r="O431" s="360"/>
    </row>
    <row r="432" spans="1:15" ht="16">
      <c r="A432" s="4"/>
      <c r="B432" s="6"/>
      <c r="C432" s="68"/>
      <c r="D432" s="101" t="s">
        <v>821</v>
      </c>
      <c r="E432" s="102"/>
      <c r="F432" s="102"/>
      <c r="G432" s="103" t="s">
        <v>822</v>
      </c>
      <c r="H432" s="15"/>
      <c r="I432" s="15"/>
      <c r="J432" s="56"/>
      <c r="K432" s="44"/>
      <c r="L432" s="221"/>
      <c r="M432" s="396"/>
      <c r="N432" s="384"/>
      <c r="O432" s="361"/>
    </row>
    <row r="433" spans="1:15" ht="17.25" customHeight="1">
      <c r="A433" s="4"/>
      <c r="B433" s="6"/>
      <c r="C433" s="68"/>
      <c r="D433" s="70" t="s">
        <v>823</v>
      </c>
      <c r="E433" s="69"/>
      <c r="F433" s="69"/>
      <c r="G433" s="78" t="s">
        <v>824</v>
      </c>
      <c r="H433" s="15" t="s">
        <v>35</v>
      </c>
      <c r="I433" s="15">
        <v>1</v>
      </c>
      <c r="J433" s="393">
        <f>+'POE Cesar Conto'!AA433</f>
        <v>20979073</v>
      </c>
      <c r="K433" s="44">
        <f t="shared" si="14"/>
        <v>20979073</v>
      </c>
      <c r="L433" s="221"/>
      <c r="M433" s="396"/>
      <c r="N433" s="382"/>
      <c r="O433" s="391"/>
    </row>
    <row r="434" spans="1:15" ht="16">
      <c r="A434" s="4"/>
      <c r="B434" s="6"/>
      <c r="C434" s="68"/>
      <c r="D434" s="101" t="s">
        <v>825</v>
      </c>
      <c r="E434" s="102"/>
      <c r="F434" s="102"/>
      <c r="G434" s="103" t="s">
        <v>826</v>
      </c>
      <c r="H434" s="15"/>
      <c r="I434" s="15"/>
      <c r="J434" s="393"/>
      <c r="K434" s="44"/>
      <c r="L434" s="221"/>
      <c r="M434" s="396"/>
      <c r="N434" s="384"/>
      <c r="O434" s="361"/>
    </row>
    <row r="435" spans="1:15" ht="16">
      <c r="A435" s="4"/>
      <c r="B435" s="6"/>
      <c r="C435" s="68"/>
      <c r="D435" s="70" t="s">
        <v>827</v>
      </c>
      <c r="E435" s="69"/>
      <c r="F435" s="69"/>
      <c r="G435" s="78" t="s">
        <v>828</v>
      </c>
      <c r="H435" s="15" t="s">
        <v>35</v>
      </c>
      <c r="I435" s="15">
        <v>12</v>
      </c>
      <c r="J435" s="393">
        <f>+'POE Cesar Conto'!AA435</f>
        <v>1902906</v>
      </c>
      <c r="K435" s="44">
        <f t="shared" ref="K435:K499" si="15">ROUND(I435*J435,0)</f>
        <v>22834872</v>
      </c>
      <c r="L435" s="221"/>
      <c r="M435" s="396"/>
      <c r="N435" s="382"/>
      <c r="O435" s="391"/>
    </row>
    <row r="436" spans="1:15" ht="16">
      <c r="A436" s="4"/>
      <c r="B436" s="6"/>
      <c r="C436" s="68"/>
      <c r="D436" s="70" t="s">
        <v>829</v>
      </c>
      <c r="E436" s="69"/>
      <c r="F436" s="69"/>
      <c r="G436" s="78" t="s">
        <v>830</v>
      </c>
      <c r="H436" s="15" t="s">
        <v>35</v>
      </c>
      <c r="I436" s="15">
        <v>3</v>
      </c>
      <c r="J436" s="393">
        <f>+'POE Cesar Conto'!AA436</f>
        <v>3688059</v>
      </c>
      <c r="K436" s="44">
        <f t="shared" si="15"/>
        <v>11064177</v>
      </c>
      <c r="L436" s="221"/>
      <c r="M436" s="396"/>
      <c r="N436" s="382"/>
      <c r="O436" s="391"/>
    </row>
    <row r="437" spans="1:15" ht="30">
      <c r="A437" s="4"/>
      <c r="B437" s="6"/>
      <c r="C437" s="68"/>
      <c r="D437" s="70" t="s">
        <v>831</v>
      </c>
      <c r="E437" s="69"/>
      <c r="F437" s="69"/>
      <c r="G437" s="78" t="s">
        <v>832</v>
      </c>
      <c r="H437" s="15" t="s">
        <v>35</v>
      </c>
      <c r="I437" s="15">
        <v>1</v>
      </c>
      <c r="J437" s="393">
        <f>+'POE Cesar Conto'!AA437</f>
        <v>11930846</v>
      </c>
      <c r="K437" s="44">
        <f t="shared" si="15"/>
        <v>11930846</v>
      </c>
      <c r="L437" s="221"/>
      <c r="M437" s="396"/>
      <c r="N437" s="382"/>
      <c r="O437" s="391"/>
    </row>
    <row r="438" spans="1:15" ht="16">
      <c r="A438" s="4"/>
      <c r="B438" s="6"/>
      <c r="C438" s="68"/>
      <c r="D438" s="70" t="s">
        <v>833</v>
      </c>
      <c r="E438" s="69"/>
      <c r="F438" s="69"/>
      <c r="G438" s="78" t="s">
        <v>834</v>
      </c>
      <c r="H438" s="15" t="s">
        <v>35</v>
      </c>
      <c r="I438" s="15">
        <v>1</v>
      </c>
      <c r="J438" s="393">
        <f>+'POE Cesar Conto'!AA438</f>
        <v>3848204</v>
      </c>
      <c r="K438" s="44">
        <f t="shared" si="15"/>
        <v>3848204</v>
      </c>
      <c r="L438" s="221"/>
      <c r="M438" s="396"/>
      <c r="N438" s="382"/>
      <c r="O438" s="391"/>
    </row>
    <row r="439" spans="1:15" ht="16">
      <c r="A439" s="4"/>
      <c r="B439" s="6"/>
      <c r="C439" s="68"/>
      <c r="D439" s="70" t="s">
        <v>835</v>
      </c>
      <c r="E439" s="69"/>
      <c r="F439" s="69"/>
      <c r="G439" s="78" t="s">
        <v>836</v>
      </c>
      <c r="H439" s="15" t="s">
        <v>35</v>
      </c>
      <c r="I439" s="15">
        <v>2</v>
      </c>
      <c r="J439" s="393">
        <f>+'POE Cesar Conto'!AA439</f>
        <v>1766311</v>
      </c>
      <c r="K439" s="44">
        <f t="shared" si="15"/>
        <v>3532622</v>
      </c>
      <c r="L439" s="221"/>
      <c r="M439" s="396"/>
      <c r="N439" s="382"/>
      <c r="O439" s="391"/>
    </row>
    <row r="440" spans="1:15" ht="16">
      <c r="A440" s="4"/>
      <c r="B440" s="6"/>
      <c r="C440" s="68"/>
      <c r="D440" s="70" t="s">
        <v>837</v>
      </c>
      <c r="E440" s="69"/>
      <c r="F440" s="69"/>
      <c r="G440" s="78" t="s">
        <v>838</v>
      </c>
      <c r="H440" s="15" t="s">
        <v>35</v>
      </c>
      <c r="I440" s="15">
        <v>8</v>
      </c>
      <c r="J440" s="393">
        <f>+'POE Cesar Conto'!AA440</f>
        <v>390944</v>
      </c>
      <c r="K440" s="44">
        <f t="shared" si="15"/>
        <v>3127552</v>
      </c>
      <c r="L440" s="221"/>
      <c r="M440" s="396"/>
      <c r="N440" s="382"/>
      <c r="O440" s="391"/>
    </row>
    <row r="441" spans="1:15" ht="16">
      <c r="A441" s="4"/>
      <c r="B441" s="6"/>
      <c r="C441" s="68"/>
      <c r="D441" s="70" t="s">
        <v>839</v>
      </c>
      <c r="E441" s="69"/>
      <c r="F441" s="69"/>
      <c r="G441" s="78" t="s">
        <v>840</v>
      </c>
      <c r="H441" s="15" t="s">
        <v>35</v>
      </c>
      <c r="I441" s="15">
        <v>2</v>
      </c>
      <c r="J441" s="393">
        <f>+'POE Cesar Conto'!AA441</f>
        <v>847830</v>
      </c>
      <c r="K441" s="44">
        <f t="shared" si="15"/>
        <v>1695660</v>
      </c>
      <c r="L441" s="221"/>
      <c r="M441" s="396"/>
      <c r="N441" s="382"/>
      <c r="O441" s="391"/>
    </row>
    <row r="442" spans="1:15" ht="16">
      <c r="A442" s="4"/>
      <c r="B442" s="6"/>
      <c r="C442" s="68"/>
      <c r="D442" s="70" t="s">
        <v>841</v>
      </c>
      <c r="E442" s="69"/>
      <c r="F442" s="69"/>
      <c r="G442" s="78" t="s">
        <v>842</v>
      </c>
      <c r="H442" s="15" t="s">
        <v>35</v>
      </c>
      <c r="I442" s="15">
        <v>1</v>
      </c>
      <c r="J442" s="393">
        <f>+'POE Cesar Conto'!AA442</f>
        <v>2703635</v>
      </c>
      <c r="K442" s="44">
        <f t="shared" si="15"/>
        <v>2703635</v>
      </c>
      <c r="L442" s="221"/>
      <c r="M442" s="396"/>
      <c r="N442" s="382"/>
      <c r="O442" s="391"/>
    </row>
    <row r="443" spans="1:15" ht="16">
      <c r="A443" s="4"/>
      <c r="B443" s="6"/>
      <c r="C443" s="68"/>
      <c r="D443" s="70" t="s">
        <v>843</v>
      </c>
      <c r="E443" s="69"/>
      <c r="F443" s="69"/>
      <c r="G443" s="78" t="s">
        <v>844</v>
      </c>
      <c r="H443" s="15" t="s">
        <v>35</v>
      </c>
      <c r="I443" s="15">
        <v>2</v>
      </c>
      <c r="J443" s="393">
        <f>+'POE Cesar Conto'!AA443</f>
        <v>8963442</v>
      </c>
      <c r="K443" s="44">
        <f t="shared" si="15"/>
        <v>17926884</v>
      </c>
      <c r="L443" s="221"/>
      <c r="M443" s="396"/>
      <c r="N443" s="382"/>
      <c r="O443" s="391"/>
    </row>
    <row r="444" spans="1:15" ht="30">
      <c r="A444" s="4"/>
      <c r="B444" s="6"/>
      <c r="C444" s="68"/>
      <c r="D444" s="70" t="s">
        <v>845</v>
      </c>
      <c r="E444" s="69"/>
      <c r="F444" s="69"/>
      <c r="G444" s="78" t="s">
        <v>846</v>
      </c>
      <c r="H444" s="15" t="s">
        <v>35</v>
      </c>
      <c r="I444" s="15">
        <v>1</v>
      </c>
      <c r="J444" s="393">
        <f>+'POE Cesar Conto'!AA444</f>
        <v>18011669</v>
      </c>
      <c r="K444" s="44">
        <f t="shared" si="15"/>
        <v>18011669</v>
      </c>
      <c r="L444" s="221"/>
      <c r="M444" s="396"/>
      <c r="N444" s="382"/>
      <c r="O444" s="391"/>
    </row>
    <row r="445" spans="1:15" ht="16">
      <c r="A445" s="4"/>
      <c r="B445" s="6"/>
      <c r="C445" s="68"/>
      <c r="D445" s="70" t="s">
        <v>847</v>
      </c>
      <c r="E445" s="69"/>
      <c r="F445" s="69"/>
      <c r="G445" s="78" t="s">
        <v>848</v>
      </c>
      <c r="H445" s="15" t="s">
        <v>35</v>
      </c>
      <c r="I445" s="15">
        <v>1</v>
      </c>
      <c r="J445" s="393">
        <f>+'POE Cesar Conto'!AA445</f>
        <v>68372747</v>
      </c>
      <c r="K445" s="44">
        <f t="shared" si="15"/>
        <v>68372747</v>
      </c>
      <c r="L445" s="221"/>
      <c r="M445" s="396"/>
      <c r="N445" s="382"/>
      <c r="O445" s="391"/>
    </row>
    <row r="446" spans="1:15" ht="16">
      <c r="A446" s="4"/>
      <c r="B446" s="6"/>
      <c r="C446" s="68"/>
      <c r="D446" s="101" t="s">
        <v>849</v>
      </c>
      <c r="E446" s="102"/>
      <c r="F446" s="102"/>
      <c r="G446" s="103" t="s">
        <v>850</v>
      </c>
      <c r="H446" s="15"/>
      <c r="I446" s="15"/>
      <c r="J446" s="393"/>
      <c r="K446" s="44"/>
      <c r="L446" s="221"/>
      <c r="M446" s="396"/>
      <c r="N446" s="384"/>
      <c r="O446" s="361"/>
    </row>
    <row r="447" spans="1:15" ht="16">
      <c r="A447" s="4"/>
      <c r="B447" s="6"/>
      <c r="C447" s="68"/>
      <c r="D447" s="70" t="s">
        <v>851</v>
      </c>
      <c r="E447" s="69"/>
      <c r="F447" s="69"/>
      <c r="G447" s="78" t="s">
        <v>852</v>
      </c>
      <c r="H447" s="15" t="s">
        <v>35</v>
      </c>
      <c r="I447" s="15">
        <v>1</v>
      </c>
      <c r="J447" s="393">
        <f>+'POE Cesar Conto'!AA447</f>
        <v>7239523</v>
      </c>
      <c r="K447" s="44">
        <f t="shared" si="15"/>
        <v>7239523</v>
      </c>
      <c r="L447" s="221"/>
      <c r="M447" s="396"/>
      <c r="N447" s="382"/>
      <c r="O447" s="391"/>
    </row>
    <row r="448" spans="1:15" ht="16">
      <c r="A448" s="4"/>
      <c r="B448" s="6"/>
      <c r="C448" s="68"/>
      <c r="D448" s="70" t="s">
        <v>853</v>
      </c>
      <c r="E448" s="69"/>
      <c r="F448" s="69"/>
      <c r="G448" s="78" t="s">
        <v>854</v>
      </c>
      <c r="H448" s="15" t="s">
        <v>35</v>
      </c>
      <c r="I448" s="15">
        <v>1</v>
      </c>
      <c r="J448" s="393">
        <f>+'POE Cesar Conto'!AA448</f>
        <v>3306535</v>
      </c>
      <c r="K448" s="44">
        <f t="shared" si="15"/>
        <v>3306535</v>
      </c>
      <c r="L448" s="221"/>
      <c r="M448" s="396"/>
      <c r="N448" s="382"/>
      <c r="O448" s="391"/>
    </row>
    <row r="449" spans="1:15" ht="16">
      <c r="A449" s="4"/>
      <c r="B449" s="6"/>
      <c r="C449" s="68"/>
      <c r="D449" s="70" t="s">
        <v>855</v>
      </c>
      <c r="E449" s="69"/>
      <c r="F449" s="69"/>
      <c r="G449" s="78" t="s">
        <v>856</v>
      </c>
      <c r="H449" s="15" t="s">
        <v>35</v>
      </c>
      <c r="I449" s="15">
        <v>1</v>
      </c>
      <c r="J449" s="393">
        <f>+'POE Cesar Conto'!AA449</f>
        <v>2868490</v>
      </c>
      <c r="K449" s="44">
        <f t="shared" si="15"/>
        <v>2868490</v>
      </c>
      <c r="L449" s="221"/>
      <c r="M449" s="396"/>
      <c r="N449" s="382"/>
      <c r="O449" s="391"/>
    </row>
    <row r="450" spans="1:15" ht="16">
      <c r="A450" s="4"/>
      <c r="B450" s="6"/>
      <c r="C450" s="68"/>
      <c r="D450" s="70" t="s">
        <v>857</v>
      </c>
      <c r="E450" s="69"/>
      <c r="F450" s="69"/>
      <c r="G450" s="78" t="s">
        <v>858</v>
      </c>
      <c r="H450" s="15" t="s">
        <v>35</v>
      </c>
      <c r="I450" s="15">
        <v>1</v>
      </c>
      <c r="J450" s="393">
        <f>+'POE Cesar Conto'!AA450</f>
        <v>5275384</v>
      </c>
      <c r="K450" s="44">
        <f t="shared" si="15"/>
        <v>5275384</v>
      </c>
      <c r="L450" s="221"/>
      <c r="M450" s="396"/>
      <c r="N450" s="382"/>
      <c r="O450" s="391"/>
    </row>
    <row r="451" spans="1:15" ht="16">
      <c r="A451" s="4"/>
      <c r="B451" s="6"/>
      <c r="C451" s="68"/>
      <c r="D451" s="70" t="s">
        <v>859</v>
      </c>
      <c r="E451" s="69"/>
      <c r="F451" s="69"/>
      <c r="G451" s="78" t="s">
        <v>860</v>
      </c>
      <c r="H451" s="15" t="s">
        <v>35</v>
      </c>
      <c r="I451" s="15">
        <v>1</v>
      </c>
      <c r="J451" s="393">
        <f>+'POE Cesar Conto'!AA451</f>
        <v>28308089</v>
      </c>
      <c r="K451" s="44">
        <f t="shared" si="15"/>
        <v>28308089</v>
      </c>
      <c r="L451" s="221"/>
      <c r="M451" s="396"/>
      <c r="N451" s="382"/>
      <c r="O451" s="391"/>
    </row>
    <row r="452" spans="1:15" ht="31.5" customHeight="1" thickBot="1">
      <c r="A452" s="4"/>
      <c r="B452" s="6"/>
      <c r="C452" s="65" t="s">
        <v>47</v>
      </c>
      <c r="D452" s="66"/>
      <c r="E452" s="66"/>
      <c r="F452" s="66"/>
      <c r="G452" s="67"/>
      <c r="H452" s="67"/>
      <c r="I452" s="67"/>
      <c r="J452" s="67"/>
      <c r="K452" s="84">
        <f>SUM(K432:K451)</f>
        <v>233025962</v>
      </c>
      <c r="L452" s="221"/>
      <c r="M452" s="396"/>
      <c r="N452" s="383"/>
      <c r="O452" s="362"/>
    </row>
    <row r="453" spans="1:15" ht="50.25" customHeight="1" thickBot="1">
      <c r="A453" s="4"/>
      <c r="B453" s="6"/>
      <c r="C453" s="72"/>
      <c r="D453" s="73" t="s">
        <v>861</v>
      </c>
      <c r="E453" s="74"/>
      <c r="F453" s="74"/>
      <c r="G453" s="77" t="s">
        <v>862</v>
      </c>
      <c r="H453" s="73"/>
      <c r="I453" s="76"/>
      <c r="J453" s="74"/>
      <c r="K453" s="75"/>
      <c r="L453" s="221"/>
      <c r="M453" s="396"/>
      <c r="N453" s="381"/>
      <c r="O453" s="365"/>
    </row>
    <row r="454" spans="1:15" ht="16">
      <c r="A454" s="4"/>
      <c r="B454" s="6"/>
      <c r="C454" s="68"/>
      <c r="D454" s="70" t="s">
        <v>863</v>
      </c>
      <c r="E454" s="69"/>
      <c r="F454" s="69"/>
      <c r="G454" s="78" t="s">
        <v>864</v>
      </c>
      <c r="H454" s="15"/>
      <c r="I454" s="15"/>
      <c r="J454" s="56"/>
      <c r="K454" s="44"/>
      <c r="L454" s="221"/>
      <c r="M454" s="396"/>
      <c r="N454" s="384"/>
      <c r="O454" s="361"/>
    </row>
    <row r="455" spans="1:15" ht="60">
      <c r="A455" s="4"/>
      <c r="B455" s="6"/>
      <c r="C455" s="68"/>
      <c r="D455" s="70" t="s">
        <v>865</v>
      </c>
      <c r="E455" s="69"/>
      <c r="F455" s="69"/>
      <c r="G455" s="78" t="s">
        <v>866</v>
      </c>
      <c r="H455" s="15" t="s">
        <v>35</v>
      </c>
      <c r="I455" s="15">
        <v>1</v>
      </c>
      <c r="J455" s="393">
        <f>+'POE Cesar Conto'!AA455</f>
        <v>10957144</v>
      </c>
      <c r="K455" s="44">
        <f t="shared" si="15"/>
        <v>10957144</v>
      </c>
      <c r="L455" s="221"/>
      <c r="M455" s="396"/>
      <c r="N455" s="382"/>
      <c r="O455" s="391"/>
    </row>
    <row r="456" spans="1:15" ht="30">
      <c r="A456" s="4"/>
      <c r="B456" s="6"/>
      <c r="C456" s="68"/>
      <c r="D456" s="70" t="s">
        <v>867</v>
      </c>
      <c r="E456" s="69"/>
      <c r="F456" s="69"/>
      <c r="G456" s="78" t="s">
        <v>868</v>
      </c>
      <c r="H456" s="15" t="s">
        <v>35</v>
      </c>
      <c r="I456" s="15">
        <v>4</v>
      </c>
      <c r="J456" s="393">
        <f>+'POE Cesar Conto'!AA456</f>
        <v>1369266</v>
      </c>
      <c r="K456" s="44">
        <f t="shared" si="15"/>
        <v>5477064</v>
      </c>
      <c r="L456" s="221"/>
      <c r="M456" s="396"/>
      <c r="N456" s="382"/>
      <c r="O456" s="391"/>
    </row>
    <row r="457" spans="1:15" ht="45">
      <c r="A457" s="4"/>
      <c r="B457" s="6"/>
      <c r="C457" s="68"/>
      <c r="D457" s="70" t="s">
        <v>869</v>
      </c>
      <c r="E457" s="69"/>
      <c r="F457" s="69"/>
      <c r="G457" s="78" t="s">
        <v>870</v>
      </c>
      <c r="H457" s="15" t="s">
        <v>35</v>
      </c>
      <c r="I457" s="15">
        <v>1</v>
      </c>
      <c r="J457" s="393">
        <f>+'POE Cesar Conto'!AA457</f>
        <v>4508256</v>
      </c>
      <c r="K457" s="44">
        <f t="shared" si="15"/>
        <v>4508256</v>
      </c>
      <c r="L457" s="221"/>
      <c r="M457" s="396"/>
      <c r="N457" s="382"/>
      <c r="O457" s="391"/>
    </row>
    <row r="458" spans="1:15" ht="16">
      <c r="A458" s="4"/>
      <c r="B458" s="6"/>
      <c r="C458" s="68"/>
      <c r="D458" s="70" t="s">
        <v>871</v>
      </c>
      <c r="E458" s="69"/>
      <c r="F458" s="69"/>
      <c r="G458" s="78" t="s">
        <v>872</v>
      </c>
      <c r="H458" s="15" t="s">
        <v>35</v>
      </c>
      <c r="I458" s="15">
        <v>1</v>
      </c>
      <c r="J458" s="393">
        <f>+'POE Cesar Conto'!AA458</f>
        <v>2433887</v>
      </c>
      <c r="K458" s="44">
        <f t="shared" si="15"/>
        <v>2433887</v>
      </c>
      <c r="L458" s="221"/>
      <c r="M458" s="396"/>
      <c r="N458" s="382"/>
      <c r="O458" s="391"/>
    </row>
    <row r="459" spans="1:15" ht="90">
      <c r="A459" s="4"/>
      <c r="B459" s="6"/>
      <c r="C459" s="68"/>
      <c r="D459" s="70" t="s">
        <v>873</v>
      </c>
      <c r="E459" s="69"/>
      <c r="F459" s="69"/>
      <c r="G459" s="78" t="s">
        <v>874</v>
      </c>
      <c r="H459" s="15" t="s">
        <v>35</v>
      </c>
      <c r="I459" s="15">
        <v>20</v>
      </c>
      <c r="J459" s="393">
        <f>+'POE Cesar Conto'!AA459</f>
        <v>2027126</v>
      </c>
      <c r="K459" s="44">
        <f t="shared" si="15"/>
        <v>40542520</v>
      </c>
      <c r="L459" s="221"/>
      <c r="M459" s="396"/>
      <c r="N459" s="382"/>
      <c r="O459" s="391"/>
    </row>
    <row r="460" spans="1:15" ht="105">
      <c r="A460" s="4"/>
      <c r="B460" s="6"/>
      <c r="C460" s="68"/>
      <c r="D460" s="70" t="s">
        <v>875</v>
      </c>
      <c r="E460" s="69"/>
      <c r="F460" s="69"/>
      <c r="G460" s="78" t="s">
        <v>876</v>
      </c>
      <c r="H460" s="15" t="s">
        <v>35</v>
      </c>
      <c r="I460" s="15">
        <v>3</v>
      </c>
      <c r="J460" s="393">
        <f>+'POE Cesar Conto'!AA460</f>
        <v>5854024</v>
      </c>
      <c r="K460" s="44">
        <f t="shared" si="15"/>
        <v>17562072</v>
      </c>
      <c r="L460" s="221"/>
      <c r="M460" s="396"/>
      <c r="N460" s="382"/>
      <c r="O460" s="391"/>
    </row>
    <row r="461" spans="1:15" ht="16">
      <c r="A461" s="4"/>
      <c r="B461" s="6"/>
      <c r="C461" s="68"/>
      <c r="D461" s="70" t="s">
        <v>877</v>
      </c>
      <c r="E461" s="69"/>
      <c r="F461" s="69"/>
      <c r="G461" s="78" t="s">
        <v>878</v>
      </c>
      <c r="H461" s="15" t="s">
        <v>35</v>
      </c>
      <c r="I461" s="15">
        <v>7</v>
      </c>
      <c r="J461" s="393">
        <f>+'POE Cesar Conto'!AA461</f>
        <v>1056248</v>
      </c>
      <c r="K461" s="44">
        <f t="shared" si="15"/>
        <v>7393736</v>
      </c>
      <c r="L461" s="221"/>
      <c r="M461" s="396"/>
      <c r="N461" s="382"/>
      <c r="O461" s="391"/>
    </row>
    <row r="462" spans="1:15" ht="75">
      <c r="A462" s="4"/>
      <c r="B462" s="6"/>
      <c r="C462" s="68"/>
      <c r="D462" s="70" t="s">
        <v>879</v>
      </c>
      <c r="E462" s="69"/>
      <c r="F462" s="69"/>
      <c r="G462" s="78" t="s">
        <v>880</v>
      </c>
      <c r="H462" s="15" t="s">
        <v>35</v>
      </c>
      <c r="I462" s="15">
        <v>1</v>
      </c>
      <c r="J462" s="393">
        <f>+'POE Cesar Conto'!AA462</f>
        <v>17352930</v>
      </c>
      <c r="K462" s="44">
        <f t="shared" si="15"/>
        <v>17352930</v>
      </c>
      <c r="L462" s="221"/>
      <c r="M462" s="396"/>
      <c r="N462" s="382"/>
      <c r="O462" s="391"/>
    </row>
    <row r="463" spans="1:15" ht="16">
      <c r="A463" s="4"/>
      <c r="B463" s="6"/>
      <c r="C463" s="68"/>
      <c r="D463" s="101" t="s">
        <v>881</v>
      </c>
      <c r="E463" s="102"/>
      <c r="F463" s="102"/>
      <c r="G463" s="103" t="s">
        <v>882</v>
      </c>
      <c r="H463" s="15"/>
      <c r="I463" s="15"/>
      <c r="J463" s="393"/>
      <c r="K463" s="44"/>
      <c r="L463" s="221"/>
      <c r="M463" s="396"/>
      <c r="N463" s="384"/>
      <c r="O463" s="361"/>
    </row>
    <row r="464" spans="1:15" ht="16">
      <c r="A464" s="4"/>
      <c r="B464" s="6"/>
      <c r="C464" s="68"/>
      <c r="D464" s="70" t="s">
        <v>883</v>
      </c>
      <c r="E464" s="69"/>
      <c r="F464" s="69"/>
      <c r="G464" s="78" t="s">
        <v>884</v>
      </c>
      <c r="H464" s="15" t="s">
        <v>35</v>
      </c>
      <c r="I464" s="15">
        <v>1</v>
      </c>
      <c r="J464" s="393">
        <f>+'POE Cesar Conto'!AA464</f>
        <v>9074972</v>
      </c>
      <c r="K464" s="44">
        <f t="shared" si="15"/>
        <v>9074972</v>
      </c>
      <c r="L464" s="221"/>
      <c r="M464" s="396"/>
      <c r="N464" s="382"/>
      <c r="O464" s="391"/>
    </row>
    <row r="465" spans="1:15" ht="16">
      <c r="A465" s="4"/>
      <c r="B465" s="6"/>
      <c r="C465" s="68"/>
      <c r="D465" s="70" t="s">
        <v>885</v>
      </c>
      <c r="E465" s="69"/>
      <c r="F465" s="69"/>
      <c r="G465" s="78" t="s">
        <v>886</v>
      </c>
      <c r="H465" s="15" t="s">
        <v>35</v>
      </c>
      <c r="I465" s="15">
        <v>1</v>
      </c>
      <c r="J465" s="393">
        <f>+'POE Cesar Conto'!AA465</f>
        <v>1243421</v>
      </c>
      <c r="K465" s="44">
        <f t="shared" si="15"/>
        <v>1243421</v>
      </c>
      <c r="L465" s="221"/>
      <c r="M465" s="396"/>
      <c r="N465" s="382"/>
      <c r="O465" s="391"/>
    </row>
    <row r="466" spans="1:15" ht="16">
      <c r="A466" s="4"/>
      <c r="B466" s="6"/>
      <c r="C466" s="68"/>
      <c r="D466" s="70" t="s">
        <v>887</v>
      </c>
      <c r="E466" s="69"/>
      <c r="F466" s="69"/>
      <c r="G466" s="78" t="s">
        <v>888</v>
      </c>
      <c r="H466" s="15" t="s">
        <v>35</v>
      </c>
      <c r="I466" s="15">
        <v>34</v>
      </c>
      <c r="J466" s="393">
        <f>+'POE Cesar Conto'!AA466</f>
        <v>70194</v>
      </c>
      <c r="K466" s="44">
        <f t="shared" si="15"/>
        <v>2386596</v>
      </c>
      <c r="L466" s="221"/>
      <c r="M466" s="396"/>
      <c r="N466" s="382"/>
      <c r="O466" s="391"/>
    </row>
    <row r="467" spans="1:15" ht="16">
      <c r="A467" s="4"/>
      <c r="B467" s="6"/>
      <c r="C467" s="68"/>
      <c r="D467" s="70" t="s">
        <v>889</v>
      </c>
      <c r="E467" s="69"/>
      <c r="F467" s="69"/>
      <c r="G467" s="78" t="s">
        <v>890</v>
      </c>
      <c r="H467" s="15" t="s">
        <v>35</v>
      </c>
      <c r="I467" s="15">
        <v>1</v>
      </c>
      <c r="J467" s="393">
        <f>+'POE Cesar Conto'!AA467</f>
        <v>120331</v>
      </c>
      <c r="K467" s="44">
        <f t="shared" si="15"/>
        <v>120331</v>
      </c>
      <c r="L467" s="221"/>
      <c r="M467" s="396"/>
      <c r="N467" s="382"/>
      <c r="O467" s="391"/>
    </row>
    <row r="468" spans="1:15" ht="16">
      <c r="A468" s="4"/>
      <c r="B468" s="6"/>
      <c r="C468" s="68"/>
      <c r="D468" s="70" t="s">
        <v>891</v>
      </c>
      <c r="E468" s="69"/>
      <c r="F468" s="69"/>
      <c r="G468" s="78" t="s">
        <v>892</v>
      </c>
      <c r="H468" s="15" t="s">
        <v>35</v>
      </c>
      <c r="I468" s="15">
        <v>4</v>
      </c>
      <c r="J468" s="393">
        <f>+'POE Cesar Conto'!AA468</f>
        <v>22060705</v>
      </c>
      <c r="K468" s="44">
        <f t="shared" si="15"/>
        <v>88242820</v>
      </c>
      <c r="L468" s="221"/>
      <c r="M468" s="396"/>
      <c r="N468" s="382"/>
      <c r="O468" s="391"/>
    </row>
    <row r="469" spans="1:15" ht="16">
      <c r="A469" s="4"/>
      <c r="B469" s="6"/>
      <c r="C469" s="68"/>
      <c r="D469" s="70" t="s">
        <v>893</v>
      </c>
      <c r="E469" s="69"/>
      <c r="F469" s="69"/>
      <c r="G469" s="78" t="s">
        <v>894</v>
      </c>
      <c r="H469" s="15" t="s">
        <v>35</v>
      </c>
      <c r="I469" s="15">
        <v>17</v>
      </c>
      <c r="J469" s="393">
        <f>+'POE Cesar Conto'!AA469</f>
        <v>401106</v>
      </c>
      <c r="K469" s="44">
        <f t="shared" si="15"/>
        <v>6818802</v>
      </c>
      <c r="L469" s="221"/>
      <c r="M469" s="396"/>
      <c r="N469" s="382"/>
      <c r="O469" s="391"/>
    </row>
    <row r="470" spans="1:15" ht="16">
      <c r="A470" s="4"/>
      <c r="B470" s="6"/>
      <c r="C470" s="68"/>
      <c r="D470" s="70" t="s">
        <v>895</v>
      </c>
      <c r="E470" s="69"/>
      <c r="F470" s="69"/>
      <c r="G470" s="78" t="s">
        <v>896</v>
      </c>
      <c r="H470" s="15" t="s">
        <v>35</v>
      </c>
      <c r="I470" s="15">
        <v>17</v>
      </c>
      <c r="J470" s="393">
        <f>+'POE Cesar Conto'!AA470</f>
        <v>461270</v>
      </c>
      <c r="K470" s="44">
        <f t="shared" si="15"/>
        <v>7841590</v>
      </c>
      <c r="L470" s="221"/>
      <c r="M470" s="396"/>
      <c r="N470" s="382"/>
      <c r="O470" s="391"/>
    </row>
    <row r="471" spans="1:15" ht="16">
      <c r="A471" s="4"/>
      <c r="B471" s="6"/>
      <c r="C471" s="68"/>
      <c r="D471" s="70" t="s">
        <v>897</v>
      </c>
      <c r="E471" s="69"/>
      <c r="F471" s="69"/>
      <c r="G471" s="78" t="s">
        <v>898</v>
      </c>
      <c r="H471" s="15" t="s">
        <v>35</v>
      </c>
      <c r="I471" s="15">
        <v>33</v>
      </c>
      <c r="J471" s="393">
        <f>+'POE Cesar Conto'!AA471</f>
        <v>471297</v>
      </c>
      <c r="K471" s="44">
        <f t="shared" si="15"/>
        <v>15552801</v>
      </c>
      <c r="L471" s="221"/>
      <c r="M471" s="396"/>
      <c r="N471" s="382"/>
      <c r="O471" s="391"/>
    </row>
    <row r="472" spans="1:15" ht="16">
      <c r="A472" s="4"/>
      <c r="B472" s="6"/>
      <c r="C472" s="68"/>
      <c r="D472" s="70" t="s">
        <v>899</v>
      </c>
      <c r="E472" s="69"/>
      <c r="F472" s="69"/>
      <c r="G472" s="78" t="s">
        <v>900</v>
      </c>
      <c r="H472" s="15" t="s">
        <v>35</v>
      </c>
      <c r="I472" s="15">
        <v>33</v>
      </c>
      <c r="J472" s="393">
        <f>+'POE Cesar Conto'!AA472</f>
        <v>421159</v>
      </c>
      <c r="K472" s="44">
        <f t="shared" si="15"/>
        <v>13898247</v>
      </c>
      <c r="L472" s="221"/>
      <c r="M472" s="396"/>
      <c r="N472" s="382"/>
      <c r="O472" s="391"/>
    </row>
    <row r="473" spans="1:15" ht="16">
      <c r="A473" s="4"/>
      <c r="B473" s="6"/>
      <c r="C473" s="68"/>
      <c r="D473" s="70"/>
      <c r="E473" s="69"/>
      <c r="F473" s="69"/>
      <c r="G473" s="78"/>
      <c r="H473" s="15"/>
      <c r="I473" s="15"/>
      <c r="J473" s="393"/>
      <c r="K473" s="44"/>
      <c r="L473" s="221"/>
      <c r="M473" s="396"/>
      <c r="N473" s="384"/>
      <c r="O473" s="361"/>
    </row>
    <row r="474" spans="1:15" ht="16">
      <c r="A474" s="4"/>
      <c r="B474" s="6"/>
      <c r="C474" s="68"/>
      <c r="D474" s="70" t="s">
        <v>901</v>
      </c>
      <c r="E474" s="69"/>
      <c r="F474" s="69"/>
      <c r="G474" s="78" t="s">
        <v>902</v>
      </c>
      <c r="H474" s="15" t="s">
        <v>35</v>
      </c>
      <c r="I474" s="15">
        <v>9</v>
      </c>
      <c r="J474" s="393">
        <f>+'POE Cesar Conto'!AA474</f>
        <v>401106</v>
      </c>
      <c r="K474" s="44">
        <f t="shared" si="15"/>
        <v>3609954</v>
      </c>
      <c r="L474" s="221"/>
      <c r="M474" s="396"/>
      <c r="N474" s="382"/>
      <c r="O474" s="391"/>
    </row>
    <row r="475" spans="1:15" ht="16">
      <c r="A475" s="4"/>
      <c r="B475" s="6"/>
      <c r="C475" s="68"/>
      <c r="D475" s="70" t="s">
        <v>903</v>
      </c>
      <c r="E475" s="69"/>
      <c r="F475" s="69"/>
      <c r="G475" s="78" t="s">
        <v>904</v>
      </c>
      <c r="H475" s="15" t="s">
        <v>35</v>
      </c>
      <c r="I475" s="15">
        <v>20</v>
      </c>
      <c r="J475" s="393">
        <f>+'POE Cesar Conto'!AA475</f>
        <v>421159</v>
      </c>
      <c r="K475" s="44">
        <f t="shared" si="15"/>
        <v>8423180</v>
      </c>
      <c r="L475" s="221"/>
      <c r="M475" s="396"/>
      <c r="N475" s="382"/>
      <c r="O475" s="391"/>
    </row>
    <row r="476" spans="1:15" ht="16">
      <c r="A476" s="4"/>
      <c r="B476" s="6"/>
      <c r="C476" s="68"/>
      <c r="D476" s="70" t="s">
        <v>905</v>
      </c>
      <c r="E476" s="69"/>
      <c r="F476" s="69"/>
      <c r="G476" s="78" t="s">
        <v>906</v>
      </c>
      <c r="H476" s="15" t="s">
        <v>35</v>
      </c>
      <c r="I476" s="15">
        <v>76</v>
      </c>
      <c r="J476" s="393">
        <f>+'POE Cesar Conto'!AA476</f>
        <v>401106</v>
      </c>
      <c r="K476" s="44">
        <f t="shared" si="15"/>
        <v>30484056</v>
      </c>
      <c r="L476" s="221"/>
      <c r="M476" s="396"/>
      <c r="N476" s="382"/>
      <c r="O476" s="391"/>
    </row>
    <row r="477" spans="1:15" ht="16">
      <c r="A477" s="4"/>
      <c r="B477" s="6"/>
      <c r="C477" s="68"/>
      <c r="D477" s="70" t="s">
        <v>907</v>
      </c>
      <c r="E477" s="69"/>
      <c r="F477" s="69"/>
      <c r="G477" s="78" t="s">
        <v>908</v>
      </c>
      <c r="H477" s="15" t="s">
        <v>35</v>
      </c>
      <c r="I477" s="15">
        <v>11</v>
      </c>
      <c r="J477" s="393">
        <f>+'POE Cesar Conto'!AA477</f>
        <v>401106</v>
      </c>
      <c r="K477" s="44">
        <f t="shared" si="15"/>
        <v>4412166</v>
      </c>
      <c r="L477" s="221"/>
      <c r="M477" s="396"/>
      <c r="N477" s="382"/>
      <c r="O477" s="391"/>
    </row>
    <row r="478" spans="1:15" ht="16">
      <c r="A478" s="4"/>
      <c r="B478" s="6"/>
      <c r="C478" s="68"/>
      <c r="D478" s="70" t="s">
        <v>909</v>
      </c>
      <c r="E478" s="69"/>
      <c r="F478" s="69"/>
      <c r="G478" s="78" t="s">
        <v>910</v>
      </c>
      <c r="H478" s="15"/>
      <c r="I478" s="15"/>
      <c r="J478" s="393"/>
      <c r="K478" s="44"/>
      <c r="L478" s="221"/>
      <c r="M478" s="396"/>
      <c r="N478" s="384"/>
      <c r="O478" s="361"/>
    </row>
    <row r="479" spans="1:15" ht="16">
      <c r="A479" s="4"/>
      <c r="B479" s="6"/>
      <c r="C479" s="68"/>
      <c r="D479" s="70" t="s">
        <v>911</v>
      </c>
      <c r="E479" s="69"/>
      <c r="F479" s="69"/>
      <c r="G479" s="78" t="s">
        <v>912</v>
      </c>
      <c r="H479" s="15" t="s">
        <v>35</v>
      </c>
      <c r="I479" s="15">
        <v>1</v>
      </c>
      <c r="J479" s="393">
        <f>+'POE Cesar Conto'!AA479</f>
        <v>676542</v>
      </c>
      <c r="K479" s="44">
        <f t="shared" si="15"/>
        <v>676542</v>
      </c>
      <c r="L479" s="221"/>
      <c r="M479" s="396"/>
      <c r="N479" s="382"/>
      <c r="O479" s="391"/>
    </row>
    <row r="480" spans="1:15" ht="16">
      <c r="A480" s="4"/>
      <c r="B480" s="6"/>
      <c r="C480" s="68"/>
      <c r="D480" s="70" t="s">
        <v>913</v>
      </c>
      <c r="E480" s="69"/>
      <c r="F480" s="69"/>
      <c r="G480" s="78" t="s">
        <v>914</v>
      </c>
      <c r="H480" s="15" t="s">
        <v>35</v>
      </c>
      <c r="I480" s="15">
        <v>4</v>
      </c>
      <c r="J480" s="393">
        <f>+'POE Cesar Conto'!AA480</f>
        <v>231451</v>
      </c>
      <c r="K480" s="44">
        <f t="shared" si="15"/>
        <v>925804</v>
      </c>
      <c r="L480" s="221"/>
      <c r="M480" s="396"/>
      <c r="N480" s="382"/>
      <c r="O480" s="391"/>
    </row>
    <row r="481" spans="1:15" ht="16">
      <c r="A481" s="4"/>
      <c r="B481" s="6"/>
      <c r="C481" s="68"/>
      <c r="D481" s="70" t="s">
        <v>915</v>
      </c>
      <c r="E481" s="69"/>
      <c r="F481" s="69"/>
      <c r="G481" s="78" t="s">
        <v>916</v>
      </c>
      <c r="H481" s="15" t="s">
        <v>35</v>
      </c>
      <c r="I481" s="15">
        <v>1</v>
      </c>
      <c r="J481" s="393">
        <f>+'POE Cesar Conto'!AA481</f>
        <v>477522</v>
      </c>
      <c r="K481" s="44">
        <f t="shared" si="15"/>
        <v>477522</v>
      </c>
      <c r="L481" s="221"/>
      <c r="M481" s="396"/>
      <c r="N481" s="382"/>
      <c r="O481" s="391"/>
    </row>
    <row r="482" spans="1:15" ht="16">
      <c r="A482" s="4"/>
      <c r="B482" s="6"/>
      <c r="C482" s="68"/>
      <c r="D482" s="70" t="s">
        <v>917</v>
      </c>
      <c r="E482" s="69"/>
      <c r="F482" s="69"/>
      <c r="G482" s="78" t="s">
        <v>918</v>
      </c>
      <c r="H482" s="15" t="s">
        <v>35</v>
      </c>
      <c r="I482" s="15">
        <v>1</v>
      </c>
      <c r="J482" s="393">
        <f>+'POE Cesar Conto'!AA482</f>
        <v>149617</v>
      </c>
      <c r="K482" s="44">
        <f t="shared" si="15"/>
        <v>149617</v>
      </c>
      <c r="L482" s="221"/>
      <c r="M482" s="396"/>
      <c r="N482" s="382"/>
      <c r="O482" s="391"/>
    </row>
    <row r="483" spans="1:15" ht="16">
      <c r="A483" s="4"/>
      <c r="B483" s="6"/>
      <c r="C483" s="68"/>
      <c r="D483" s="70" t="s">
        <v>919</v>
      </c>
      <c r="E483" s="69"/>
      <c r="F483" s="69"/>
      <c r="G483" s="78" t="s">
        <v>920</v>
      </c>
      <c r="H483" s="15" t="s">
        <v>35</v>
      </c>
      <c r="I483" s="15">
        <v>22</v>
      </c>
      <c r="J483" s="393">
        <f>+'POE Cesar Conto'!AA483</f>
        <v>24936</v>
      </c>
      <c r="K483" s="44">
        <f t="shared" si="15"/>
        <v>548592</v>
      </c>
      <c r="L483" s="221"/>
      <c r="M483" s="396"/>
      <c r="N483" s="382"/>
      <c r="O483" s="391"/>
    </row>
    <row r="484" spans="1:15" ht="16">
      <c r="A484" s="4"/>
      <c r="B484" s="6"/>
      <c r="C484" s="68"/>
      <c r="D484" s="70" t="s">
        <v>921</v>
      </c>
      <c r="E484" s="69"/>
      <c r="F484" s="69"/>
      <c r="G484" s="78" t="s">
        <v>922</v>
      </c>
      <c r="H484" s="15" t="s">
        <v>35</v>
      </c>
      <c r="I484" s="15">
        <v>5</v>
      </c>
      <c r="J484" s="393">
        <f>+'POE Cesar Conto'!AA484</f>
        <v>104742</v>
      </c>
      <c r="K484" s="44">
        <f t="shared" si="15"/>
        <v>523710</v>
      </c>
      <c r="L484" s="221"/>
      <c r="M484" s="396"/>
      <c r="N484" s="382"/>
      <c r="O484" s="391"/>
    </row>
    <row r="485" spans="1:15" ht="16">
      <c r="A485" s="4"/>
      <c r="B485" s="6"/>
      <c r="C485" s="68"/>
      <c r="D485" s="70" t="s">
        <v>923</v>
      </c>
      <c r="E485" s="69"/>
      <c r="F485" s="69"/>
      <c r="G485" s="78" t="s">
        <v>924</v>
      </c>
      <c r="H485" s="15" t="s">
        <v>35</v>
      </c>
      <c r="I485" s="15">
        <v>3</v>
      </c>
      <c r="J485" s="393">
        <f>+'POE Cesar Conto'!AA485</f>
        <v>523639</v>
      </c>
      <c r="K485" s="44">
        <f t="shared" si="15"/>
        <v>1570917</v>
      </c>
      <c r="L485" s="221"/>
      <c r="M485" s="396"/>
      <c r="N485" s="382"/>
      <c r="O485" s="391"/>
    </row>
    <row r="486" spans="1:15" ht="16">
      <c r="A486" s="4"/>
      <c r="B486" s="6"/>
      <c r="C486" s="68"/>
      <c r="D486" s="70" t="s">
        <v>925</v>
      </c>
      <c r="E486" s="69"/>
      <c r="F486" s="69"/>
      <c r="G486" s="78" t="s">
        <v>926</v>
      </c>
      <c r="H486" s="15" t="s">
        <v>35</v>
      </c>
      <c r="I486" s="15">
        <v>3</v>
      </c>
      <c r="J486" s="393">
        <f>+'POE Cesar Conto'!AA486</f>
        <v>3839081</v>
      </c>
      <c r="K486" s="44">
        <f t="shared" si="15"/>
        <v>11517243</v>
      </c>
      <c r="L486" s="221"/>
      <c r="M486" s="396"/>
      <c r="N486" s="382"/>
      <c r="O486" s="391"/>
    </row>
    <row r="487" spans="1:15" ht="16">
      <c r="A487" s="4"/>
      <c r="B487" s="6"/>
      <c r="C487" s="68"/>
      <c r="D487" s="70" t="s">
        <v>927</v>
      </c>
      <c r="E487" s="69"/>
      <c r="F487" s="69"/>
      <c r="G487" s="78" t="s">
        <v>928</v>
      </c>
      <c r="H487" s="15" t="s">
        <v>35</v>
      </c>
      <c r="I487" s="15">
        <v>2</v>
      </c>
      <c r="J487" s="393">
        <f>+'POE Cesar Conto'!AA487</f>
        <v>1243424</v>
      </c>
      <c r="K487" s="44">
        <f t="shared" si="15"/>
        <v>2486848</v>
      </c>
      <c r="L487" s="221"/>
      <c r="M487" s="396"/>
      <c r="N487" s="382"/>
      <c r="O487" s="391"/>
    </row>
    <row r="488" spans="1:15" ht="16">
      <c r="A488" s="4"/>
      <c r="B488" s="6"/>
      <c r="C488" s="68"/>
      <c r="D488" s="70" t="s">
        <v>929</v>
      </c>
      <c r="E488" s="69"/>
      <c r="F488" s="69"/>
      <c r="G488" s="78" t="s">
        <v>930</v>
      </c>
      <c r="H488" s="15" t="s">
        <v>35</v>
      </c>
      <c r="I488" s="15">
        <v>8</v>
      </c>
      <c r="J488" s="393">
        <f>+'POE Cesar Conto'!AA488</f>
        <v>261820</v>
      </c>
      <c r="K488" s="44">
        <f t="shared" si="15"/>
        <v>2094560</v>
      </c>
      <c r="L488" s="221"/>
      <c r="M488" s="396"/>
      <c r="N488" s="382"/>
      <c r="O488" s="391"/>
    </row>
    <row r="489" spans="1:15" ht="16">
      <c r="A489" s="4"/>
      <c r="B489" s="6"/>
      <c r="C489" s="68"/>
      <c r="D489" s="70" t="s">
        <v>931</v>
      </c>
      <c r="E489" s="69"/>
      <c r="F489" s="69"/>
      <c r="G489" s="78" t="s">
        <v>932</v>
      </c>
      <c r="H489" s="15" t="s">
        <v>35</v>
      </c>
      <c r="I489" s="15">
        <v>8</v>
      </c>
      <c r="J489" s="393">
        <f>+'POE Cesar Conto'!AA489</f>
        <v>421159</v>
      </c>
      <c r="K489" s="44">
        <f t="shared" si="15"/>
        <v>3369272</v>
      </c>
      <c r="L489" s="221"/>
      <c r="M489" s="396"/>
      <c r="N489" s="382"/>
      <c r="O489" s="391"/>
    </row>
    <row r="490" spans="1:15" ht="16">
      <c r="A490" s="4"/>
      <c r="B490" s="6"/>
      <c r="C490" s="68"/>
      <c r="D490" s="70" t="s">
        <v>933</v>
      </c>
      <c r="E490" s="69"/>
      <c r="F490" s="69"/>
      <c r="G490" s="78" t="s">
        <v>934</v>
      </c>
      <c r="H490" s="15" t="s">
        <v>35</v>
      </c>
      <c r="I490" s="15">
        <v>3</v>
      </c>
      <c r="J490" s="393">
        <f>+'POE Cesar Conto'!AA490</f>
        <v>124681</v>
      </c>
      <c r="K490" s="44">
        <f t="shared" si="15"/>
        <v>374043</v>
      </c>
      <c r="L490" s="221"/>
      <c r="M490" s="396"/>
      <c r="N490" s="382"/>
      <c r="O490" s="391"/>
    </row>
    <row r="491" spans="1:15" ht="16">
      <c r="A491" s="4"/>
      <c r="B491" s="6"/>
      <c r="C491" s="68"/>
      <c r="D491" s="70" t="s">
        <v>935</v>
      </c>
      <c r="E491" s="69"/>
      <c r="F491" s="69"/>
      <c r="G491" s="78" t="s">
        <v>936</v>
      </c>
      <c r="H491" s="15" t="s">
        <v>35</v>
      </c>
      <c r="I491" s="15">
        <v>8</v>
      </c>
      <c r="J491" s="393">
        <f>+'POE Cesar Conto'!AA491</f>
        <v>24936</v>
      </c>
      <c r="K491" s="44">
        <f t="shared" si="15"/>
        <v>199488</v>
      </c>
      <c r="L491" s="221"/>
      <c r="M491" s="396"/>
      <c r="N491" s="382"/>
      <c r="O491" s="391"/>
    </row>
    <row r="492" spans="1:15" ht="16">
      <c r="A492" s="4"/>
      <c r="B492" s="6"/>
      <c r="C492" s="68"/>
      <c r="D492" s="70" t="s">
        <v>937</v>
      </c>
      <c r="E492" s="69"/>
      <c r="F492" s="69"/>
      <c r="G492" s="78" t="s">
        <v>938</v>
      </c>
      <c r="H492" s="15" t="s">
        <v>35</v>
      </c>
      <c r="I492" s="15">
        <v>8</v>
      </c>
      <c r="J492" s="393">
        <f>+'POE Cesar Conto'!AA492</f>
        <v>423900</v>
      </c>
      <c r="K492" s="44">
        <f t="shared" si="15"/>
        <v>3391200</v>
      </c>
      <c r="L492" s="221"/>
      <c r="M492" s="396"/>
      <c r="N492" s="382"/>
      <c r="O492" s="391"/>
    </row>
    <row r="493" spans="1:15" ht="31.5" customHeight="1" thickBot="1">
      <c r="A493" s="4"/>
      <c r="B493" s="6"/>
      <c r="C493" s="65" t="s">
        <v>47</v>
      </c>
      <c r="D493" s="66"/>
      <c r="E493" s="66"/>
      <c r="F493" s="66"/>
      <c r="G493" s="67"/>
      <c r="H493" s="67"/>
      <c r="I493" s="67"/>
      <c r="J493" s="67"/>
      <c r="K493" s="84">
        <f>SUM(K454:K492)</f>
        <v>326641903</v>
      </c>
      <c r="L493" s="221"/>
      <c r="M493" s="396"/>
      <c r="N493" s="383"/>
      <c r="O493" s="362"/>
    </row>
    <row r="494" spans="1:15" ht="30" customHeight="1" thickBot="1">
      <c r="A494" s="4"/>
      <c r="B494" s="6"/>
      <c r="C494" s="72"/>
      <c r="D494" s="73" t="s">
        <v>939</v>
      </c>
      <c r="E494" s="74"/>
      <c r="F494" s="74"/>
      <c r="G494" s="77" t="s">
        <v>940</v>
      </c>
      <c r="H494" s="73"/>
      <c r="I494" s="76"/>
      <c r="J494" s="74"/>
      <c r="K494" s="75"/>
      <c r="L494" s="221"/>
      <c r="M494" s="396"/>
      <c r="N494" s="381"/>
      <c r="O494" s="360"/>
    </row>
    <row r="495" spans="1:15" ht="30">
      <c r="A495" s="4"/>
      <c r="B495" s="6"/>
      <c r="C495" s="68"/>
      <c r="D495" s="70" t="s">
        <v>941</v>
      </c>
      <c r="E495" s="69"/>
      <c r="F495" s="69"/>
      <c r="G495" s="78" t="s">
        <v>942</v>
      </c>
      <c r="H495" s="15" t="s">
        <v>27</v>
      </c>
      <c r="I495" s="15">
        <v>30</v>
      </c>
      <c r="J495" s="393">
        <f>+'POE Cesar Conto'!AA495</f>
        <v>181460</v>
      </c>
      <c r="K495" s="44">
        <f t="shared" si="15"/>
        <v>5443800</v>
      </c>
      <c r="L495" s="221"/>
      <c r="M495" s="396"/>
      <c r="N495" s="382"/>
      <c r="O495" s="391"/>
    </row>
    <row r="496" spans="1:15" ht="30">
      <c r="A496" s="4"/>
      <c r="B496" s="6"/>
      <c r="C496" s="68"/>
      <c r="D496" s="70" t="s">
        <v>943</v>
      </c>
      <c r="E496" s="69"/>
      <c r="F496" s="69"/>
      <c r="G496" s="78" t="s">
        <v>944</v>
      </c>
      <c r="H496" s="15" t="s">
        <v>27</v>
      </c>
      <c r="I496" s="15">
        <v>63</v>
      </c>
      <c r="J496" s="393">
        <f>+'POE Cesar Conto'!AA496</f>
        <v>176710</v>
      </c>
      <c r="K496" s="44">
        <f t="shared" si="15"/>
        <v>11132730</v>
      </c>
      <c r="L496" s="221"/>
      <c r="M496" s="396"/>
      <c r="N496" s="382"/>
      <c r="O496" s="391"/>
    </row>
    <row r="497" spans="1:16" ht="30">
      <c r="A497" s="4"/>
      <c r="B497" s="6"/>
      <c r="C497" s="68"/>
      <c r="D497" s="70" t="s">
        <v>945</v>
      </c>
      <c r="E497" s="69"/>
      <c r="F497" s="69"/>
      <c r="G497" s="78" t="s">
        <v>946</v>
      </c>
      <c r="H497" s="15" t="s">
        <v>27</v>
      </c>
      <c r="I497" s="15">
        <v>22</v>
      </c>
      <c r="J497" s="393">
        <f>+'POE Cesar Conto'!AA497</f>
        <v>684076</v>
      </c>
      <c r="K497" s="44">
        <f t="shared" si="15"/>
        <v>15049672</v>
      </c>
      <c r="L497" s="221"/>
      <c r="M497" s="396"/>
      <c r="N497" s="382"/>
      <c r="O497" s="391"/>
    </row>
    <row r="498" spans="1:16" ht="30">
      <c r="A498" s="4"/>
      <c r="B498" s="6"/>
      <c r="C498" s="68"/>
      <c r="D498" s="70" t="s">
        <v>947</v>
      </c>
      <c r="E498" s="69"/>
      <c r="F498" s="69"/>
      <c r="G498" s="78" t="s">
        <v>948</v>
      </c>
      <c r="H498" s="15" t="s">
        <v>27</v>
      </c>
      <c r="I498" s="15">
        <v>16</v>
      </c>
      <c r="J498" s="393">
        <f>+'POE Cesar Conto'!AA498</f>
        <v>729652</v>
      </c>
      <c r="K498" s="44">
        <f t="shared" si="15"/>
        <v>11674432</v>
      </c>
      <c r="L498" s="221"/>
      <c r="M498" s="396"/>
      <c r="N498" s="382"/>
      <c r="O498" s="391"/>
    </row>
    <row r="499" spans="1:16" ht="30">
      <c r="A499" s="4"/>
      <c r="B499" s="6"/>
      <c r="C499" s="68"/>
      <c r="D499" s="70" t="s">
        <v>949</v>
      </c>
      <c r="E499" s="69"/>
      <c r="F499" s="69"/>
      <c r="G499" s="78" t="s">
        <v>950</v>
      </c>
      <c r="H499" s="15" t="s">
        <v>27</v>
      </c>
      <c r="I499" s="15">
        <v>61</v>
      </c>
      <c r="J499" s="393">
        <f>+'POE Cesar Conto'!AA499</f>
        <v>326549</v>
      </c>
      <c r="K499" s="44">
        <f t="shared" si="15"/>
        <v>19919489</v>
      </c>
      <c r="L499" s="221"/>
      <c r="M499" s="396"/>
      <c r="N499" s="382"/>
      <c r="O499" s="391"/>
    </row>
    <row r="500" spans="1:16" ht="45">
      <c r="A500" s="4"/>
      <c r="B500" s="6"/>
      <c r="C500" s="68"/>
      <c r="D500" s="70" t="s">
        <v>951</v>
      </c>
      <c r="E500" s="69"/>
      <c r="F500" s="69"/>
      <c r="G500" s="78" t="s">
        <v>952</v>
      </c>
      <c r="H500" s="15" t="s">
        <v>27</v>
      </c>
      <c r="I500" s="15">
        <v>121</v>
      </c>
      <c r="J500" s="393">
        <f>+'POE Cesar Conto'!AA500</f>
        <v>632860</v>
      </c>
      <c r="K500" s="44">
        <f t="shared" ref="K500:K563" si="16">ROUND(I500*J500,0)</f>
        <v>76576060</v>
      </c>
      <c r="L500" s="221"/>
      <c r="M500" s="396"/>
      <c r="N500" s="382"/>
      <c r="O500" s="391"/>
    </row>
    <row r="501" spans="1:16" ht="45">
      <c r="A501" s="4"/>
      <c r="B501" s="6"/>
      <c r="C501" s="68"/>
      <c r="D501" s="70" t="s">
        <v>953</v>
      </c>
      <c r="E501" s="69"/>
      <c r="F501" s="69"/>
      <c r="G501" s="78" t="s">
        <v>954</v>
      </c>
      <c r="H501" s="15" t="s">
        <v>27</v>
      </c>
      <c r="I501" s="15">
        <v>84</v>
      </c>
      <c r="J501" s="393">
        <f>+'POE Cesar Conto'!AA501</f>
        <v>749743</v>
      </c>
      <c r="K501" s="44">
        <f t="shared" si="16"/>
        <v>62978412</v>
      </c>
      <c r="L501" s="221"/>
      <c r="M501" s="396"/>
      <c r="N501" s="382"/>
      <c r="O501" s="391"/>
    </row>
    <row r="502" spans="1:16" ht="45">
      <c r="A502" s="4"/>
      <c r="B502" s="6"/>
      <c r="C502" s="68"/>
      <c r="D502" s="70" t="s">
        <v>955</v>
      </c>
      <c r="E502" s="69"/>
      <c r="F502" s="69"/>
      <c r="G502" s="78" t="s">
        <v>956</v>
      </c>
      <c r="H502" s="15" t="s">
        <v>27</v>
      </c>
      <c r="I502" s="15">
        <v>31</v>
      </c>
      <c r="J502" s="393">
        <f>+'POE Cesar Conto'!AA502</f>
        <v>757364</v>
      </c>
      <c r="K502" s="44">
        <f t="shared" si="16"/>
        <v>23478284</v>
      </c>
      <c r="L502" s="221"/>
      <c r="M502" s="396"/>
      <c r="N502" s="382"/>
      <c r="O502" s="391"/>
    </row>
    <row r="503" spans="1:16" ht="30">
      <c r="A503" s="4"/>
      <c r="B503" s="6"/>
      <c r="C503" s="68"/>
      <c r="D503" s="70" t="s">
        <v>957</v>
      </c>
      <c r="E503" s="69"/>
      <c r="F503" s="69"/>
      <c r="G503" s="78" t="s">
        <v>958</v>
      </c>
      <c r="H503" s="15" t="s">
        <v>27</v>
      </c>
      <c r="I503" s="15">
        <v>76</v>
      </c>
      <c r="J503" s="393">
        <f>+'POE Cesar Conto'!AA503</f>
        <v>762362</v>
      </c>
      <c r="K503" s="44">
        <f t="shared" si="16"/>
        <v>57939512</v>
      </c>
      <c r="L503" s="221"/>
      <c r="M503" s="396"/>
      <c r="N503" s="382"/>
      <c r="O503" s="391"/>
    </row>
    <row r="504" spans="1:16" ht="30">
      <c r="A504" s="4"/>
      <c r="B504" s="6"/>
      <c r="C504" s="68"/>
      <c r="D504" s="70" t="s">
        <v>959</v>
      </c>
      <c r="E504" s="69"/>
      <c r="F504" s="69"/>
      <c r="G504" s="78" t="s">
        <v>960</v>
      </c>
      <c r="H504" s="15" t="s">
        <v>27</v>
      </c>
      <c r="I504" s="15">
        <v>23</v>
      </c>
      <c r="J504" s="393">
        <f>+'POE Cesar Conto'!AA504</f>
        <v>892491</v>
      </c>
      <c r="K504" s="44">
        <f t="shared" si="16"/>
        <v>20527293</v>
      </c>
      <c r="L504" s="221"/>
      <c r="M504" s="396"/>
      <c r="N504" s="382"/>
      <c r="O504" s="391"/>
    </row>
    <row r="505" spans="1:16" ht="16">
      <c r="A505" s="4"/>
      <c r="B505" s="6"/>
      <c r="C505" s="68"/>
      <c r="D505" s="70" t="s">
        <v>961</v>
      </c>
      <c r="E505" s="69"/>
      <c r="F505" s="69"/>
      <c r="G505" s="78" t="s">
        <v>962</v>
      </c>
      <c r="H505" s="15" t="s">
        <v>27</v>
      </c>
      <c r="I505" s="15">
        <v>292</v>
      </c>
      <c r="J505" s="393">
        <f>+'POE Cesar Conto'!AA505</f>
        <v>124332</v>
      </c>
      <c r="K505" s="44">
        <f t="shared" si="16"/>
        <v>36304944</v>
      </c>
      <c r="L505" s="221"/>
      <c r="M505" s="396"/>
      <c r="N505" s="382"/>
      <c r="O505" s="391"/>
    </row>
    <row r="506" spans="1:16" ht="60">
      <c r="A506" s="4"/>
      <c r="B506" s="6"/>
      <c r="C506" s="68"/>
      <c r="D506" s="70" t="s">
        <v>963</v>
      </c>
      <c r="E506" s="69"/>
      <c r="F506" s="69"/>
      <c r="G506" s="78" t="s">
        <v>964</v>
      </c>
      <c r="H506" s="15" t="s">
        <v>35</v>
      </c>
      <c r="I506" s="15">
        <v>6</v>
      </c>
      <c r="J506" s="393">
        <f>+'POE Cesar Conto'!AA506</f>
        <v>13742401</v>
      </c>
      <c r="K506" s="44">
        <f t="shared" si="16"/>
        <v>82454406</v>
      </c>
      <c r="L506" s="221"/>
      <c r="M506" s="396"/>
      <c r="N506" s="382"/>
      <c r="O506" s="391"/>
    </row>
    <row r="507" spans="1:16" ht="45">
      <c r="A507" s="4"/>
      <c r="B507" s="6"/>
      <c r="C507" s="68"/>
      <c r="D507" s="70" t="s">
        <v>965</v>
      </c>
      <c r="E507" s="69"/>
      <c r="F507" s="69"/>
      <c r="G507" s="78" t="s">
        <v>966</v>
      </c>
      <c r="H507" s="15" t="s">
        <v>35</v>
      </c>
      <c r="I507" s="15">
        <v>6</v>
      </c>
      <c r="J507" s="393">
        <f>+'POE Cesar Conto'!AA507</f>
        <v>12016869</v>
      </c>
      <c r="K507" s="44">
        <f t="shared" si="16"/>
        <v>72101214</v>
      </c>
      <c r="L507" s="221"/>
      <c r="M507" s="396"/>
      <c r="N507" s="382"/>
      <c r="O507" s="391"/>
    </row>
    <row r="508" spans="1:16" ht="60">
      <c r="A508" s="4"/>
      <c r="B508" s="6"/>
      <c r="C508" s="68"/>
      <c r="D508" s="70" t="s">
        <v>967</v>
      </c>
      <c r="E508" s="69"/>
      <c r="F508" s="69"/>
      <c r="G508" s="78" t="s">
        <v>968</v>
      </c>
      <c r="H508" s="15" t="s">
        <v>35</v>
      </c>
      <c r="I508" s="15">
        <v>1</v>
      </c>
      <c r="J508" s="393">
        <f>+'POE Cesar Conto'!AA508</f>
        <v>8835348</v>
      </c>
      <c r="K508" s="44">
        <f t="shared" si="16"/>
        <v>8835348</v>
      </c>
      <c r="L508" s="221"/>
      <c r="M508" s="396"/>
      <c r="N508" s="382"/>
      <c r="O508" s="391"/>
    </row>
    <row r="509" spans="1:16" ht="75">
      <c r="A509" s="4"/>
      <c r="B509" s="6"/>
      <c r="C509" s="68"/>
      <c r="D509" s="70" t="s">
        <v>969</v>
      </c>
      <c r="E509" s="69"/>
      <c r="F509" s="69"/>
      <c r="G509" s="78" t="s">
        <v>970</v>
      </c>
      <c r="H509" s="15" t="s">
        <v>35</v>
      </c>
      <c r="I509" s="15">
        <v>1</v>
      </c>
      <c r="J509" s="393">
        <f>+'POE Cesar Conto'!AA509</f>
        <v>9064412</v>
      </c>
      <c r="K509" s="44">
        <f t="shared" si="16"/>
        <v>9064412</v>
      </c>
      <c r="L509" s="221"/>
      <c r="M509" s="396"/>
      <c r="N509" s="382"/>
      <c r="O509" s="391"/>
    </row>
    <row r="510" spans="1:16" ht="45">
      <c r="A510" s="4"/>
      <c r="B510" s="6"/>
      <c r="C510" s="68"/>
      <c r="D510" s="70" t="s">
        <v>971</v>
      </c>
      <c r="E510" s="69"/>
      <c r="F510" s="69"/>
      <c r="G510" s="78" t="s">
        <v>972</v>
      </c>
      <c r="H510" s="15" t="s">
        <v>35</v>
      </c>
      <c r="I510" s="15">
        <v>4</v>
      </c>
      <c r="J510" s="393">
        <f>+'POE Cesar Conto'!AA510</f>
        <v>9654122</v>
      </c>
      <c r="K510" s="44">
        <f t="shared" si="16"/>
        <v>38616488</v>
      </c>
      <c r="L510" s="221"/>
      <c r="M510" s="396"/>
      <c r="N510" s="382"/>
      <c r="O510" s="391"/>
      <c r="P510" s="85"/>
    </row>
    <row r="511" spans="1:16" ht="60">
      <c r="A511" s="4"/>
      <c r="B511" s="6"/>
      <c r="C511" s="68"/>
      <c r="D511" s="70" t="s">
        <v>973</v>
      </c>
      <c r="E511" s="69"/>
      <c r="F511" s="69"/>
      <c r="G511" s="78" t="s">
        <v>974</v>
      </c>
      <c r="H511" s="15" t="s">
        <v>27</v>
      </c>
      <c r="I511" s="15">
        <v>62</v>
      </c>
      <c r="J511" s="393">
        <f>+'POE Cesar Conto'!AA511</f>
        <v>738560</v>
      </c>
      <c r="K511" s="44">
        <f t="shared" si="16"/>
        <v>45790720</v>
      </c>
      <c r="L511" s="221"/>
      <c r="M511" s="396"/>
      <c r="N511" s="382"/>
      <c r="O511" s="391"/>
    </row>
    <row r="512" spans="1:16" ht="45">
      <c r="A512" s="4"/>
      <c r="B512" s="6"/>
      <c r="C512" s="68"/>
      <c r="D512" s="70" t="s">
        <v>975</v>
      </c>
      <c r="E512" s="69"/>
      <c r="F512" s="69"/>
      <c r="G512" s="78" t="s">
        <v>976</v>
      </c>
      <c r="H512" s="15" t="s">
        <v>35</v>
      </c>
      <c r="I512" s="15">
        <v>3</v>
      </c>
      <c r="J512" s="393">
        <f>+'POE Cesar Conto'!AA512</f>
        <v>1632045</v>
      </c>
      <c r="K512" s="44">
        <f t="shared" si="16"/>
        <v>4896135</v>
      </c>
      <c r="L512" s="221"/>
      <c r="M512" s="396"/>
      <c r="N512" s="382"/>
      <c r="O512" s="391"/>
    </row>
    <row r="513" spans="1:15" ht="30">
      <c r="A513" s="4"/>
      <c r="B513" s="6"/>
      <c r="C513" s="68"/>
      <c r="D513" s="70" t="s">
        <v>977</v>
      </c>
      <c r="E513" s="69"/>
      <c r="F513" s="69"/>
      <c r="G513" s="78" t="s">
        <v>978</v>
      </c>
      <c r="H513" s="15" t="s">
        <v>35</v>
      </c>
      <c r="I513" s="15">
        <v>2</v>
      </c>
      <c r="J513" s="393">
        <f>+'POE Cesar Conto'!AA513</f>
        <v>757571</v>
      </c>
      <c r="K513" s="44">
        <f t="shared" si="16"/>
        <v>1515142</v>
      </c>
      <c r="L513" s="221"/>
      <c r="M513" s="396"/>
      <c r="N513" s="382"/>
      <c r="O513" s="391"/>
    </row>
    <row r="514" spans="1:15" ht="30">
      <c r="A514" s="4"/>
      <c r="B514" s="6"/>
      <c r="C514" s="68"/>
      <c r="D514" s="70" t="s">
        <v>979</v>
      </c>
      <c r="E514" s="69"/>
      <c r="F514" s="69"/>
      <c r="G514" s="78" t="s">
        <v>980</v>
      </c>
      <c r="H514" s="15" t="s">
        <v>27</v>
      </c>
      <c r="I514" s="15">
        <v>134</v>
      </c>
      <c r="J514" s="393">
        <f>+'POE Cesar Conto'!AA514</f>
        <v>323680</v>
      </c>
      <c r="K514" s="44">
        <f t="shared" si="16"/>
        <v>43373120</v>
      </c>
      <c r="L514" s="221"/>
      <c r="M514" s="396"/>
      <c r="N514" s="382"/>
      <c r="O514" s="391"/>
    </row>
    <row r="515" spans="1:15" ht="30">
      <c r="A515" s="4"/>
      <c r="B515" s="6"/>
      <c r="C515" s="68"/>
      <c r="D515" s="70" t="s">
        <v>981</v>
      </c>
      <c r="E515" s="69"/>
      <c r="F515" s="69"/>
      <c r="G515" s="78" t="s">
        <v>982</v>
      </c>
      <c r="H515" s="15" t="s">
        <v>27</v>
      </c>
      <c r="I515" s="15">
        <v>55</v>
      </c>
      <c r="J515" s="393">
        <f>+'POE Cesar Conto'!AA515</f>
        <v>442196</v>
      </c>
      <c r="K515" s="44">
        <f t="shared" si="16"/>
        <v>24320780</v>
      </c>
      <c r="L515" s="221"/>
      <c r="M515" s="396"/>
      <c r="N515" s="382"/>
      <c r="O515" s="391"/>
    </row>
    <row r="516" spans="1:15" ht="62.25" customHeight="1">
      <c r="A516" s="4"/>
      <c r="B516" s="6"/>
      <c r="C516" s="68"/>
      <c r="D516" s="70" t="s">
        <v>983</v>
      </c>
      <c r="E516" s="69"/>
      <c r="F516" s="69"/>
      <c r="G516" s="78" t="s">
        <v>984</v>
      </c>
      <c r="H516" s="15" t="s">
        <v>27</v>
      </c>
      <c r="I516" s="15">
        <v>52</v>
      </c>
      <c r="J516" s="393">
        <f>+'POE Cesar Conto'!AA516</f>
        <v>857768</v>
      </c>
      <c r="K516" s="44">
        <f t="shared" si="16"/>
        <v>44603936</v>
      </c>
      <c r="L516" s="221"/>
      <c r="M516" s="396"/>
      <c r="N516" s="382"/>
      <c r="O516" s="391"/>
    </row>
    <row r="517" spans="1:15" ht="39.75" customHeight="1">
      <c r="A517" s="4"/>
      <c r="B517" s="6"/>
      <c r="C517" s="68"/>
      <c r="D517" s="70" t="s">
        <v>985</v>
      </c>
      <c r="E517" s="69"/>
      <c r="F517" s="69"/>
      <c r="G517" s="78" t="s">
        <v>986</v>
      </c>
      <c r="H517" s="15" t="s">
        <v>27</v>
      </c>
      <c r="I517" s="15">
        <v>97</v>
      </c>
      <c r="J517" s="393">
        <f>+'POE Cesar Conto'!AA517</f>
        <v>1275716</v>
      </c>
      <c r="K517" s="44">
        <f t="shared" si="16"/>
        <v>123744452</v>
      </c>
      <c r="L517" s="221"/>
      <c r="M517" s="396"/>
      <c r="N517" s="382"/>
      <c r="O517" s="391"/>
    </row>
    <row r="518" spans="1:15" ht="30">
      <c r="A518" s="4"/>
      <c r="B518" s="6"/>
      <c r="C518" s="68"/>
      <c r="D518" s="70" t="s">
        <v>987</v>
      </c>
      <c r="E518" s="69"/>
      <c r="F518" s="69"/>
      <c r="G518" s="78" t="s">
        <v>988</v>
      </c>
      <c r="H518" s="15" t="s">
        <v>27</v>
      </c>
      <c r="I518" s="15">
        <v>52</v>
      </c>
      <c r="J518" s="393">
        <f>+'POE Cesar Conto'!AA518</f>
        <v>1275716</v>
      </c>
      <c r="K518" s="44">
        <f t="shared" si="16"/>
        <v>66337232</v>
      </c>
      <c r="L518" s="221"/>
      <c r="M518" s="396"/>
      <c r="N518" s="382"/>
      <c r="O518" s="391"/>
    </row>
    <row r="519" spans="1:15" ht="33" customHeight="1">
      <c r="A519" s="4"/>
      <c r="B519" s="6"/>
      <c r="C519" s="68"/>
      <c r="D519" s="70" t="s">
        <v>989</v>
      </c>
      <c r="E519" s="69"/>
      <c r="F519" s="69"/>
      <c r="G519" s="78" t="s">
        <v>990</v>
      </c>
      <c r="H519" s="15" t="s">
        <v>27</v>
      </c>
      <c r="I519" s="15">
        <v>398</v>
      </c>
      <c r="J519" s="393">
        <f>+'POE Cesar Conto'!AA519</f>
        <v>746626</v>
      </c>
      <c r="K519" s="44">
        <f t="shared" si="16"/>
        <v>297157148</v>
      </c>
      <c r="L519" s="221"/>
      <c r="M519" s="396"/>
      <c r="N519" s="382"/>
      <c r="O519" s="391"/>
    </row>
    <row r="520" spans="1:15" ht="31.5" customHeight="1" thickBot="1">
      <c r="A520" s="4"/>
      <c r="B520" s="6"/>
      <c r="C520" s="65" t="s">
        <v>47</v>
      </c>
      <c r="D520" s="66"/>
      <c r="E520" s="66"/>
      <c r="F520" s="66"/>
      <c r="G520" s="67"/>
      <c r="H520" s="67"/>
      <c r="I520" s="67"/>
      <c r="J520" s="67"/>
      <c r="K520" s="84">
        <f>SUM(K495:K519)</f>
        <v>1203835161</v>
      </c>
      <c r="L520" s="221"/>
      <c r="M520" s="396"/>
      <c r="N520" s="383"/>
      <c r="O520" s="362"/>
    </row>
    <row r="521" spans="1:15" ht="30" customHeight="1" thickBot="1">
      <c r="A521" s="4"/>
      <c r="B521" s="6"/>
      <c r="C521" s="72"/>
      <c r="D521" s="73" t="s">
        <v>991</v>
      </c>
      <c r="E521" s="74"/>
      <c r="F521" s="74"/>
      <c r="G521" s="77" t="s">
        <v>992</v>
      </c>
      <c r="H521" s="73"/>
      <c r="I521" s="76"/>
      <c r="J521" s="74"/>
      <c r="K521" s="75"/>
      <c r="L521" s="221"/>
      <c r="M521" s="396"/>
      <c r="N521" s="381"/>
      <c r="O521" s="360"/>
    </row>
    <row r="522" spans="1:15" ht="30">
      <c r="A522" s="4"/>
      <c r="B522" s="6"/>
      <c r="C522" s="68"/>
      <c r="D522" s="70" t="s">
        <v>993</v>
      </c>
      <c r="E522" s="69"/>
      <c r="F522" s="69"/>
      <c r="G522" s="78" t="s">
        <v>994</v>
      </c>
      <c r="H522" s="15" t="s">
        <v>35</v>
      </c>
      <c r="I522" s="15">
        <v>1</v>
      </c>
      <c r="J522" s="393">
        <f>+'POE Cesar Conto'!AA522</f>
        <v>165550134</v>
      </c>
      <c r="K522" s="44">
        <f t="shared" si="16"/>
        <v>165550134</v>
      </c>
      <c r="L522" s="221"/>
      <c r="M522" s="396"/>
      <c r="N522" s="382"/>
      <c r="O522" s="391"/>
    </row>
    <row r="523" spans="1:15" ht="45">
      <c r="A523" s="4"/>
      <c r="B523" s="6"/>
      <c r="C523" s="68"/>
      <c r="D523" s="70" t="s">
        <v>995</v>
      </c>
      <c r="E523" s="69"/>
      <c r="F523" s="69"/>
      <c r="G523" s="78" t="s">
        <v>996</v>
      </c>
      <c r="H523" s="15" t="s">
        <v>35</v>
      </c>
      <c r="I523" s="15">
        <v>1</v>
      </c>
      <c r="J523" s="393">
        <f>+'POE Cesar Conto'!AA523</f>
        <v>187500566</v>
      </c>
      <c r="K523" s="44">
        <f t="shared" si="16"/>
        <v>187500566</v>
      </c>
      <c r="L523" s="221"/>
      <c r="M523" s="396"/>
      <c r="N523" s="382"/>
      <c r="O523" s="391"/>
    </row>
    <row r="524" spans="1:15" ht="31.5" customHeight="1" thickBot="1">
      <c r="A524" s="4"/>
      <c r="B524" s="6"/>
      <c r="C524" s="65" t="s">
        <v>47</v>
      </c>
      <c r="D524" s="66"/>
      <c r="E524" s="66"/>
      <c r="F524" s="66"/>
      <c r="G524" s="67"/>
      <c r="H524" s="67"/>
      <c r="I524" s="67"/>
      <c r="J524" s="67"/>
      <c r="K524" s="81">
        <f>SUM(K522:K523)</f>
        <v>353050700</v>
      </c>
      <c r="L524" s="221"/>
      <c r="M524" s="396"/>
      <c r="N524" s="383"/>
      <c r="O524" s="362"/>
    </row>
    <row r="525" spans="1:15" ht="30" customHeight="1" thickBot="1">
      <c r="A525" s="4"/>
      <c r="B525" s="6"/>
      <c r="C525" s="72"/>
      <c r="D525" s="73" t="s">
        <v>997</v>
      </c>
      <c r="E525" s="74"/>
      <c r="F525" s="74"/>
      <c r="G525" s="77" t="s">
        <v>998</v>
      </c>
      <c r="H525" s="73"/>
      <c r="I525" s="76"/>
      <c r="J525" s="74"/>
      <c r="K525" s="75"/>
      <c r="L525" s="221"/>
      <c r="M525" s="396"/>
      <c r="N525" s="381"/>
      <c r="O525" s="360"/>
    </row>
    <row r="526" spans="1:15" ht="16">
      <c r="A526" s="4"/>
      <c r="B526" s="6"/>
      <c r="C526" s="68"/>
      <c r="D526" s="70" t="s">
        <v>999</v>
      </c>
      <c r="E526" s="69"/>
      <c r="F526" s="69"/>
      <c r="G526" s="103" t="s">
        <v>1000</v>
      </c>
      <c r="H526" s="15"/>
      <c r="I526" s="15"/>
      <c r="J526" s="56"/>
      <c r="K526" s="44"/>
      <c r="L526" s="221"/>
      <c r="M526" s="396"/>
      <c r="N526" s="384"/>
      <c r="O526" s="361"/>
    </row>
    <row r="527" spans="1:15" ht="16">
      <c r="A527" s="4"/>
      <c r="B527" s="6"/>
      <c r="C527" s="68"/>
      <c r="D527" s="70" t="s">
        <v>1001</v>
      </c>
      <c r="E527" s="69"/>
      <c r="F527" s="69"/>
      <c r="G527" s="103" t="s">
        <v>1002</v>
      </c>
      <c r="H527" s="15"/>
      <c r="I527" s="15"/>
      <c r="J527" s="56"/>
      <c r="K527" s="44"/>
      <c r="L527" s="221"/>
      <c r="M527" s="396"/>
      <c r="N527" s="384"/>
      <c r="O527" s="361"/>
    </row>
    <row r="528" spans="1:15" ht="30">
      <c r="A528" s="4"/>
      <c r="B528" s="6"/>
      <c r="C528" s="68"/>
      <c r="D528" s="70" t="s">
        <v>1003</v>
      </c>
      <c r="E528" s="69"/>
      <c r="F528" s="69"/>
      <c r="G528" s="78" t="s">
        <v>1004</v>
      </c>
      <c r="H528" s="15" t="s">
        <v>35</v>
      </c>
      <c r="I528" s="15">
        <v>1</v>
      </c>
      <c r="J528" s="393">
        <f>+'POE Cesar Conto'!AA528</f>
        <v>8901587</v>
      </c>
      <c r="K528" s="44">
        <f t="shared" si="16"/>
        <v>8901587</v>
      </c>
      <c r="L528" s="221"/>
      <c r="M528" s="396"/>
      <c r="N528" s="382"/>
      <c r="O528" s="391"/>
    </row>
    <row r="529" spans="1:15" ht="16">
      <c r="A529" s="4"/>
      <c r="B529" s="6"/>
      <c r="C529" s="68"/>
      <c r="D529" s="70" t="s">
        <v>1005</v>
      </c>
      <c r="E529" s="69"/>
      <c r="F529" s="69"/>
      <c r="G529" s="103" t="s">
        <v>1006</v>
      </c>
      <c r="H529" s="15"/>
      <c r="I529" s="15"/>
      <c r="J529" s="393"/>
      <c r="K529" s="44"/>
      <c r="L529" s="221"/>
      <c r="M529" s="396"/>
      <c r="N529" s="384"/>
      <c r="O529" s="361"/>
    </row>
    <row r="530" spans="1:15" ht="16">
      <c r="A530" s="4"/>
      <c r="B530" s="6"/>
      <c r="C530" s="68"/>
      <c r="D530" s="70" t="s">
        <v>1007</v>
      </c>
      <c r="E530" s="69"/>
      <c r="F530" s="69"/>
      <c r="G530" s="78" t="s">
        <v>1008</v>
      </c>
      <c r="H530" s="15" t="s">
        <v>35</v>
      </c>
      <c r="I530" s="15">
        <v>1</v>
      </c>
      <c r="J530" s="393">
        <f>+'POE Cesar Conto'!AA530</f>
        <v>1862177</v>
      </c>
      <c r="K530" s="44">
        <f t="shared" si="16"/>
        <v>1862177</v>
      </c>
      <c r="L530" s="221"/>
      <c r="M530" s="396"/>
      <c r="N530" s="382"/>
      <c r="O530" s="391"/>
    </row>
    <row r="531" spans="1:15" ht="16">
      <c r="A531" s="4"/>
      <c r="B531" s="6"/>
      <c r="C531" s="68"/>
      <c r="D531" s="70" t="s">
        <v>1009</v>
      </c>
      <c r="E531" s="69"/>
      <c r="F531" s="69"/>
      <c r="G531" s="78" t="s">
        <v>1010</v>
      </c>
      <c r="H531" s="15" t="s">
        <v>35</v>
      </c>
      <c r="I531" s="15">
        <v>1</v>
      </c>
      <c r="J531" s="393">
        <f>+'POE Cesar Conto'!AA531</f>
        <v>2073209</v>
      </c>
      <c r="K531" s="44">
        <f t="shared" si="16"/>
        <v>2073209</v>
      </c>
      <c r="L531" s="221"/>
      <c r="M531" s="396"/>
      <c r="N531" s="382"/>
      <c r="O531" s="391"/>
    </row>
    <row r="532" spans="1:15" ht="16">
      <c r="A532" s="4"/>
      <c r="B532" s="6"/>
      <c r="C532" s="68"/>
      <c r="D532" s="70" t="s">
        <v>1011</v>
      </c>
      <c r="E532" s="69"/>
      <c r="F532" s="69"/>
      <c r="G532" s="103" t="s">
        <v>1012</v>
      </c>
      <c r="H532" s="15"/>
      <c r="I532" s="15"/>
      <c r="J532" s="393"/>
      <c r="K532" s="44"/>
      <c r="L532" s="221"/>
      <c r="M532" s="396"/>
      <c r="N532" s="384"/>
      <c r="O532" s="361"/>
    </row>
    <row r="533" spans="1:15" ht="16">
      <c r="A533" s="4"/>
      <c r="B533" s="6"/>
      <c r="C533" s="68"/>
      <c r="D533" s="70" t="s">
        <v>1013</v>
      </c>
      <c r="E533" s="69"/>
      <c r="F533" s="69"/>
      <c r="G533" s="78" t="s">
        <v>1014</v>
      </c>
      <c r="H533" s="15" t="s">
        <v>42</v>
      </c>
      <c r="I533" s="15">
        <v>58</v>
      </c>
      <c r="J533" s="393">
        <f>+'POE Cesar Conto'!AA533</f>
        <v>33931</v>
      </c>
      <c r="K533" s="44">
        <f t="shared" si="16"/>
        <v>1967998</v>
      </c>
      <c r="L533" s="221"/>
      <c r="M533" s="396"/>
      <c r="N533" s="382"/>
      <c r="O533" s="391"/>
    </row>
    <row r="534" spans="1:15" ht="16">
      <c r="A534" s="4"/>
      <c r="B534" s="6"/>
      <c r="C534" s="68"/>
      <c r="D534" s="70" t="s">
        <v>1015</v>
      </c>
      <c r="E534" s="69"/>
      <c r="F534" s="69"/>
      <c r="G534" s="78" t="s">
        <v>1016</v>
      </c>
      <c r="H534" s="15" t="s">
        <v>42</v>
      </c>
      <c r="I534" s="15">
        <v>29</v>
      </c>
      <c r="J534" s="393">
        <f>+'POE Cesar Conto'!AA534</f>
        <v>49313</v>
      </c>
      <c r="K534" s="44">
        <f t="shared" si="16"/>
        <v>1430077</v>
      </c>
      <c r="L534" s="221"/>
      <c r="M534" s="396"/>
      <c r="N534" s="382"/>
      <c r="O534" s="391"/>
    </row>
    <row r="535" spans="1:15" ht="16">
      <c r="A535" s="4"/>
      <c r="B535" s="6"/>
      <c r="C535" s="68"/>
      <c r="D535" s="70" t="s">
        <v>1017</v>
      </c>
      <c r="E535" s="69"/>
      <c r="F535" s="69"/>
      <c r="G535" s="78" t="s">
        <v>1018</v>
      </c>
      <c r="H535" s="15" t="s">
        <v>42</v>
      </c>
      <c r="I535" s="15">
        <v>29</v>
      </c>
      <c r="J535" s="393">
        <f>+'POE Cesar Conto'!AA535</f>
        <v>76063</v>
      </c>
      <c r="K535" s="44">
        <f t="shared" si="16"/>
        <v>2205827</v>
      </c>
      <c r="L535" s="221"/>
      <c r="M535" s="396"/>
      <c r="N535" s="382"/>
      <c r="O535" s="391"/>
    </row>
    <row r="536" spans="1:15" ht="16">
      <c r="A536" s="4"/>
      <c r="B536" s="6"/>
      <c r="C536" s="68"/>
      <c r="D536" s="70" t="s">
        <v>1019</v>
      </c>
      <c r="E536" s="69"/>
      <c r="F536" s="69"/>
      <c r="G536" s="103" t="s">
        <v>1020</v>
      </c>
      <c r="H536" s="15"/>
      <c r="I536" s="15"/>
      <c r="J536" s="393"/>
      <c r="K536" s="44"/>
      <c r="L536" s="221"/>
      <c r="M536" s="396"/>
      <c r="N536" s="384"/>
      <c r="O536" s="361"/>
    </row>
    <row r="537" spans="1:15" ht="16">
      <c r="A537" s="4"/>
      <c r="B537" s="6"/>
      <c r="C537" s="68"/>
      <c r="D537" s="70" t="s">
        <v>1021</v>
      </c>
      <c r="E537" s="69"/>
      <c r="F537" s="69"/>
      <c r="G537" s="78" t="s">
        <v>1022</v>
      </c>
      <c r="H537" s="15"/>
      <c r="I537" s="15"/>
      <c r="J537" s="393"/>
      <c r="K537" s="44"/>
      <c r="L537" s="221"/>
      <c r="M537" s="396"/>
      <c r="N537" s="384"/>
      <c r="O537" s="361"/>
    </row>
    <row r="538" spans="1:15" ht="30">
      <c r="A538" s="4"/>
      <c r="B538" s="6"/>
      <c r="C538" s="68"/>
      <c r="D538" s="70" t="s">
        <v>1023</v>
      </c>
      <c r="E538" s="69"/>
      <c r="F538" s="69"/>
      <c r="G538" s="78" t="s">
        <v>1024</v>
      </c>
      <c r="H538" s="15" t="s">
        <v>35</v>
      </c>
      <c r="I538" s="15">
        <v>1</v>
      </c>
      <c r="J538" s="393">
        <f>+'POE Cesar Conto'!AA538</f>
        <v>246518144</v>
      </c>
      <c r="K538" s="44">
        <f t="shared" si="16"/>
        <v>246518144</v>
      </c>
      <c r="L538" s="221"/>
      <c r="M538" s="396"/>
      <c r="N538" s="382"/>
      <c r="O538" s="391"/>
    </row>
    <row r="539" spans="1:15" ht="16">
      <c r="A539" s="4"/>
      <c r="B539" s="6"/>
      <c r="C539" s="68"/>
      <c r="D539" s="70" t="s">
        <v>1025</v>
      </c>
      <c r="E539" s="69"/>
      <c r="F539" s="69"/>
      <c r="G539" s="103" t="s">
        <v>1026</v>
      </c>
      <c r="H539" s="15"/>
      <c r="I539" s="15"/>
      <c r="J539" s="393"/>
      <c r="K539" s="44"/>
      <c r="L539" s="221"/>
      <c r="M539" s="396"/>
      <c r="N539" s="384"/>
      <c r="O539" s="361"/>
    </row>
    <row r="540" spans="1:15" ht="16">
      <c r="A540" s="4"/>
      <c r="B540" s="6"/>
      <c r="C540" s="68"/>
      <c r="D540" s="70" t="s">
        <v>1027</v>
      </c>
      <c r="E540" s="69"/>
      <c r="F540" s="69"/>
      <c r="G540" s="78" t="s">
        <v>1028</v>
      </c>
      <c r="H540" s="15" t="s">
        <v>35</v>
      </c>
      <c r="I540" s="15">
        <v>1</v>
      </c>
      <c r="J540" s="393">
        <f>+'POE Cesar Conto'!AA540</f>
        <v>81265167</v>
      </c>
      <c r="K540" s="44">
        <f t="shared" si="16"/>
        <v>81265167</v>
      </c>
      <c r="L540" s="221"/>
      <c r="M540" s="396"/>
      <c r="N540" s="382"/>
      <c r="O540" s="391"/>
    </row>
    <row r="541" spans="1:15" ht="16">
      <c r="A541" s="4"/>
      <c r="B541" s="6"/>
      <c r="C541" s="68"/>
      <c r="D541" s="70" t="s">
        <v>1029</v>
      </c>
      <c r="E541" s="69"/>
      <c r="F541" s="69"/>
      <c r="G541" s="78" t="s">
        <v>1030</v>
      </c>
      <c r="H541" s="15" t="s">
        <v>35</v>
      </c>
      <c r="I541" s="15">
        <v>1</v>
      </c>
      <c r="J541" s="393">
        <f>+'POE Cesar Conto'!AA541</f>
        <v>58058582</v>
      </c>
      <c r="K541" s="44">
        <f t="shared" si="16"/>
        <v>58058582</v>
      </c>
      <c r="L541" s="221"/>
      <c r="M541" s="396"/>
      <c r="N541" s="382"/>
      <c r="O541" s="391"/>
    </row>
    <row r="542" spans="1:15" ht="16">
      <c r="A542" s="4"/>
      <c r="B542" s="6"/>
      <c r="C542" s="68"/>
      <c r="D542" s="70" t="s">
        <v>1031</v>
      </c>
      <c r="E542" s="69"/>
      <c r="F542" s="69"/>
      <c r="G542" s="78" t="s">
        <v>1032</v>
      </c>
      <c r="H542" s="15" t="s">
        <v>35</v>
      </c>
      <c r="I542" s="15">
        <v>1</v>
      </c>
      <c r="J542" s="393">
        <f>+'POE Cesar Conto'!AA542</f>
        <v>49670224</v>
      </c>
      <c r="K542" s="44">
        <f t="shared" si="16"/>
        <v>49670224</v>
      </c>
      <c r="L542" s="221"/>
      <c r="M542" s="396"/>
      <c r="N542" s="382"/>
      <c r="O542" s="391"/>
    </row>
    <row r="543" spans="1:15" ht="45">
      <c r="A543" s="4"/>
      <c r="B543" s="6"/>
      <c r="C543" s="68"/>
      <c r="D543" s="70" t="s">
        <v>1033</v>
      </c>
      <c r="E543" s="69"/>
      <c r="F543" s="69"/>
      <c r="G543" s="78" t="s">
        <v>1034</v>
      </c>
      <c r="H543" s="15" t="s">
        <v>35</v>
      </c>
      <c r="I543" s="15">
        <v>1</v>
      </c>
      <c r="J543" s="393">
        <f>+'POE Cesar Conto'!AA543</f>
        <v>6433928</v>
      </c>
      <c r="K543" s="44">
        <f t="shared" si="16"/>
        <v>6433928</v>
      </c>
      <c r="L543" s="221"/>
      <c r="M543" s="396"/>
      <c r="N543" s="382"/>
      <c r="O543" s="391"/>
    </row>
    <row r="544" spans="1:15" ht="16">
      <c r="A544" s="4"/>
      <c r="B544" s="6"/>
      <c r="C544" s="68"/>
      <c r="D544" s="70" t="s">
        <v>1035</v>
      </c>
      <c r="E544" s="69"/>
      <c r="F544" s="69"/>
      <c r="G544" s="103" t="s">
        <v>1036</v>
      </c>
      <c r="H544" s="15"/>
      <c r="I544" s="15"/>
      <c r="J544" s="393"/>
      <c r="K544" s="44"/>
      <c r="L544" s="221"/>
      <c r="M544" s="396"/>
      <c r="N544" s="384"/>
      <c r="O544" s="361"/>
    </row>
    <row r="545" spans="1:15" ht="16">
      <c r="A545" s="4"/>
      <c r="B545" s="6"/>
      <c r="C545" s="68"/>
      <c r="D545" s="70" t="s">
        <v>1037</v>
      </c>
      <c r="E545" s="69"/>
      <c r="F545" s="69"/>
      <c r="G545" s="78" t="s">
        <v>1038</v>
      </c>
      <c r="H545" s="15" t="s">
        <v>35</v>
      </c>
      <c r="I545" s="15">
        <v>1</v>
      </c>
      <c r="J545" s="393">
        <f>+'POE Cesar Conto'!AA545</f>
        <v>7067324</v>
      </c>
      <c r="K545" s="44">
        <f t="shared" si="16"/>
        <v>7067324</v>
      </c>
      <c r="L545" s="221"/>
      <c r="M545" s="396"/>
      <c r="N545" s="382"/>
      <c r="O545" s="391"/>
    </row>
    <row r="546" spans="1:15" ht="16">
      <c r="A546" s="4"/>
      <c r="B546" s="6"/>
      <c r="C546" s="68"/>
      <c r="D546" s="70" t="s">
        <v>1039</v>
      </c>
      <c r="E546" s="69"/>
      <c r="F546" s="69"/>
      <c r="G546" s="103" t="s">
        <v>1040</v>
      </c>
      <c r="H546" s="15"/>
      <c r="I546" s="15"/>
      <c r="J546" s="393"/>
      <c r="K546" s="44"/>
      <c r="L546" s="221"/>
      <c r="M546" s="396"/>
      <c r="N546" s="384"/>
      <c r="O546" s="361"/>
    </row>
    <row r="547" spans="1:15" ht="16">
      <c r="A547" s="4"/>
      <c r="B547" s="6"/>
      <c r="C547" s="68"/>
      <c r="D547" s="70" t="s">
        <v>1041</v>
      </c>
      <c r="E547" s="69"/>
      <c r="F547" s="69"/>
      <c r="G547" s="78" t="s">
        <v>1042</v>
      </c>
      <c r="H547" s="15" t="s">
        <v>35</v>
      </c>
      <c r="I547" s="15">
        <v>1</v>
      </c>
      <c r="J547" s="393">
        <f>+'POE Cesar Conto'!AA547</f>
        <v>32671488</v>
      </c>
      <c r="K547" s="44">
        <f t="shared" si="16"/>
        <v>32671488</v>
      </c>
      <c r="L547" s="221"/>
      <c r="M547" s="396"/>
      <c r="N547" s="382"/>
      <c r="O547" s="391"/>
    </row>
    <row r="548" spans="1:15" ht="16">
      <c r="A548" s="4"/>
      <c r="B548" s="6"/>
      <c r="C548" s="68"/>
      <c r="D548" s="70" t="s">
        <v>1043</v>
      </c>
      <c r="E548" s="69"/>
      <c r="F548" s="69"/>
      <c r="G548" s="103" t="s">
        <v>1044</v>
      </c>
      <c r="H548" s="15"/>
      <c r="I548" s="15"/>
      <c r="J548" s="393"/>
      <c r="K548" s="44"/>
      <c r="L548" s="221"/>
      <c r="M548" s="396"/>
      <c r="N548" s="384"/>
      <c r="O548" s="361"/>
    </row>
    <row r="549" spans="1:15" ht="16">
      <c r="A549" s="4"/>
      <c r="B549" s="6"/>
      <c r="C549" s="68"/>
      <c r="D549" s="70" t="s">
        <v>1045</v>
      </c>
      <c r="E549" s="69"/>
      <c r="F549" s="69"/>
      <c r="G549" s="78" t="s">
        <v>1046</v>
      </c>
      <c r="H549" s="15" t="s">
        <v>42</v>
      </c>
      <c r="I549" s="15">
        <v>10</v>
      </c>
      <c r="J549" s="393">
        <f>+'POE Cesar Conto'!AA549</f>
        <v>63559</v>
      </c>
      <c r="K549" s="44">
        <f t="shared" si="16"/>
        <v>635590</v>
      </c>
      <c r="L549" s="221"/>
      <c r="M549" s="396"/>
      <c r="N549" s="382"/>
      <c r="O549" s="391"/>
    </row>
    <row r="550" spans="1:15" ht="16">
      <c r="A550" s="4"/>
      <c r="B550" s="6"/>
      <c r="C550" s="68"/>
      <c r="D550" s="70" t="s">
        <v>1047</v>
      </c>
      <c r="E550" s="69"/>
      <c r="F550" s="69"/>
      <c r="G550" s="78" t="s">
        <v>1048</v>
      </c>
      <c r="H550" s="15" t="s">
        <v>42</v>
      </c>
      <c r="I550" s="15">
        <v>16</v>
      </c>
      <c r="J550" s="393">
        <f>+'POE Cesar Conto'!AA550</f>
        <v>128089</v>
      </c>
      <c r="K550" s="44">
        <f t="shared" si="16"/>
        <v>2049424</v>
      </c>
      <c r="L550" s="221"/>
      <c r="M550" s="396"/>
      <c r="N550" s="382"/>
      <c r="O550" s="391"/>
    </row>
    <row r="551" spans="1:15" ht="16">
      <c r="A551" s="4"/>
      <c r="B551" s="6"/>
      <c r="C551" s="68"/>
      <c r="D551" s="70" t="s">
        <v>1049</v>
      </c>
      <c r="E551" s="69"/>
      <c r="F551" s="69"/>
      <c r="G551" s="78" t="s">
        <v>1050</v>
      </c>
      <c r="H551" s="15" t="s">
        <v>42</v>
      </c>
      <c r="I551" s="15">
        <v>60</v>
      </c>
      <c r="J551" s="393">
        <f>+'POE Cesar Conto'!AA551</f>
        <v>177480</v>
      </c>
      <c r="K551" s="44">
        <f t="shared" si="16"/>
        <v>10648800</v>
      </c>
      <c r="L551" s="221"/>
      <c r="M551" s="396"/>
      <c r="N551" s="382"/>
      <c r="O551" s="391"/>
    </row>
    <row r="552" spans="1:15" ht="16">
      <c r="A552" s="4"/>
      <c r="B552" s="6"/>
      <c r="C552" s="68"/>
      <c r="D552" s="70" t="s">
        <v>1051</v>
      </c>
      <c r="E552" s="69"/>
      <c r="F552" s="69"/>
      <c r="G552" s="103" t="s">
        <v>1052</v>
      </c>
      <c r="H552" s="15"/>
      <c r="I552" s="15"/>
      <c r="J552" s="393"/>
      <c r="K552" s="44"/>
      <c r="L552" s="221"/>
      <c r="M552" s="396"/>
      <c r="N552" s="384"/>
      <c r="O552" s="361"/>
    </row>
    <row r="553" spans="1:15" ht="16">
      <c r="A553" s="4"/>
      <c r="B553" s="6"/>
      <c r="C553" s="68"/>
      <c r="D553" s="70" t="s">
        <v>1053</v>
      </c>
      <c r="E553" s="69"/>
      <c r="F553" s="69"/>
      <c r="G553" s="103" t="s">
        <v>1054</v>
      </c>
      <c r="H553" s="15"/>
      <c r="I553" s="15"/>
      <c r="J553" s="393"/>
      <c r="K553" s="44"/>
      <c r="L553" s="221"/>
      <c r="M553" s="396"/>
      <c r="N553" s="384"/>
      <c r="O553" s="361"/>
    </row>
    <row r="554" spans="1:15" ht="16">
      <c r="A554" s="4"/>
      <c r="B554" s="6"/>
      <c r="C554" s="68"/>
      <c r="D554" s="70" t="s">
        <v>1055</v>
      </c>
      <c r="E554" s="69"/>
      <c r="F554" s="69"/>
      <c r="G554" s="78" t="s">
        <v>1056</v>
      </c>
      <c r="H554" s="15" t="s">
        <v>35</v>
      </c>
      <c r="I554" s="15">
        <v>6</v>
      </c>
      <c r="J554" s="393">
        <f>+'POE Cesar Conto'!AA554</f>
        <v>1004831</v>
      </c>
      <c r="K554" s="44">
        <f t="shared" si="16"/>
        <v>6028986</v>
      </c>
      <c r="L554" s="221"/>
      <c r="M554" s="396"/>
      <c r="N554" s="382"/>
      <c r="O554" s="391"/>
    </row>
    <row r="555" spans="1:15" ht="16">
      <c r="A555" s="4"/>
      <c r="B555" s="6"/>
      <c r="C555" s="68"/>
      <c r="D555" s="70" t="s">
        <v>1057</v>
      </c>
      <c r="E555" s="69"/>
      <c r="F555" s="69"/>
      <c r="G555" s="103" t="s">
        <v>1058</v>
      </c>
      <c r="H555" s="15"/>
      <c r="I555" s="15"/>
      <c r="J555" s="393"/>
      <c r="K555" s="44"/>
      <c r="L555" s="221"/>
      <c r="M555" s="396"/>
      <c r="N555" s="384"/>
      <c r="O555" s="361"/>
    </row>
    <row r="556" spans="1:15" ht="16">
      <c r="A556" s="4"/>
      <c r="B556" s="6"/>
      <c r="C556" s="68"/>
      <c r="D556" s="70" t="s">
        <v>1059</v>
      </c>
      <c r="E556" s="69"/>
      <c r="F556" s="69"/>
      <c r="G556" s="78" t="s">
        <v>1060</v>
      </c>
      <c r="H556" s="15" t="s">
        <v>35</v>
      </c>
      <c r="I556" s="15">
        <v>4</v>
      </c>
      <c r="J556" s="393">
        <f>+'POE Cesar Conto'!AA556</f>
        <v>387620</v>
      </c>
      <c r="K556" s="44">
        <f t="shared" si="16"/>
        <v>1550480</v>
      </c>
      <c r="L556" s="221"/>
      <c r="M556" s="396"/>
      <c r="N556" s="382"/>
      <c r="O556" s="391"/>
    </row>
    <row r="557" spans="1:15" ht="16">
      <c r="A557" s="4"/>
      <c r="B557" s="6"/>
      <c r="C557" s="68"/>
      <c r="D557" s="70" t="s">
        <v>1061</v>
      </c>
      <c r="E557" s="69"/>
      <c r="F557" s="69"/>
      <c r="G557" s="78" t="s">
        <v>1062</v>
      </c>
      <c r="H557" s="15" t="s">
        <v>35</v>
      </c>
      <c r="I557" s="15">
        <v>2</v>
      </c>
      <c r="J557" s="393">
        <f>+'POE Cesar Conto'!AA557</f>
        <v>1107329</v>
      </c>
      <c r="K557" s="44">
        <f t="shared" si="16"/>
        <v>2214658</v>
      </c>
      <c r="L557" s="221"/>
      <c r="M557" s="396"/>
      <c r="N557" s="382"/>
      <c r="O557" s="391"/>
    </row>
    <row r="558" spans="1:15" ht="16">
      <c r="A558" s="4"/>
      <c r="B558" s="6"/>
      <c r="C558" s="68"/>
      <c r="D558" s="101" t="s">
        <v>1063</v>
      </c>
      <c r="E558" s="102"/>
      <c r="F558" s="102"/>
      <c r="G558" s="103" t="s">
        <v>1064</v>
      </c>
      <c r="H558" s="15"/>
      <c r="I558" s="15"/>
      <c r="J558" s="393"/>
      <c r="K558" s="44"/>
      <c r="L558" s="221"/>
      <c r="M558" s="396"/>
      <c r="N558" s="384"/>
      <c r="O558" s="361"/>
    </row>
    <row r="559" spans="1:15" ht="16">
      <c r="A559" s="4"/>
      <c r="B559" s="6"/>
      <c r="C559" s="68"/>
      <c r="D559" s="70" t="s">
        <v>1065</v>
      </c>
      <c r="E559" s="69"/>
      <c r="F559" s="69"/>
      <c r="G559" s="78" t="s">
        <v>1066</v>
      </c>
      <c r="H559" s="15" t="s">
        <v>35</v>
      </c>
      <c r="I559" s="15">
        <v>1</v>
      </c>
      <c r="J559" s="393">
        <f>+'POE Cesar Conto'!AA559</f>
        <v>2513389</v>
      </c>
      <c r="K559" s="44">
        <f t="shared" si="16"/>
        <v>2513389</v>
      </c>
      <c r="L559" s="221"/>
      <c r="M559" s="396"/>
      <c r="N559" s="382"/>
      <c r="O559" s="391"/>
    </row>
    <row r="560" spans="1:15" ht="16">
      <c r="A560" s="4"/>
      <c r="B560" s="6"/>
      <c r="C560" s="68"/>
      <c r="D560" s="101" t="s">
        <v>1067</v>
      </c>
      <c r="E560" s="102"/>
      <c r="F560" s="102"/>
      <c r="G560" s="103" t="s">
        <v>1068</v>
      </c>
      <c r="H560" s="15"/>
      <c r="I560" s="15"/>
      <c r="J560" s="393"/>
      <c r="K560" s="44"/>
      <c r="L560" s="221"/>
      <c r="M560" s="396"/>
      <c r="N560" s="384"/>
      <c r="O560" s="361"/>
    </row>
    <row r="561" spans="1:15" ht="16">
      <c r="A561" s="4"/>
      <c r="B561" s="6"/>
      <c r="C561" s="68"/>
      <c r="D561" s="70" t="s">
        <v>1069</v>
      </c>
      <c r="E561" s="69"/>
      <c r="F561" s="69"/>
      <c r="G561" s="78" t="s">
        <v>1070</v>
      </c>
      <c r="H561" s="15" t="s">
        <v>35</v>
      </c>
      <c r="I561" s="15">
        <v>1</v>
      </c>
      <c r="J561" s="393">
        <f>+'POE Cesar Conto'!AA561</f>
        <v>8357376</v>
      </c>
      <c r="K561" s="44">
        <f t="shared" si="16"/>
        <v>8357376</v>
      </c>
      <c r="L561" s="221"/>
      <c r="M561" s="396"/>
      <c r="N561" s="382"/>
      <c r="O561" s="391"/>
    </row>
    <row r="562" spans="1:15" ht="16">
      <c r="A562" s="4"/>
      <c r="B562" s="6"/>
      <c r="C562" s="68"/>
      <c r="D562" s="101" t="s">
        <v>1071</v>
      </c>
      <c r="E562" s="102"/>
      <c r="F562" s="102"/>
      <c r="G562" s="103" t="s">
        <v>1072</v>
      </c>
      <c r="H562" s="15"/>
      <c r="I562" s="15"/>
      <c r="J562" s="393"/>
      <c r="K562" s="44"/>
      <c r="L562" s="221"/>
      <c r="M562" s="396"/>
      <c r="N562" s="384"/>
      <c r="O562" s="361"/>
    </row>
    <row r="563" spans="1:15" ht="16">
      <c r="A563" s="4"/>
      <c r="B563" s="6"/>
      <c r="C563" s="68"/>
      <c r="D563" s="70" t="s">
        <v>1073</v>
      </c>
      <c r="E563" s="69"/>
      <c r="F563" s="69"/>
      <c r="G563" s="78" t="s">
        <v>1074</v>
      </c>
      <c r="H563" s="15" t="s">
        <v>35</v>
      </c>
      <c r="I563" s="15">
        <v>2</v>
      </c>
      <c r="J563" s="393">
        <f>+'POE Cesar Conto'!AA563</f>
        <v>4479597</v>
      </c>
      <c r="K563" s="44">
        <f t="shared" si="16"/>
        <v>8959194</v>
      </c>
      <c r="L563" s="221"/>
      <c r="M563" s="396"/>
      <c r="N563" s="382"/>
      <c r="O563" s="391"/>
    </row>
    <row r="564" spans="1:15" ht="16">
      <c r="A564" s="4"/>
      <c r="B564" s="6"/>
      <c r="C564" s="68"/>
      <c r="D564" s="70" t="s">
        <v>1075</v>
      </c>
      <c r="E564" s="69"/>
      <c r="F564" s="69"/>
      <c r="G564" s="78" t="s">
        <v>1076</v>
      </c>
      <c r="H564" s="15" t="s">
        <v>35</v>
      </c>
      <c r="I564" s="15">
        <v>1</v>
      </c>
      <c r="J564" s="393">
        <f>+'POE Cesar Conto'!AA564</f>
        <v>11571965</v>
      </c>
      <c r="K564" s="44">
        <f t="shared" ref="K564:K627" si="17">ROUND(I564*J564,0)</f>
        <v>11571965</v>
      </c>
      <c r="L564" s="221"/>
      <c r="M564" s="396"/>
      <c r="N564" s="382"/>
      <c r="O564" s="391"/>
    </row>
    <row r="565" spans="1:15" ht="16">
      <c r="A565" s="4"/>
      <c r="B565" s="6"/>
      <c r="C565" s="68"/>
      <c r="D565" s="101" t="s">
        <v>1077</v>
      </c>
      <c r="E565" s="102"/>
      <c r="F565" s="102"/>
      <c r="G565" s="103" t="s">
        <v>1078</v>
      </c>
      <c r="H565" s="15"/>
      <c r="I565" s="15"/>
      <c r="J565" s="393"/>
      <c r="K565" s="44"/>
      <c r="L565" s="221"/>
      <c r="M565" s="396"/>
      <c r="N565" s="384"/>
      <c r="O565" s="361"/>
    </row>
    <row r="566" spans="1:15" ht="16">
      <c r="A566" s="4"/>
      <c r="B566" s="6"/>
      <c r="C566" s="68"/>
      <c r="D566" s="70" t="s">
        <v>1079</v>
      </c>
      <c r="E566" s="69"/>
      <c r="F566" s="69"/>
      <c r="G566" s="78" t="s">
        <v>1080</v>
      </c>
      <c r="H566" s="15" t="s">
        <v>35</v>
      </c>
      <c r="I566" s="15">
        <v>2</v>
      </c>
      <c r="J566" s="393">
        <f>+'POE Cesar Conto'!AA566</f>
        <v>871846</v>
      </c>
      <c r="K566" s="44">
        <f t="shared" si="17"/>
        <v>1743692</v>
      </c>
      <c r="L566" s="221"/>
      <c r="M566" s="396"/>
      <c r="N566" s="382"/>
      <c r="O566" s="391"/>
    </row>
    <row r="567" spans="1:15" ht="16">
      <c r="A567" s="4"/>
      <c r="B567" s="6"/>
      <c r="C567" s="68"/>
      <c r="D567" s="101" t="s">
        <v>1081</v>
      </c>
      <c r="E567" s="102"/>
      <c r="F567" s="102"/>
      <c r="G567" s="103" t="s">
        <v>1082</v>
      </c>
      <c r="H567" s="15"/>
      <c r="I567" s="15"/>
      <c r="J567" s="393"/>
      <c r="K567" s="44"/>
      <c r="L567" s="221"/>
      <c r="M567" s="396"/>
      <c r="N567" s="384"/>
      <c r="O567" s="361"/>
    </row>
    <row r="568" spans="1:15" ht="16">
      <c r="A568" s="4"/>
      <c r="B568" s="6"/>
      <c r="C568" s="68"/>
      <c r="D568" s="70" t="s">
        <v>1083</v>
      </c>
      <c r="E568" s="69"/>
      <c r="F568" s="69"/>
      <c r="G568" s="78" t="s">
        <v>1084</v>
      </c>
      <c r="H568" s="15" t="s">
        <v>35</v>
      </c>
      <c r="I568" s="15">
        <v>2</v>
      </c>
      <c r="J568" s="393">
        <f>+'POE Cesar Conto'!AA568</f>
        <v>432112</v>
      </c>
      <c r="K568" s="44">
        <f t="shared" si="17"/>
        <v>864224</v>
      </c>
      <c r="L568" s="221"/>
      <c r="M568" s="396"/>
      <c r="N568" s="382"/>
      <c r="O568" s="391"/>
    </row>
    <row r="569" spans="1:15" ht="16">
      <c r="A569" s="4"/>
      <c r="B569" s="6"/>
      <c r="C569" s="68"/>
      <c r="D569" s="70" t="s">
        <v>1085</v>
      </c>
      <c r="E569" s="69"/>
      <c r="F569" s="69"/>
      <c r="G569" s="78" t="s">
        <v>1086</v>
      </c>
      <c r="H569" s="15" t="s">
        <v>35</v>
      </c>
      <c r="I569" s="15">
        <v>1</v>
      </c>
      <c r="J569" s="393">
        <f>+'POE Cesar Conto'!AA569</f>
        <v>641710</v>
      </c>
      <c r="K569" s="44">
        <f t="shared" si="17"/>
        <v>641710</v>
      </c>
      <c r="L569" s="221"/>
      <c r="M569" s="396"/>
      <c r="N569" s="382"/>
      <c r="O569" s="391"/>
    </row>
    <row r="570" spans="1:15" ht="16">
      <c r="A570" s="4"/>
      <c r="B570" s="6"/>
      <c r="C570" s="68"/>
      <c r="D570" s="70" t="s">
        <v>1087</v>
      </c>
      <c r="E570" s="69"/>
      <c r="F570" s="69"/>
      <c r="G570" s="78" t="s">
        <v>1088</v>
      </c>
      <c r="H570" s="15" t="s">
        <v>35</v>
      </c>
      <c r="I570" s="15">
        <v>1</v>
      </c>
      <c r="J570" s="393">
        <f>+'POE Cesar Conto'!AA570</f>
        <v>956973</v>
      </c>
      <c r="K570" s="44">
        <f t="shared" si="17"/>
        <v>956973</v>
      </c>
      <c r="L570" s="221"/>
      <c r="M570" s="396"/>
      <c r="N570" s="382"/>
      <c r="O570" s="391"/>
    </row>
    <row r="571" spans="1:15" ht="16">
      <c r="A571" s="4"/>
      <c r="B571" s="6"/>
      <c r="C571" s="68"/>
      <c r="D571" s="101" t="s">
        <v>1089</v>
      </c>
      <c r="E571" s="102"/>
      <c r="F571" s="102"/>
      <c r="G571" s="103" t="s">
        <v>1090</v>
      </c>
      <c r="H571" s="15"/>
      <c r="I571" s="15"/>
      <c r="J571" s="393"/>
      <c r="K571" s="44"/>
      <c r="L571" s="221"/>
      <c r="M571" s="396"/>
      <c r="N571" s="384"/>
      <c r="O571" s="361"/>
    </row>
    <row r="572" spans="1:15" ht="16">
      <c r="A572" s="4"/>
      <c r="B572" s="6"/>
      <c r="C572" s="68"/>
      <c r="D572" s="101" t="s">
        <v>1091</v>
      </c>
      <c r="E572" s="102"/>
      <c r="F572" s="102"/>
      <c r="G572" s="103" t="s">
        <v>1092</v>
      </c>
      <c r="H572" s="15"/>
      <c r="I572" s="15"/>
      <c r="J572" s="393"/>
      <c r="K572" s="44"/>
      <c r="L572" s="221"/>
      <c r="M572" s="396"/>
      <c r="N572" s="384"/>
      <c r="O572" s="361"/>
    </row>
    <row r="573" spans="1:15" ht="16">
      <c r="A573" s="4"/>
      <c r="B573" s="6"/>
      <c r="C573" s="68"/>
      <c r="D573" s="70" t="s">
        <v>1093</v>
      </c>
      <c r="E573" s="69"/>
      <c r="F573" s="69"/>
      <c r="G573" s="78" t="s">
        <v>1094</v>
      </c>
      <c r="H573" s="15" t="s">
        <v>35</v>
      </c>
      <c r="I573" s="15">
        <v>1</v>
      </c>
      <c r="J573" s="393">
        <f>+'POE Cesar Conto'!AA573</f>
        <v>4668063</v>
      </c>
      <c r="K573" s="44">
        <f t="shared" si="17"/>
        <v>4668063</v>
      </c>
      <c r="L573" s="221"/>
      <c r="M573" s="396"/>
      <c r="N573" s="382"/>
      <c r="O573" s="391"/>
    </row>
    <row r="574" spans="1:15" ht="16">
      <c r="A574" s="4"/>
      <c r="B574" s="6"/>
      <c r="C574" s="68"/>
      <c r="D574" s="70" t="s">
        <v>1095</v>
      </c>
      <c r="E574" s="69"/>
      <c r="F574" s="69"/>
      <c r="G574" s="78" t="s">
        <v>1096</v>
      </c>
      <c r="H574" s="15" t="s">
        <v>35</v>
      </c>
      <c r="I574" s="15">
        <v>1</v>
      </c>
      <c r="J574" s="393">
        <f>+'POE Cesar Conto'!AA574</f>
        <v>4668063</v>
      </c>
      <c r="K574" s="44">
        <f t="shared" si="17"/>
        <v>4668063</v>
      </c>
      <c r="L574" s="221"/>
      <c r="M574" s="396"/>
      <c r="N574" s="382"/>
      <c r="O574" s="391"/>
    </row>
    <row r="575" spans="1:15" ht="16">
      <c r="A575" s="4"/>
      <c r="B575" s="6"/>
      <c r="C575" s="68"/>
      <c r="D575" s="101" t="s">
        <v>1097</v>
      </c>
      <c r="E575" s="102"/>
      <c r="F575" s="102"/>
      <c r="G575" s="103" t="s">
        <v>1098</v>
      </c>
      <c r="H575" s="15"/>
      <c r="I575" s="15"/>
      <c r="J575" s="393"/>
      <c r="K575" s="44"/>
      <c r="L575" s="221"/>
      <c r="M575" s="396"/>
      <c r="N575" s="384"/>
      <c r="O575" s="361"/>
    </row>
    <row r="576" spans="1:15" ht="16">
      <c r="A576" s="4"/>
      <c r="B576" s="6"/>
      <c r="C576" s="68"/>
      <c r="D576" s="70" t="s">
        <v>1099</v>
      </c>
      <c r="E576" s="69"/>
      <c r="F576" s="69"/>
      <c r="G576" s="78" t="s">
        <v>1100</v>
      </c>
      <c r="H576" s="15" t="s">
        <v>35</v>
      </c>
      <c r="I576" s="15">
        <v>3</v>
      </c>
      <c r="J576" s="393">
        <f>+'POE Cesar Conto'!AA576</f>
        <v>971325</v>
      </c>
      <c r="K576" s="44">
        <f t="shared" si="17"/>
        <v>2913975</v>
      </c>
      <c r="L576" s="221"/>
      <c r="M576" s="396"/>
      <c r="N576" s="382"/>
      <c r="O576" s="391"/>
    </row>
    <row r="577" spans="1:15" ht="16">
      <c r="A577" s="4"/>
      <c r="B577" s="6"/>
      <c r="C577" s="68"/>
      <c r="D577" s="70" t="s">
        <v>1101</v>
      </c>
      <c r="E577" s="69"/>
      <c r="F577" s="69"/>
      <c r="G577" s="78" t="s">
        <v>1102</v>
      </c>
      <c r="H577" s="15" t="s">
        <v>35</v>
      </c>
      <c r="I577" s="15">
        <v>1</v>
      </c>
      <c r="J577" s="393">
        <f>+'POE Cesar Conto'!AA577</f>
        <v>1313710</v>
      </c>
      <c r="K577" s="44">
        <f t="shared" si="17"/>
        <v>1313710</v>
      </c>
      <c r="L577" s="221"/>
      <c r="M577" s="396"/>
      <c r="N577" s="382"/>
      <c r="O577" s="391"/>
    </row>
    <row r="578" spans="1:15" ht="16">
      <c r="A578" s="4"/>
      <c r="B578" s="6"/>
      <c r="C578" s="68"/>
      <c r="D578" s="101" t="s">
        <v>1103</v>
      </c>
      <c r="E578" s="102"/>
      <c r="F578" s="102"/>
      <c r="G578" s="103" t="s">
        <v>1104</v>
      </c>
      <c r="H578" s="15"/>
      <c r="I578" s="15"/>
      <c r="J578" s="393"/>
      <c r="K578" s="44"/>
      <c r="L578" s="221"/>
      <c r="M578" s="396"/>
      <c r="N578" s="384"/>
      <c r="O578" s="361"/>
    </row>
    <row r="579" spans="1:15" ht="16">
      <c r="A579" s="4"/>
      <c r="B579" s="6"/>
      <c r="C579" s="68"/>
      <c r="D579" s="70" t="s">
        <v>1105</v>
      </c>
      <c r="E579" s="69"/>
      <c r="F579" s="69"/>
      <c r="G579" s="78" t="s">
        <v>1106</v>
      </c>
      <c r="H579" s="15" t="s">
        <v>35</v>
      </c>
      <c r="I579" s="15">
        <v>5</v>
      </c>
      <c r="J579" s="393">
        <f>+'POE Cesar Conto'!AA579</f>
        <v>925248</v>
      </c>
      <c r="K579" s="44">
        <f t="shared" si="17"/>
        <v>4626240</v>
      </c>
      <c r="L579" s="221"/>
      <c r="M579" s="396"/>
      <c r="N579" s="382"/>
      <c r="O579" s="391"/>
    </row>
    <row r="580" spans="1:15" ht="16">
      <c r="A580" s="4"/>
      <c r="B580" s="6"/>
      <c r="C580" s="68"/>
      <c r="D580" s="101" t="s">
        <v>1107</v>
      </c>
      <c r="E580" s="102"/>
      <c r="F580" s="102"/>
      <c r="G580" s="103" t="s">
        <v>1108</v>
      </c>
      <c r="H580" s="15"/>
      <c r="I580" s="15"/>
      <c r="J580" s="393"/>
      <c r="K580" s="44"/>
      <c r="L580" s="221"/>
      <c r="M580" s="396"/>
      <c r="N580" s="384"/>
      <c r="O580" s="361"/>
    </row>
    <row r="581" spans="1:15" ht="16">
      <c r="A581" s="4"/>
      <c r="B581" s="6"/>
      <c r="C581" s="68"/>
      <c r="D581" s="70" t="s">
        <v>1109</v>
      </c>
      <c r="E581" s="69"/>
      <c r="F581" s="69"/>
      <c r="G581" s="78" t="s">
        <v>1110</v>
      </c>
      <c r="H581" s="15" t="s">
        <v>35</v>
      </c>
      <c r="I581" s="15">
        <v>5</v>
      </c>
      <c r="J581" s="393">
        <f>+'POE Cesar Conto'!AA581</f>
        <v>677988</v>
      </c>
      <c r="K581" s="44">
        <f t="shared" si="17"/>
        <v>3389940</v>
      </c>
      <c r="L581" s="221"/>
      <c r="M581" s="396"/>
      <c r="N581" s="382"/>
      <c r="O581" s="391"/>
    </row>
    <row r="582" spans="1:15" ht="16">
      <c r="A582" s="4"/>
      <c r="B582" s="6"/>
      <c r="C582" s="68"/>
      <c r="D582" s="101" t="s">
        <v>1111</v>
      </c>
      <c r="E582" s="102"/>
      <c r="F582" s="102"/>
      <c r="G582" s="103" t="s">
        <v>1112</v>
      </c>
      <c r="H582" s="15"/>
      <c r="I582" s="15"/>
      <c r="J582" s="393"/>
      <c r="K582" s="44"/>
      <c r="L582" s="221"/>
      <c r="M582" s="396"/>
      <c r="N582" s="384"/>
      <c r="O582" s="361"/>
    </row>
    <row r="583" spans="1:15" ht="16">
      <c r="A583" s="4"/>
      <c r="B583" s="6"/>
      <c r="C583" s="68"/>
      <c r="D583" s="70" t="s">
        <v>1113</v>
      </c>
      <c r="E583" s="69"/>
      <c r="F583" s="69"/>
      <c r="G583" s="78" t="s">
        <v>1114</v>
      </c>
      <c r="H583" s="15" t="s">
        <v>35</v>
      </c>
      <c r="I583" s="15">
        <v>3</v>
      </c>
      <c r="J583" s="393">
        <f>+'POE Cesar Conto'!AA583</f>
        <v>1427540</v>
      </c>
      <c r="K583" s="44">
        <f t="shared" si="17"/>
        <v>4282620</v>
      </c>
      <c r="L583" s="221"/>
      <c r="M583" s="396"/>
      <c r="N583" s="382"/>
      <c r="O583" s="391"/>
    </row>
    <row r="584" spans="1:15" ht="16">
      <c r="A584" s="4"/>
      <c r="B584" s="6"/>
      <c r="C584" s="68"/>
      <c r="D584" s="101" t="s">
        <v>1115</v>
      </c>
      <c r="E584" s="102"/>
      <c r="F584" s="102"/>
      <c r="G584" s="103" t="s">
        <v>1116</v>
      </c>
      <c r="H584" s="15"/>
      <c r="I584" s="15"/>
      <c r="J584" s="393"/>
      <c r="K584" s="44"/>
      <c r="L584" s="221"/>
      <c r="M584" s="396"/>
      <c r="N584" s="384"/>
      <c r="O584" s="361"/>
    </row>
    <row r="585" spans="1:15" ht="16">
      <c r="A585" s="4"/>
      <c r="B585" s="6"/>
      <c r="C585" s="68"/>
      <c r="D585" s="70" t="s">
        <v>1117</v>
      </c>
      <c r="E585" s="69"/>
      <c r="F585" s="69"/>
      <c r="G585" s="78" t="s">
        <v>1118</v>
      </c>
      <c r="H585" s="15" t="s">
        <v>35</v>
      </c>
      <c r="I585" s="15">
        <v>2</v>
      </c>
      <c r="J585" s="393">
        <f>+'POE Cesar Conto'!AA585</f>
        <v>1998477</v>
      </c>
      <c r="K585" s="44">
        <f t="shared" si="17"/>
        <v>3996954</v>
      </c>
      <c r="L585" s="221"/>
      <c r="M585" s="396"/>
      <c r="N585" s="382"/>
      <c r="O585" s="391"/>
    </row>
    <row r="586" spans="1:15" ht="16">
      <c r="A586" s="4"/>
      <c r="B586" s="6"/>
      <c r="C586" s="68"/>
      <c r="D586" s="70" t="s">
        <v>1119</v>
      </c>
      <c r="E586" s="69"/>
      <c r="F586" s="69"/>
      <c r="G586" s="78" t="s">
        <v>1120</v>
      </c>
      <c r="H586" s="15" t="s">
        <v>35</v>
      </c>
      <c r="I586" s="15">
        <v>2</v>
      </c>
      <c r="J586" s="393">
        <f>+'POE Cesar Conto'!AA586</f>
        <v>1998477</v>
      </c>
      <c r="K586" s="44">
        <f t="shared" si="17"/>
        <v>3996954</v>
      </c>
      <c r="L586" s="221"/>
      <c r="M586" s="396"/>
      <c r="N586" s="382"/>
      <c r="O586" s="391"/>
    </row>
    <row r="587" spans="1:15" ht="16">
      <c r="A587" s="4"/>
      <c r="B587" s="6"/>
      <c r="C587" s="68"/>
      <c r="D587" s="70" t="s">
        <v>1121</v>
      </c>
      <c r="E587" s="69"/>
      <c r="F587" s="69"/>
      <c r="G587" s="78" t="s">
        <v>1122</v>
      </c>
      <c r="H587" s="15" t="s">
        <v>35</v>
      </c>
      <c r="I587" s="15">
        <v>1</v>
      </c>
      <c r="J587" s="393">
        <f>+'POE Cesar Conto'!AA587</f>
        <v>2321856</v>
      </c>
      <c r="K587" s="44">
        <f t="shared" si="17"/>
        <v>2321856</v>
      </c>
      <c r="L587" s="221"/>
      <c r="M587" s="396"/>
      <c r="N587" s="382"/>
      <c r="O587" s="391"/>
    </row>
    <row r="588" spans="1:15" ht="16">
      <c r="A588" s="4"/>
      <c r="B588" s="6"/>
      <c r="C588" s="68"/>
      <c r="D588" s="70" t="s">
        <v>1123</v>
      </c>
      <c r="E588" s="69"/>
      <c r="F588" s="69"/>
      <c r="G588" s="78" t="s">
        <v>1124</v>
      </c>
      <c r="H588" s="15" t="s">
        <v>35</v>
      </c>
      <c r="I588" s="15">
        <v>1</v>
      </c>
      <c r="J588" s="393">
        <f>+'POE Cesar Conto'!AA588</f>
        <v>3948452</v>
      </c>
      <c r="K588" s="44">
        <f t="shared" si="17"/>
        <v>3948452</v>
      </c>
      <c r="L588" s="221"/>
      <c r="M588" s="396"/>
      <c r="N588" s="382"/>
      <c r="O588" s="391"/>
    </row>
    <row r="589" spans="1:15" ht="16">
      <c r="A589" s="4"/>
      <c r="B589" s="6"/>
      <c r="C589" s="68"/>
      <c r="D589" s="70" t="s">
        <v>1125</v>
      </c>
      <c r="E589" s="69"/>
      <c r="F589" s="69"/>
      <c r="G589" s="103" t="s">
        <v>1126</v>
      </c>
      <c r="H589" s="15"/>
      <c r="I589" s="15"/>
      <c r="J589" s="393"/>
      <c r="K589" s="44"/>
      <c r="L589" s="221"/>
      <c r="M589" s="396"/>
      <c r="N589" s="384"/>
      <c r="O589" s="361"/>
    </row>
    <row r="590" spans="1:15" ht="16">
      <c r="A590" s="4"/>
      <c r="B590" s="6"/>
      <c r="C590" s="68"/>
      <c r="D590" s="70" t="s">
        <v>1127</v>
      </c>
      <c r="E590" s="69"/>
      <c r="F590" s="69"/>
      <c r="G590" s="78" t="s">
        <v>1128</v>
      </c>
      <c r="H590" s="15" t="s">
        <v>35</v>
      </c>
      <c r="I590" s="15">
        <v>1</v>
      </c>
      <c r="J590" s="393">
        <f>+'POE Cesar Conto'!AA590</f>
        <v>5647604</v>
      </c>
      <c r="K590" s="44">
        <f t="shared" si="17"/>
        <v>5647604</v>
      </c>
      <c r="L590" s="221"/>
      <c r="M590" s="396"/>
      <c r="N590" s="382"/>
      <c r="O590" s="391"/>
    </row>
    <row r="591" spans="1:15" ht="16">
      <c r="A591" s="4"/>
      <c r="B591" s="6"/>
      <c r="C591" s="68"/>
      <c r="D591" s="70" t="s">
        <v>1129</v>
      </c>
      <c r="E591" s="69"/>
      <c r="F591" s="69"/>
      <c r="G591" s="103" t="s">
        <v>1130</v>
      </c>
      <c r="H591" s="15"/>
      <c r="I591" s="15"/>
      <c r="J591" s="393"/>
      <c r="K591" s="44"/>
      <c r="L591" s="221"/>
      <c r="M591" s="396"/>
      <c r="N591" s="384"/>
      <c r="O591" s="361"/>
    </row>
    <row r="592" spans="1:15" ht="16">
      <c r="A592" s="4"/>
      <c r="B592" s="6"/>
      <c r="C592" s="68"/>
      <c r="D592" s="70" t="s">
        <v>1131</v>
      </c>
      <c r="E592" s="69"/>
      <c r="F592" s="69"/>
      <c r="G592" s="103" t="s">
        <v>1132</v>
      </c>
      <c r="H592" s="15"/>
      <c r="I592" s="15"/>
      <c r="J592" s="393"/>
      <c r="K592" s="44"/>
      <c r="L592" s="221"/>
      <c r="M592" s="396"/>
      <c r="N592" s="384"/>
      <c r="O592" s="361"/>
    </row>
    <row r="593" spans="1:15" ht="16">
      <c r="A593" s="4"/>
      <c r="B593" s="6"/>
      <c r="C593" s="68"/>
      <c r="D593" s="70" t="s">
        <v>1133</v>
      </c>
      <c r="E593" s="69"/>
      <c r="F593" s="69"/>
      <c r="G593" s="78" t="s">
        <v>1134</v>
      </c>
      <c r="H593" s="15" t="s">
        <v>27</v>
      </c>
      <c r="I593" s="15">
        <v>150</v>
      </c>
      <c r="J593" s="393">
        <f>+'POE Cesar Conto'!AA593</f>
        <v>182130</v>
      </c>
      <c r="K593" s="44">
        <f t="shared" si="17"/>
        <v>27319500</v>
      </c>
      <c r="L593" s="221"/>
      <c r="M593" s="396"/>
      <c r="N593" s="382"/>
      <c r="O593" s="391"/>
    </row>
    <row r="594" spans="1:15" ht="16">
      <c r="A594" s="4"/>
      <c r="B594" s="6"/>
      <c r="C594" s="68"/>
      <c r="D594" s="70" t="s">
        <v>1135</v>
      </c>
      <c r="E594" s="69"/>
      <c r="F594" s="69"/>
      <c r="G594" s="103" t="s">
        <v>1136</v>
      </c>
      <c r="H594" s="15"/>
      <c r="I594" s="15"/>
      <c r="J594" s="393"/>
      <c r="K594" s="44"/>
      <c r="L594" s="221"/>
      <c r="M594" s="396"/>
      <c r="N594" s="384"/>
      <c r="O594" s="361"/>
    </row>
    <row r="595" spans="1:15" ht="16">
      <c r="A595" s="4"/>
      <c r="B595" s="6"/>
      <c r="C595" s="68"/>
      <c r="D595" s="70" t="s">
        <v>1137</v>
      </c>
      <c r="E595" s="69"/>
      <c r="F595" s="69"/>
      <c r="G595" s="78" t="s">
        <v>1138</v>
      </c>
      <c r="H595" s="15" t="s">
        <v>27</v>
      </c>
      <c r="I595" s="15">
        <v>440</v>
      </c>
      <c r="J595" s="393">
        <f>+'POE Cesar Conto'!AA595</f>
        <v>188861</v>
      </c>
      <c r="K595" s="44">
        <f t="shared" si="17"/>
        <v>83098840</v>
      </c>
      <c r="L595" s="221"/>
      <c r="M595" s="396"/>
      <c r="N595" s="382"/>
      <c r="O595" s="391"/>
    </row>
    <row r="596" spans="1:15" ht="16">
      <c r="A596" s="4"/>
      <c r="B596" s="6"/>
      <c r="C596" s="68"/>
      <c r="D596" s="70" t="s">
        <v>1139</v>
      </c>
      <c r="E596" s="69"/>
      <c r="F596" s="69"/>
      <c r="G596" s="103" t="s">
        <v>1140</v>
      </c>
      <c r="H596" s="15"/>
      <c r="I596" s="15"/>
      <c r="J596" s="393"/>
      <c r="K596" s="44"/>
      <c r="L596" s="221"/>
      <c r="M596" s="396"/>
      <c r="N596" s="384"/>
      <c r="O596" s="361"/>
    </row>
    <row r="597" spans="1:15" ht="16">
      <c r="A597" s="4"/>
      <c r="B597" s="6"/>
      <c r="C597" s="68"/>
      <c r="D597" s="70" t="s">
        <v>1141</v>
      </c>
      <c r="E597" s="69"/>
      <c r="F597" s="69"/>
      <c r="G597" s="78" t="s">
        <v>1142</v>
      </c>
      <c r="H597" s="15" t="s">
        <v>42</v>
      </c>
      <c r="I597" s="15">
        <v>12</v>
      </c>
      <c r="J597" s="393">
        <f>+'POE Cesar Conto'!AA597</f>
        <v>87155</v>
      </c>
      <c r="K597" s="44">
        <f t="shared" si="17"/>
        <v>1045860</v>
      </c>
      <c r="L597" s="221"/>
      <c r="M597" s="396"/>
      <c r="N597" s="382"/>
      <c r="O597" s="391"/>
    </row>
    <row r="598" spans="1:15" ht="16">
      <c r="A598" s="4"/>
      <c r="B598" s="6"/>
      <c r="C598" s="68"/>
      <c r="D598" s="70" t="s">
        <v>1143</v>
      </c>
      <c r="E598" s="69"/>
      <c r="F598" s="69"/>
      <c r="G598" s="78" t="s">
        <v>1144</v>
      </c>
      <c r="H598" s="15" t="s">
        <v>35</v>
      </c>
      <c r="I598" s="15">
        <v>4</v>
      </c>
      <c r="J598" s="393">
        <f>+'POE Cesar Conto'!AA598</f>
        <v>34842</v>
      </c>
      <c r="K598" s="44">
        <f t="shared" si="17"/>
        <v>139368</v>
      </c>
      <c r="L598" s="221"/>
      <c r="M598" s="396"/>
      <c r="N598" s="382"/>
      <c r="O598" s="391"/>
    </row>
    <row r="599" spans="1:15" ht="16">
      <c r="A599" s="4"/>
      <c r="B599" s="6"/>
      <c r="C599" s="68"/>
      <c r="D599" s="70" t="s">
        <v>1145</v>
      </c>
      <c r="E599" s="69"/>
      <c r="F599" s="69"/>
      <c r="G599" s="78" t="s">
        <v>1146</v>
      </c>
      <c r="H599" s="15" t="s">
        <v>42</v>
      </c>
      <c r="I599" s="15">
        <v>21</v>
      </c>
      <c r="J599" s="393">
        <f>+'POE Cesar Conto'!AA599</f>
        <v>116206</v>
      </c>
      <c r="K599" s="44">
        <f t="shared" si="17"/>
        <v>2440326</v>
      </c>
      <c r="L599" s="221"/>
      <c r="M599" s="396"/>
      <c r="N599" s="382"/>
      <c r="O599" s="391"/>
    </row>
    <row r="600" spans="1:15" ht="16">
      <c r="A600" s="4"/>
      <c r="B600" s="6"/>
      <c r="C600" s="68"/>
      <c r="D600" s="70" t="s">
        <v>1147</v>
      </c>
      <c r="E600" s="69"/>
      <c r="F600" s="69"/>
      <c r="G600" s="78" t="s">
        <v>1148</v>
      </c>
      <c r="H600" s="15" t="s">
        <v>35</v>
      </c>
      <c r="I600" s="15">
        <v>4</v>
      </c>
      <c r="J600" s="393">
        <f>+'POE Cesar Conto'!AA600</f>
        <v>58104</v>
      </c>
      <c r="K600" s="44">
        <f t="shared" si="17"/>
        <v>232416</v>
      </c>
      <c r="L600" s="221"/>
      <c r="M600" s="396"/>
      <c r="N600" s="382"/>
      <c r="O600" s="391"/>
    </row>
    <row r="601" spans="1:15" ht="16">
      <c r="A601" s="4"/>
      <c r="B601" s="6"/>
      <c r="C601" s="68"/>
      <c r="D601" s="70" t="s">
        <v>1149</v>
      </c>
      <c r="E601" s="69"/>
      <c r="F601" s="69"/>
      <c r="G601" s="78" t="s">
        <v>1150</v>
      </c>
      <c r="H601" s="15" t="s">
        <v>42</v>
      </c>
      <c r="I601" s="15">
        <v>25</v>
      </c>
      <c r="J601" s="393">
        <f>+'POE Cesar Conto'!AA601</f>
        <v>145259</v>
      </c>
      <c r="K601" s="44">
        <f t="shared" si="17"/>
        <v>3631475</v>
      </c>
      <c r="L601" s="221"/>
      <c r="M601" s="396"/>
      <c r="N601" s="382"/>
      <c r="O601" s="391"/>
    </row>
    <row r="602" spans="1:15" ht="16">
      <c r="A602" s="4"/>
      <c r="B602" s="6"/>
      <c r="C602" s="68"/>
      <c r="D602" s="70" t="s">
        <v>1151</v>
      </c>
      <c r="E602" s="69"/>
      <c r="F602" s="69"/>
      <c r="G602" s="78" t="s">
        <v>1152</v>
      </c>
      <c r="H602" s="15" t="s">
        <v>35</v>
      </c>
      <c r="I602" s="15">
        <v>4</v>
      </c>
      <c r="J602" s="393">
        <f>+'POE Cesar Conto'!AA602</f>
        <v>87155</v>
      </c>
      <c r="K602" s="44">
        <f t="shared" si="17"/>
        <v>348620</v>
      </c>
      <c r="L602" s="221"/>
      <c r="M602" s="396"/>
      <c r="N602" s="382"/>
      <c r="O602" s="391"/>
    </row>
    <row r="603" spans="1:15" ht="16">
      <c r="A603" s="4"/>
      <c r="B603" s="6"/>
      <c r="C603" s="68"/>
      <c r="D603" s="70" t="s">
        <v>1153</v>
      </c>
      <c r="E603" s="69"/>
      <c r="F603" s="69"/>
      <c r="G603" s="78" t="s">
        <v>1154</v>
      </c>
      <c r="H603" s="15"/>
      <c r="I603" s="15"/>
      <c r="J603" s="393"/>
      <c r="K603" s="44"/>
      <c r="L603" s="221"/>
      <c r="M603" s="396"/>
      <c r="N603" s="384"/>
      <c r="O603" s="361"/>
    </row>
    <row r="604" spans="1:15" ht="16">
      <c r="A604" s="4"/>
      <c r="B604" s="6"/>
      <c r="C604" s="68"/>
      <c r="D604" s="70" t="s">
        <v>1155</v>
      </c>
      <c r="E604" s="69"/>
      <c r="F604" s="69"/>
      <c r="G604" s="78" t="s">
        <v>1156</v>
      </c>
      <c r="H604" s="15" t="s">
        <v>42</v>
      </c>
      <c r="I604" s="15">
        <v>13</v>
      </c>
      <c r="J604" s="393">
        <f>+'POE Cesar Conto'!AA604</f>
        <v>68200</v>
      </c>
      <c r="K604" s="44">
        <f t="shared" si="17"/>
        <v>886600</v>
      </c>
      <c r="L604" s="221"/>
      <c r="M604" s="396"/>
      <c r="N604" s="382"/>
      <c r="O604" s="391"/>
    </row>
    <row r="605" spans="1:15" ht="16">
      <c r="A605" s="4"/>
      <c r="B605" s="6"/>
      <c r="C605" s="68"/>
      <c r="D605" s="70" t="s">
        <v>1157</v>
      </c>
      <c r="E605" s="69"/>
      <c r="F605" s="69"/>
      <c r="G605" s="103" t="s">
        <v>1158</v>
      </c>
      <c r="H605" s="15"/>
      <c r="I605" s="15"/>
      <c r="J605" s="393"/>
      <c r="K605" s="44"/>
      <c r="L605" s="221"/>
      <c r="M605" s="396"/>
      <c r="N605" s="384"/>
      <c r="O605" s="361"/>
    </row>
    <row r="606" spans="1:15" ht="16">
      <c r="A606" s="4"/>
      <c r="B606" s="6"/>
      <c r="C606" s="68"/>
      <c r="D606" s="70" t="s">
        <v>1159</v>
      </c>
      <c r="E606" s="69"/>
      <c r="F606" s="69"/>
      <c r="G606" s="103" t="s">
        <v>1160</v>
      </c>
      <c r="H606" s="15"/>
      <c r="I606" s="15"/>
      <c r="J606" s="393"/>
      <c r="K606" s="44"/>
      <c r="L606" s="221"/>
      <c r="M606" s="396"/>
      <c r="N606" s="384"/>
      <c r="O606" s="361"/>
    </row>
    <row r="607" spans="1:15" ht="16">
      <c r="A607" s="4"/>
      <c r="B607" s="6"/>
      <c r="C607" s="68"/>
      <c r="D607" s="70" t="s">
        <v>1161</v>
      </c>
      <c r="E607" s="69"/>
      <c r="F607" s="69"/>
      <c r="G607" s="103" t="s">
        <v>1162</v>
      </c>
      <c r="H607" s="15"/>
      <c r="I607" s="15"/>
      <c r="J607" s="393"/>
      <c r="K607" s="44"/>
      <c r="L607" s="221"/>
      <c r="M607" s="396"/>
      <c r="N607" s="384"/>
      <c r="O607" s="361"/>
    </row>
    <row r="608" spans="1:15" ht="16">
      <c r="A608" s="4"/>
      <c r="B608" s="6"/>
      <c r="C608" s="68"/>
      <c r="D608" s="70" t="s">
        <v>1163</v>
      </c>
      <c r="E608" s="69"/>
      <c r="F608" s="69"/>
      <c r="G608" s="78" t="s">
        <v>1164</v>
      </c>
      <c r="H608" s="15" t="s">
        <v>35</v>
      </c>
      <c r="I608" s="15">
        <v>1</v>
      </c>
      <c r="J608" s="393">
        <f>+'POE Cesar Conto'!AA608</f>
        <v>173567</v>
      </c>
      <c r="K608" s="44">
        <f t="shared" si="17"/>
        <v>173567</v>
      </c>
      <c r="L608" s="221"/>
      <c r="M608" s="396"/>
      <c r="N608" s="382"/>
      <c r="O608" s="391"/>
    </row>
    <row r="609" spans="1:15" ht="16">
      <c r="A609" s="4"/>
      <c r="B609" s="6"/>
      <c r="C609" s="68"/>
      <c r="D609" s="70" t="s">
        <v>1165</v>
      </c>
      <c r="E609" s="69"/>
      <c r="F609" s="69"/>
      <c r="G609" s="78" t="s">
        <v>1166</v>
      </c>
      <c r="H609" s="15" t="s">
        <v>35</v>
      </c>
      <c r="I609" s="15">
        <v>12</v>
      </c>
      <c r="J609" s="393">
        <f>+'POE Cesar Conto'!AA609</f>
        <v>215289</v>
      </c>
      <c r="K609" s="44">
        <f t="shared" si="17"/>
        <v>2583468</v>
      </c>
      <c r="L609" s="221"/>
      <c r="M609" s="396"/>
      <c r="N609" s="382"/>
      <c r="O609" s="391"/>
    </row>
    <row r="610" spans="1:15" ht="16">
      <c r="A610" s="4"/>
      <c r="B610" s="6"/>
      <c r="C610" s="68"/>
      <c r="D610" s="70" t="s">
        <v>1167</v>
      </c>
      <c r="E610" s="69"/>
      <c r="F610" s="69"/>
      <c r="G610" s="78" t="s">
        <v>1168</v>
      </c>
      <c r="H610" s="15" t="s">
        <v>35</v>
      </c>
      <c r="I610" s="15">
        <v>2</v>
      </c>
      <c r="J610" s="393">
        <f>+'POE Cesar Conto'!AA610</f>
        <v>133925</v>
      </c>
      <c r="K610" s="44">
        <f t="shared" si="17"/>
        <v>267850</v>
      </c>
      <c r="L610" s="221"/>
      <c r="M610" s="396"/>
      <c r="N610" s="382"/>
      <c r="O610" s="391"/>
    </row>
    <row r="611" spans="1:15" ht="16">
      <c r="A611" s="4"/>
      <c r="B611" s="6"/>
      <c r="C611" s="68"/>
      <c r="D611" s="70" t="s">
        <v>1169</v>
      </c>
      <c r="E611" s="69"/>
      <c r="F611" s="69"/>
      <c r="G611" s="78" t="s">
        <v>1170</v>
      </c>
      <c r="H611" s="15"/>
      <c r="I611" s="15"/>
      <c r="J611" s="393"/>
      <c r="K611" s="44"/>
      <c r="L611" s="221"/>
      <c r="M611" s="396"/>
      <c r="N611" s="384"/>
      <c r="O611" s="361"/>
    </row>
    <row r="612" spans="1:15" ht="16">
      <c r="A612" s="4"/>
      <c r="B612" s="6"/>
      <c r="C612" s="68"/>
      <c r="D612" s="70" t="s">
        <v>1171</v>
      </c>
      <c r="E612" s="69"/>
      <c r="F612" s="69"/>
      <c r="G612" s="78" t="s">
        <v>1172</v>
      </c>
      <c r="H612" s="15" t="s">
        <v>35</v>
      </c>
      <c r="I612" s="15">
        <v>4</v>
      </c>
      <c r="J612" s="393">
        <f>+'POE Cesar Conto'!AA612</f>
        <v>387767</v>
      </c>
      <c r="K612" s="44">
        <f t="shared" si="17"/>
        <v>1551068</v>
      </c>
      <c r="L612" s="221"/>
      <c r="M612" s="396"/>
      <c r="N612" s="382"/>
      <c r="O612" s="391"/>
    </row>
    <row r="613" spans="1:15" ht="16">
      <c r="A613" s="4"/>
      <c r="B613" s="6"/>
      <c r="C613" s="68"/>
      <c r="D613" s="70" t="s">
        <v>1173</v>
      </c>
      <c r="E613" s="69"/>
      <c r="F613" s="69"/>
      <c r="G613" s="78" t="s">
        <v>1174</v>
      </c>
      <c r="H613" s="15"/>
      <c r="I613" s="15"/>
      <c r="J613" s="393"/>
      <c r="K613" s="44"/>
      <c r="L613" s="221"/>
      <c r="M613" s="396"/>
      <c r="N613" s="384"/>
      <c r="O613" s="361"/>
    </row>
    <row r="614" spans="1:15" ht="16">
      <c r="A614" s="4"/>
      <c r="B614" s="6"/>
      <c r="C614" s="68"/>
      <c r="D614" s="70" t="s">
        <v>1175</v>
      </c>
      <c r="E614" s="69"/>
      <c r="F614" s="69"/>
      <c r="G614" s="78" t="s">
        <v>1176</v>
      </c>
      <c r="H614" s="15" t="s">
        <v>35</v>
      </c>
      <c r="I614" s="15">
        <v>4</v>
      </c>
      <c r="J614" s="393">
        <f>+'POE Cesar Conto'!AA614</f>
        <v>642700</v>
      </c>
      <c r="K614" s="44">
        <f t="shared" si="17"/>
        <v>2570800</v>
      </c>
      <c r="L614" s="221"/>
      <c r="M614" s="396"/>
      <c r="N614" s="382"/>
      <c r="O614" s="391"/>
    </row>
    <row r="615" spans="1:15" ht="16">
      <c r="A615" s="4"/>
      <c r="B615" s="6"/>
      <c r="C615" s="68"/>
      <c r="D615" s="70" t="s">
        <v>1177</v>
      </c>
      <c r="E615" s="69"/>
      <c r="F615" s="69"/>
      <c r="G615" s="103" t="s">
        <v>1178</v>
      </c>
      <c r="H615" s="15"/>
      <c r="I615" s="15"/>
      <c r="J615" s="393"/>
      <c r="K615" s="44"/>
      <c r="L615" s="221"/>
      <c r="M615" s="396"/>
      <c r="N615" s="384"/>
      <c r="O615" s="361"/>
    </row>
    <row r="616" spans="1:15" ht="16">
      <c r="A616" s="4"/>
      <c r="B616" s="6"/>
      <c r="C616" s="68"/>
      <c r="D616" s="70" t="s">
        <v>1179</v>
      </c>
      <c r="E616" s="69"/>
      <c r="F616" s="69"/>
      <c r="G616" s="78" t="s">
        <v>1180</v>
      </c>
      <c r="H616" s="15" t="s">
        <v>35</v>
      </c>
      <c r="I616" s="15">
        <v>2</v>
      </c>
      <c r="J616" s="393">
        <f>+'POE Cesar Conto'!AA616</f>
        <v>264682</v>
      </c>
      <c r="K616" s="44">
        <f t="shared" si="17"/>
        <v>529364</v>
      </c>
      <c r="L616" s="221"/>
      <c r="M616" s="396"/>
      <c r="N616" s="382"/>
      <c r="O616" s="391"/>
    </row>
    <row r="617" spans="1:15" ht="16">
      <c r="A617" s="4"/>
      <c r="B617" s="6"/>
      <c r="C617" s="68"/>
      <c r="D617" s="70" t="s">
        <v>1181</v>
      </c>
      <c r="E617" s="69"/>
      <c r="F617" s="69"/>
      <c r="G617" s="78" t="s">
        <v>1182</v>
      </c>
      <c r="H617" s="15" t="s">
        <v>35</v>
      </c>
      <c r="I617" s="15">
        <v>4</v>
      </c>
      <c r="J617" s="393">
        <f>+'POE Cesar Conto'!AA617</f>
        <v>315560</v>
      </c>
      <c r="K617" s="44">
        <f t="shared" si="17"/>
        <v>1262240</v>
      </c>
      <c r="L617" s="221"/>
      <c r="M617" s="396"/>
      <c r="N617" s="382"/>
      <c r="O617" s="391"/>
    </row>
    <row r="618" spans="1:15" ht="16">
      <c r="A618" s="4"/>
      <c r="B618" s="6"/>
      <c r="C618" s="68"/>
      <c r="D618" s="70" t="s">
        <v>1183</v>
      </c>
      <c r="E618" s="69"/>
      <c r="F618" s="69"/>
      <c r="G618" s="78" t="s">
        <v>1184</v>
      </c>
      <c r="H618" s="15" t="s">
        <v>35</v>
      </c>
      <c r="I618" s="15">
        <v>2</v>
      </c>
      <c r="J618" s="393">
        <f>+'POE Cesar Conto'!AA618</f>
        <v>283786</v>
      </c>
      <c r="K618" s="44">
        <f t="shared" si="17"/>
        <v>567572</v>
      </c>
      <c r="L618" s="221"/>
      <c r="M618" s="396"/>
      <c r="N618" s="382"/>
      <c r="O618" s="391"/>
    </row>
    <row r="619" spans="1:15" ht="16">
      <c r="A619" s="4"/>
      <c r="B619" s="6"/>
      <c r="C619" s="68"/>
      <c r="D619" s="70" t="s">
        <v>1185</v>
      </c>
      <c r="E619" s="69"/>
      <c r="F619" s="69"/>
      <c r="G619" s="103" t="s">
        <v>1186</v>
      </c>
      <c r="H619" s="15"/>
      <c r="I619" s="15"/>
      <c r="J619" s="393"/>
      <c r="K619" s="44"/>
      <c r="L619" s="221"/>
      <c r="M619" s="396"/>
      <c r="N619" s="384"/>
      <c r="O619" s="361"/>
    </row>
    <row r="620" spans="1:15" ht="16">
      <c r="A620" s="4"/>
      <c r="B620" s="6"/>
      <c r="C620" s="68"/>
      <c r="D620" s="70" t="s">
        <v>1187</v>
      </c>
      <c r="E620" s="69"/>
      <c r="F620" s="69"/>
      <c r="G620" s="78" t="s">
        <v>1188</v>
      </c>
      <c r="H620" s="15" t="s">
        <v>35</v>
      </c>
      <c r="I620" s="15">
        <v>6</v>
      </c>
      <c r="J620" s="393">
        <f>+'POE Cesar Conto'!AA620</f>
        <v>107892</v>
      </c>
      <c r="K620" s="44">
        <f t="shared" si="17"/>
        <v>647352</v>
      </c>
      <c r="L620" s="221"/>
      <c r="M620" s="396"/>
      <c r="N620" s="382"/>
      <c r="O620" s="391"/>
    </row>
    <row r="621" spans="1:15" ht="16">
      <c r="A621" s="4"/>
      <c r="B621" s="6"/>
      <c r="C621" s="68"/>
      <c r="D621" s="70" t="s">
        <v>1189</v>
      </c>
      <c r="E621" s="69"/>
      <c r="F621" s="69"/>
      <c r="G621" s="78" t="s">
        <v>1190</v>
      </c>
      <c r="H621" s="15" t="s">
        <v>35</v>
      </c>
      <c r="I621" s="15">
        <v>6</v>
      </c>
      <c r="J621" s="393">
        <f>+'POE Cesar Conto'!AA621</f>
        <v>120611</v>
      </c>
      <c r="K621" s="44">
        <f t="shared" si="17"/>
        <v>723666</v>
      </c>
      <c r="L621" s="221"/>
      <c r="M621" s="396"/>
      <c r="N621" s="382"/>
      <c r="O621" s="391"/>
    </row>
    <row r="622" spans="1:15" ht="16">
      <c r="A622" s="4"/>
      <c r="B622" s="6"/>
      <c r="C622" s="68"/>
      <c r="D622" s="70" t="s">
        <v>1191</v>
      </c>
      <c r="E622" s="69"/>
      <c r="F622" s="69"/>
      <c r="G622" s="103" t="s">
        <v>1192</v>
      </c>
      <c r="H622" s="15"/>
      <c r="I622" s="15"/>
      <c r="J622" s="393"/>
      <c r="K622" s="44"/>
      <c r="L622" s="221"/>
      <c r="M622" s="396"/>
      <c r="N622" s="384"/>
      <c r="O622" s="361"/>
    </row>
    <row r="623" spans="1:15" ht="16">
      <c r="A623" s="4"/>
      <c r="B623" s="6"/>
      <c r="C623" s="68"/>
      <c r="D623" s="70" t="s">
        <v>1193</v>
      </c>
      <c r="E623" s="69"/>
      <c r="F623" s="69"/>
      <c r="G623" s="78" t="s">
        <v>1194</v>
      </c>
      <c r="H623" s="15" t="s">
        <v>35</v>
      </c>
      <c r="I623" s="15">
        <v>1</v>
      </c>
      <c r="J623" s="393">
        <f>+'POE Cesar Conto'!AA623</f>
        <v>165104</v>
      </c>
      <c r="K623" s="44">
        <f t="shared" si="17"/>
        <v>165104</v>
      </c>
      <c r="L623" s="221"/>
      <c r="M623" s="396"/>
      <c r="N623" s="382"/>
      <c r="O623" s="391"/>
    </row>
    <row r="624" spans="1:15" ht="16">
      <c r="A624" s="4"/>
      <c r="B624" s="6"/>
      <c r="C624" s="68"/>
      <c r="D624" s="70" t="s">
        <v>1195</v>
      </c>
      <c r="E624" s="69"/>
      <c r="F624" s="69"/>
      <c r="G624" s="78" t="s">
        <v>1196</v>
      </c>
      <c r="H624" s="15" t="s">
        <v>35</v>
      </c>
      <c r="I624" s="15">
        <v>1</v>
      </c>
      <c r="J624" s="393">
        <f>+'POE Cesar Conto'!AA624</f>
        <v>148179</v>
      </c>
      <c r="K624" s="44">
        <f t="shared" si="17"/>
        <v>148179</v>
      </c>
      <c r="L624" s="221"/>
      <c r="M624" s="396"/>
      <c r="N624" s="382"/>
      <c r="O624" s="391"/>
    </row>
    <row r="625" spans="1:15" ht="16">
      <c r="A625" s="4"/>
      <c r="B625" s="6"/>
      <c r="C625" s="68"/>
      <c r="D625" s="70" t="s">
        <v>1197</v>
      </c>
      <c r="E625" s="69"/>
      <c r="F625" s="69"/>
      <c r="G625" s="78" t="s">
        <v>1198</v>
      </c>
      <c r="H625" s="15" t="s">
        <v>35</v>
      </c>
      <c r="I625" s="15">
        <v>1</v>
      </c>
      <c r="J625" s="393">
        <f>+'POE Cesar Conto'!AA625</f>
        <v>209647</v>
      </c>
      <c r="K625" s="44">
        <f t="shared" si="17"/>
        <v>209647</v>
      </c>
      <c r="L625" s="221"/>
      <c r="M625" s="396"/>
      <c r="N625" s="382"/>
      <c r="O625" s="391"/>
    </row>
    <row r="626" spans="1:15" ht="16">
      <c r="A626" s="4"/>
      <c r="B626" s="6"/>
      <c r="C626" s="68"/>
      <c r="D626" s="70" t="s">
        <v>1199</v>
      </c>
      <c r="E626" s="69"/>
      <c r="F626" s="69"/>
      <c r="G626" s="78" t="s">
        <v>1200</v>
      </c>
      <c r="H626" s="15" t="s">
        <v>35</v>
      </c>
      <c r="I626" s="15">
        <v>1</v>
      </c>
      <c r="J626" s="393">
        <f>+'POE Cesar Conto'!AA626</f>
        <v>148179</v>
      </c>
      <c r="K626" s="44">
        <f t="shared" si="17"/>
        <v>148179</v>
      </c>
      <c r="L626" s="221"/>
      <c r="M626" s="396"/>
      <c r="N626" s="382"/>
      <c r="O626" s="391"/>
    </row>
    <row r="627" spans="1:15" ht="16">
      <c r="A627" s="4"/>
      <c r="B627" s="6"/>
      <c r="C627" s="68"/>
      <c r="D627" s="70" t="s">
        <v>1201</v>
      </c>
      <c r="E627" s="69"/>
      <c r="F627" s="69"/>
      <c r="G627" s="78" t="s">
        <v>1202</v>
      </c>
      <c r="H627" s="15" t="s">
        <v>35</v>
      </c>
      <c r="I627" s="15">
        <v>1</v>
      </c>
      <c r="J627" s="393">
        <f>+'POE Cesar Conto'!AA627</f>
        <v>728420</v>
      </c>
      <c r="K627" s="44">
        <f t="shared" si="17"/>
        <v>728420</v>
      </c>
      <c r="L627" s="221"/>
      <c r="M627" s="396"/>
      <c r="N627" s="382"/>
      <c r="O627" s="391"/>
    </row>
    <row r="628" spans="1:15" ht="16">
      <c r="A628" s="4"/>
      <c r="B628" s="6"/>
      <c r="C628" s="68"/>
      <c r="D628" s="70" t="s">
        <v>1203</v>
      </c>
      <c r="E628" s="69"/>
      <c r="F628" s="69"/>
      <c r="G628" s="103" t="s">
        <v>1204</v>
      </c>
      <c r="H628" s="15"/>
      <c r="I628" s="15"/>
      <c r="J628" s="393"/>
      <c r="K628" s="44"/>
      <c r="L628" s="221"/>
      <c r="M628" s="396"/>
      <c r="N628" s="384"/>
      <c r="O628" s="361"/>
    </row>
    <row r="629" spans="1:15" ht="16">
      <c r="A629" s="4"/>
      <c r="B629" s="6"/>
      <c r="C629" s="68"/>
      <c r="D629" s="70" t="s">
        <v>1205</v>
      </c>
      <c r="E629" s="69"/>
      <c r="F629" s="69"/>
      <c r="G629" s="78" t="s">
        <v>1206</v>
      </c>
      <c r="H629" s="15" t="s">
        <v>35</v>
      </c>
      <c r="I629" s="15">
        <v>5</v>
      </c>
      <c r="J629" s="393">
        <f>+'POE Cesar Conto'!AA629</f>
        <v>65725</v>
      </c>
      <c r="K629" s="44">
        <f t="shared" ref="K629:K673" si="18">ROUND(I629*J629,0)</f>
        <v>328625</v>
      </c>
      <c r="L629" s="221"/>
      <c r="M629" s="396"/>
      <c r="N629" s="382"/>
      <c r="O629" s="391"/>
    </row>
    <row r="630" spans="1:15" ht="16">
      <c r="A630" s="4"/>
      <c r="B630" s="6"/>
      <c r="C630" s="68"/>
      <c r="D630" s="70" t="s">
        <v>1207</v>
      </c>
      <c r="E630" s="69"/>
      <c r="F630" s="69"/>
      <c r="G630" s="78" t="s">
        <v>1208</v>
      </c>
      <c r="H630" s="15" t="s">
        <v>35</v>
      </c>
      <c r="I630" s="15">
        <v>5</v>
      </c>
      <c r="J630" s="393">
        <f>+'POE Cesar Conto'!AA630</f>
        <v>80523</v>
      </c>
      <c r="K630" s="44">
        <f t="shared" si="18"/>
        <v>402615</v>
      </c>
      <c r="L630" s="221"/>
      <c r="M630" s="396"/>
      <c r="N630" s="382"/>
      <c r="O630" s="391"/>
    </row>
    <row r="631" spans="1:15" ht="16">
      <c r="A631" s="4"/>
      <c r="B631" s="6"/>
      <c r="C631" s="68"/>
      <c r="D631" s="70" t="s">
        <v>1209</v>
      </c>
      <c r="E631" s="69"/>
      <c r="F631" s="69"/>
      <c r="G631" s="78" t="s">
        <v>1210</v>
      </c>
      <c r="H631" s="15" t="s">
        <v>35</v>
      </c>
      <c r="I631" s="15">
        <v>1</v>
      </c>
      <c r="J631" s="393">
        <f>+'POE Cesar Conto'!AA631</f>
        <v>125017</v>
      </c>
      <c r="K631" s="44">
        <f t="shared" si="18"/>
        <v>125017</v>
      </c>
      <c r="L631" s="221"/>
      <c r="M631" s="396"/>
      <c r="N631" s="382"/>
      <c r="O631" s="391"/>
    </row>
    <row r="632" spans="1:15" ht="16">
      <c r="A632" s="4"/>
      <c r="B632" s="6"/>
      <c r="C632" s="68"/>
      <c r="D632" s="70" t="s">
        <v>1211</v>
      </c>
      <c r="E632" s="69"/>
      <c r="F632" s="69"/>
      <c r="G632" s="78" t="s">
        <v>1212</v>
      </c>
      <c r="H632" s="15" t="s">
        <v>35</v>
      </c>
      <c r="I632" s="15">
        <v>1</v>
      </c>
      <c r="J632" s="393">
        <f>+'POE Cesar Conto'!AA632</f>
        <v>220437</v>
      </c>
      <c r="K632" s="44">
        <f t="shared" si="18"/>
        <v>220437</v>
      </c>
      <c r="L632" s="221"/>
      <c r="M632" s="396"/>
      <c r="N632" s="382"/>
      <c r="O632" s="391"/>
    </row>
    <row r="633" spans="1:15" ht="16">
      <c r="A633" s="4"/>
      <c r="B633" s="6"/>
      <c r="C633" s="68"/>
      <c r="D633" s="70" t="s">
        <v>1213</v>
      </c>
      <c r="E633" s="69"/>
      <c r="F633" s="69"/>
      <c r="G633" s="78" t="s">
        <v>1214</v>
      </c>
      <c r="H633" s="15" t="s">
        <v>35</v>
      </c>
      <c r="I633" s="15">
        <v>2</v>
      </c>
      <c r="J633" s="393">
        <f>+'POE Cesar Conto'!AA633</f>
        <v>93243</v>
      </c>
      <c r="K633" s="44">
        <f t="shared" si="18"/>
        <v>186486</v>
      </c>
      <c r="L633" s="221"/>
      <c r="M633" s="396"/>
      <c r="N633" s="382"/>
      <c r="O633" s="391"/>
    </row>
    <row r="634" spans="1:15" ht="16">
      <c r="A634" s="4"/>
      <c r="B634" s="6"/>
      <c r="C634" s="68"/>
      <c r="D634" s="70" t="s">
        <v>1215</v>
      </c>
      <c r="E634" s="69"/>
      <c r="F634" s="69"/>
      <c r="G634" s="78" t="s">
        <v>1216</v>
      </c>
      <c r="H634" s="15" t="s">
        <v>35</v>
      </c>
      <c r="I634" s="15">
        <v>2</v>
      </c>
      <c r="J634" s="393">
        <f>+'POE Cesar Conto'!AA634</f>
        <v>141991</v>
      </c>
      <c r="K634" s="44">
        <f t="shared" si="18"/>
        <v>283982</v>
      </c>
      <c r="L634" s="221"/>
      <c r="M634" s="396"/>
      <c r="N634" s="382"/>
      <c r="O634" s="391"/>
    </row>
    <row r="635" spans="1:15" ht="16">
      <c r="A635" s="4"/>
      <c r="B635" s="6"/>
      <c r="C635" s="68"/>
      <c r="D635" s="70" t="s">
        <v>1217</v>
      </c>
      <c r="E635" s="69"/>
      <c r="F635" s="69"/>
      <c r="G635" s="78" t="s">
        <v>1218</v>
      </c>
      <c r="H635" s="15" t="s">
        <v>35</v>
      </c>
      <c r="I635" s="15">
        <v>1</v>
      </c>
      <c r="J635" s="393">
        <f>+'POE Cesar Conto'!AA635</f>
        <v>154711</v>
      </c>
      <c r="K635" s="44">
        <f t="shared" si="18"/>
        <v>154711</v>
      </c>
      <c r="L635" s="221"/>
      <c r="M635" s="396"/>
      <c r="N635" s="382"/>
      <c r="O635" s="391"/>
    </row>
    <row r="636" spans="1:15" ht="16">
      <c r="A636" s="4"/>
      <c r="B636" s="6"/>
      <c r="C636" s="68"/>
      <c r="D636" s="70" t="s">
        <v>1219</v>
      </c>
      <c r="E636" s="69"/>
      <c r="F636" s="69"/>
      <c r="G636" s="103" t="s">
        <v>1220</v>
      </c>
      <c r="H636" s="15"/>
      <c r="I636" s="15"/>
      <c r="J636" s="393"/>
      <c r="K636" s="44"/>
      <c r="L636" s="221"/>
      <c r="M636" s="396"/>
      <c r="N636" s="384"/>
      <c r="O636" s="361"/>
    </row>
    <row r="637" spans="1:15" ht="16">
      <c r="A637" s="4"/>
      <c r="B637" s="6"/>
      <c r="C637" s="68"/>
      <c r="D637" s="70" t="s">
        <v>1221</v>
      </c>
      <c r="E637" s="69"/>
      <c r="F637" s="69"/>
      <c r="G637" s="78" t="s">
        <v>1222</v>
      </c>
      <c r="H637" s="15" t="s">
        <v>35</v>
      </c>
      <c r="I637" s="15">
        <v>1</v>
      </c>
      <c r="J637" s="393">
        <f>+'POE Cesar Conto'!AA637</f>
        <v>139291778</v>
      </c>
      <c r="K637" s="44">
        <f t="shared" si="18"/>
        <v>139291778</v>
      </c>
      <c r="L637" s="221"/>
      <c r="M637" s="396"/>
      <c r="N637" s="382"/>
      <c r="O637" s="391"/>
    </row>
    <row r="638" spans="1:15" ht="16">
      <c r="A638" s="4"/>
      <c r="B638" s="6"/>
      <c r="C638" s="68"/>
      <c r="D638" s="70" t="s">
        <v>1223</v>
      </c>
      <c r="E638" s="69"/>
      <c r="F638" s="69"/>
      <c r="G638" s="103" t="s">
        <v>1224</v>
      </c>
      <c r="H638" s="15"/>
      <c r="I638" s="15"/>
      <c r="J638" s="393"/>
      <c r="K638" s="44"/>
      <c r="L638" s="221"/>
      <c r="M638" s="396"/>
      <c r="N638" s="384"/>
      <c r="O638" s="361"/>
    </row>
    <row r="639" spans="1:15" ht="16">
      <c r="A639" s="4"/>
      <c r="B639" s="6"/>
      <c r="C639" s="68"/>
      <c r="D639" s="70" t="s">
        <v>1225</v>
      </c>
      <c r="E639" s="69"/>
      <c r="F639" s="69"/>
      <c r="G639" s="78" t="s">
        <v>1226</v>
      </c>
      <c r="H639" s="15" t="s">
        <v>35</v>
      </c>
      <c r="I639" s="15">
        <v>1</v>
      </c>
      <c r="J639" s="393">
        <f>+'POE Cesar Conto'!AA639</f>
        <v>14689748</v>
      </c>
      <c r="K639" s="44">
        <f t="shared" si="18"/>
        <v>14689748</v>
      </c>
      <c r="L639" s="221"/>
      <c r="M639" s="396"/>
      <c r="N639" s="382"/>
      <c r="O639" s="391"/>
    </row>
    <row r="640" spans="1:15" ht="16">
      <c r="A640" s="4"/>
      <c r="B640" s="6"/>
      <c r="C640" s="68"/>
      <c r="D640" s="70" t="s">
        <v>1227</v>
      </c>
      <c r="E640" s="69"/>
      <c r="F640" s="69"/>
      <c r="G640" s="78" t="s">
        <v>1228</v>
      </c>
      <c r="H640" s="15" t="s">
        <v>35</v>
      </c>
      <c r="I640" s="15">
        <v>1</v>
      </c>
      <c r="J640" s="393">
        <f>+'POE Cesar Conto'!AA640</f>
        <v>16607355</v>
      </c>
      <c r="K640" s="44">
        <f t="shared" si="18"/>
        <v>16607355</v>
      </c>
      <c r="L640" s="221"/>
      <c r="M640" s="396"/>
      <c r="N640" s="382"/>
      <c r="O640" s="391"/>
    </row>
    <row r="641" spans="1:15" ht="31.5" customHeight="1" thickBot="1">
      <c r="A641" s="4"/>
      <c r="B641" s="6"/>
      <c r="C641" s="65" t="s">
        <v>47</v>
      </c>
      <c r="D641" s="66"/>
      <c r="E641" s="66"/>
      <c r="F641" s="66"/>
      <c r="G641" s="67"/>
      <c r="H641" s="67"/>
      <c r="I641" s="67"/>
      <c r="J641" s="67"/>
      <c r="K641" s="84">
        <f>SUM(K526:K640)</f>
        <v>908346859</v>
      </c>
      <c r="L641" s="221"/>
      <c r="M641" s="396"/>
      <c r="N641" s="383"/>
      <c r="O641" s="361"/>
    </row>
    <row r="642" spans="1:15" ht="90" customHeight="1" thickBot="1">
      <c r="A642" s="4"/>
      <c r="B642" s="6"/>
      <c r="C642" s="72"/>
      <c r="D642" s="73" t="s">
        <v>1229</v>
      </c>
      <c r="E642" s="74"/>
      <c r="F642" s="74"/>
      <c r="G642" s="77" t="s">
        <v>1230</v>
      </c>
      <c r="H642" s="73"/>
      <c r="I642" s="76"/>
      <c r="J642" s="74"/>
      <c r="K642" s="75"/>
      <c r="L642" s="221"/>
      <c r="M642" s="396"/>
      <c r="N642" s="381"/>
      <c r="O642" s="365"/>
    </row>
    <row r="643" spans="1:15" ht="16">
      <c r="A643" s="4"/>
      <c r="B643" s="6"/>
      <c r="C643" s="68"/>
      <c r="D643" s="70" t="s">
        <v>1231</v>
      </c>
      <c r="E643" s="69"/>
      <c r="F643" s="69"/>
      <c r="G643" s="78" t="s">
        <v>1232</v>
      </c>
      <c r="H643" s="15" t="s">
        <v>35</v>
      </c>
      <c r="I643" s="15">
        <v>3</v>
      </c>
      <c r="J643" s="393">
        <f>+'POE Cesar Conto'!AA643</f>
        <v>158997413</v>
      </c>
      <c r="K643" s="44">
        <f t="shared" si="18"/>
        <v>476992239</v>
      </c>
      <c r="L643" s="221"/>
      <c r="M643" s="396"/>
      <c r="N643" s="382"/>
      <c r="O643" s="391"/>
    </row>
    <row r="644" spans="1:15" ht="16">
      <c r="A644" s="4"/>
      <c r="B644" s="6"/>
      <c r="C644" s="68"/>
      <c r="D644" s="70" t="s">
        <v>1233</v>
      </c>
      <c r="E644" s="69"/>
      <c r="F644" s="69"/>
      <c r="G644" s="78" t="s">
        <v>1234</v>
      </c>
      <c r="H644" s="15" t="s">
        <v>35</v>
      </c>
      <c r="I644" s="15">
        <v>5</v>
      </c>
      <c r="J644" s="393">
        <f>+'POE Cesar Conto'!AA644</f>
        <v>127857353</v>
      </c>
      <c r="K644" s="44">
        <f t="shared" si="18"/>
        <v>639286765</v>
      </c>
      <c r="L644" s="221"/>
      <c r="M644" s="396"/>
      <c r="N644" s="382"/>
      <c r="O644" s="391"/>
    </row>
    <row r="645" spans="1:15" ht="16">
      <c r="A645" s="4"/>
      <c r="B645" s="6"/>
      <c r="C645" s="68"/>
      <c r="D645" s="70" t="s">
        <v>1235</v>
      </c>
      <c r="E645" s="69"/>
      <c r="F645" s="69"/>
      <c r="G645" s="78" t="s">
        <v>1236</v>
      </c>
      <c r="H645" s="15" t="s">
        <v>35</v>
      </c>
      <c r="I645" s="15">
        <v>1</v>
      </c>
      <c r="J645" s="393">
        <f>+'POE Cesar Conto'!AA645</f>
        <v>21791565</v>
      </c>
      <c r="K645" s="44">
        <f t="shared" si="18"/>
        <v>21791565</v>
      </c>
      <c r="L645" s="221"/>
      <c r="M645" s="396"/>
      <c r="N645" s="382"/>
      <c r="O645" s="391"/>
    </row>
    <row r="646" spans="1:15" ht="16">
      <c r="A646" s="4"/>
      <c r="B646" s="6"/>
      <c r="C646" s="68"/>
      <c r="D646" s="70" t="s">
        <v>1237</v>
      </c>
      <c r="E646" s="69"/>
      <c r="F646" s="69"/>
      <c r="G646" s="78" t="s">
        <v>1238</v>
      </c>
      <c r="H646" s="15" t="s">
        <v>35</v>
      </c>
      <c r="I646" s="15">
        <v>1</v>
      </c>
      <c r="J646" s="393">
        <f>+'POE Cesar Conto'!AA646</f>
        <v>58019778</v>
      </c>
      <c r="K646" s="44">
        <f t="shared" si="18"/>
        <v>58019778</v>
      </c>
      <c r="L646" s="221"/>
      <c r="M646" s="396"/>
      <c r="N646" s="382"/>
      <c r="O646" s="391"/>
    </row>
    <row r="647" spans="1:15" ht="16">
      <c r="A647" s="4"/>
      <c r="B647" s="6"/>
      <c r="C647" s="68"/>
      <c r="D647" s="70" t="s">
        <v>1239</v>
      </c>
      <c r="E647" s="69"/>
      <c r="F647" s="69"/>
      <c r="G647" s="78" t="s">
        <v>1240</v>
      </c>
      <c r="H647" s="15" t="s">
        <v>35</v>
      </c>
      <c r="I647" s="15">
        <v>19</v>
      </c>
      <c r="J647" s="393">
        <f>+'POE Cesar Conto'!AA647</f>
        <v>33128925</v>
      </c>
      <c r="K647" s="44">
        <f t="shared" si="18"/>
        <v>629449575</v>
      </c>
      <c r="L647" s="221"/>
      <c r="M647" s="396"/>
      <c r="N647" s="382"/>
      <c r="O647" s="391"/>
    </row>
    <row r="648" spans="1:15" ht="16">
      <c r="A648" s="4"/>
      <c r="B648" s="6"/>
      <c r="C648" s="68"/>
      <c r="D648" s="70" t="s">
        <v>1241</v>
      </c>
      <c r="E648" s="69"/>
      <c r="F648" s="69"/>
      <c r="G648" s="78" t="s">
        <v>1242</v>
      </c>
      <c r="H648" s="15" t="s">
        <v>35</v>
      </c>
      <c r="I648" s="15">
        <v>2</v>
      </c>
      <c r="J648" s="393">
        <f>+'POE Cesar Conto'!AA648</f>
        <v>31426202</v>
      </c>
      <c r="K648" s="44">
        <f t="shared" si="18"/>
        <v>62852404</v>
      </c>
      <c r="L648" s="221"/>
      <c r="M648" s="396"/>
      <c r="N648" s="382"/>
      <c r="O648" s="391"/>
    </row>
    <row r="649" spans="1:15" ht="16">
      <c r="A649" s="4"/>
      <c r="B649" s="6"/>
      <c r="C649" s="68"/>
      <c r="D649" s="70" t="s">
        <v>1243</v>
      </c>
      <c r="E649" s="69"/>
      <c r="F649" s="69"/>
      <c r="G649" s="78" t="s">
        <v>1244</v>
      </c>
      <c r="H649" s="15" t="s">
        <v>35</v>
      </c>
      <c r="I649" s="15">
        <v>1</v>
      </c>
      <c r="J649" s="393">
        <f>+'POE Cesar Conto'!AA649</f>
        <v>62150590</v>
      </c>
      <c r="K649" s="44">
        <f t="shared" si="18"/>
        <v>62150590</v>
      </c>
      <c r="L649" s="221"/>
      <c r="M649" s="396"/>
      <c r="N649" s="382"/>
      <c r="O649" s="391"/>
    </row>
    <row r="650" spans="1:15" ht="16">
      <c r="A650" s="4"/>
      <c r="B650" s="6"/>
      <c r="C650" s="68"/>
      <c r="D650" s="70" t="s">
        <v>1245</v>
      </c>
      <c r="E650" s="69"/>
      <c r="F650" s="69"/>
      <c r="G650" s="78" t="s">
        <v>1246</v>
      </c>
      <c r="H650" s="15" t="s">
        <v>108</v>
      </c>
      <c r="I650" s="15">
        <v>12000</v>
      </c>
      <c r="J650" s="393">
        <f>+'POE Cesar Conto'!AA650</f>
        <v>18252</v>
      </c>
      <c r="K650" s="44">
        <f t="shared" si="18"/>
        <v>219024000</v>
      </c>
      <c r="L650" s="221"/>
      <c r="M650" s="396"/>
      <c r="N650" s="382"/>
      <c r="O650" s="391"/>
    </row>
    <row r="651" spans="1:15" ht="16">
      <c r="A651" s="4"/>
      <c r="B651" s="6"/>
      <c r="C651" s="68"/>
      <c r="D651" s="70" t="s">
        <v>1247</v>
      </c>
      <c r="E651" s="69"/>
      <c r="F651" s="69"/>
      <c r="G651" s="78" t="s">
        <v>1248</v>
      </c>
      <c r="H651" s="15" t="s">
        <v>35</v>
      </c>
      <c r="I651" s="15">
        <v>1</v>
      </c>
      <c r="J651" s="393">
        <f>+'POE Cesar Conto'!AA651</f>
        <v>54467138</v>
      </c>
      <c r="K651" s="44">
        <f t="shared" si="18"/>
        <v>54467138</v>
      </c>
      <c r="L651" s="221"/>
      <c r="M651" s="396"/>
      <c r="N651" s="382"/>
      <c r="O651" s="391"/>
    </row>
    <row r="652" spans="1:15" ht="31.5" customHeight="1" thickBot="1">
      <c r="A652" s="4"/>
      <c r="B652" s="6"/>
      <c r="C652" s="65" t="s">
        <v>47</v>
      </c>
      <c r="D652" s="66"/>
      <c r="E652" s="66"/>
      <c r="F652" s="66"/>
      <c r="G652" s="67"/>
      <c r="H652" s="67"/>
      <c r="I652" s="67"/>
      <c r="J652" s="67"/>
      <c r="K652" s="84">
        <f>SUM(K643:K651)</f>
        <v>2224034054</v>
      </c>
      <c r="L652" s="221"/>
      <c r="M652" s="396"/>
      <c r="N652" s="383"/>
      <c r="O652" s="362"/>
    </row>
    <row r="653" spans="1:15" ht="30" customHeight="1" thickBot="1">
      <c r="A653" s="4"/>
      <c r="B653" s="6"/>
      <c r="C653" s="72"/>
      <c r="D653" s="73" t="s">
        <v>1249</v>
      </c>
      <c r="E653" s="74"/>
      <c r="F653" s="74"/>
      <c r="G653" s="77" t="s">
        <v>1250</v>
      </c>
      <c r="H653" s="73"/>
      <c r="I653" s="76"/>
      <c r="J653" s="74"/>
      <c r="K653" s="75"/>
      <c r="L653" s="221"/>
      <c r="M653" s="396"/>
      <c r="N653" s="381"/>
      <c r="O653" s="360"/>
    </row>
    <row r="654" spans="1:15" ht="45">
      <c r="A654" s="4"/>
      <c r="B654" s="6"/>
      <c r="C654" s="68"/>
      <c r="D654" s="70" t="s">
        <v>1251</v>
      </c>
      <c r="E654" s="69"/>
      <c r="F654" s="69"/>
      <c r="G654" s="78" t="s">
        <v>1252</v>
      </c>
      <c r="H654" s="15" t="s">
        <v>35</v>
      </c>
      <c r="I654" s="15">
        <v>49</v>
      </c>
      <c r="J654" s="393">
        <f>+'POE Cesar Conto'!AA654</f>
        <v>190534</v>
      </c>
      <c r="K654" s="44">
        <f t="shared" si="18"/>
        <v>9336166</v>
      </c>
      <c r="L654" s="221"/>
      <c r="M654" s="396"/>
      <c r="N654" s="382"/>
      <c r="O654" s="391"/>
    </row>
    <row r="655" spans="1:15" ht="60">
      <c r="A655" s="4"/>
      <c r="B655" s="6"/>
      <c r="C655" s="68"/>
      <c r="D655" s="70" t="s">
        <v>1253</v>
      </c>
      <c r="E655" s="69"/>
      <c r="F655" s="69"/>
      <c r="G655" s="78" t="s">
        <v>1254</v>
      </c>
      <c r="H655" s="15" t="s">
        <v>35</v>
      </c>
      <c r="I655" s="15">
        <v>15</v>
      </c>
      <c r="J655" s="393">
        <f>+'POE Cesar Conto'!AA655</f>
        <v>190534</v>
      </c>
      <c r="K655" s="44">
        <f t="shared" si="18"/>
        <v>2858010</v>
      </c>
      <c r="L655" s="221"/>
      <c r="M655" s="396"/>
      <c r="N655" s="382"/>
      <c r="O655" s="391"/>
    </row>
    <row r="656" spans="1:15" ht="45">
      <c r="A656" s="4"/>
      <c r="B656" s="6"/>
      <c r="C656" s="68"/>
      <c r="D656" s="70" t="s">
        <v>1255</v>
      </c>
      <c r="E656" s="69"/>
      <c r="F656" s="69"/>
      <c r="G656" s="78" t="s">
        <v>1256</v>
      </c>
      <c r="H656" s="15" t="s">
        <v>35</v>
      </c>
      <c r="I656" s="15">
        <v>5</v>
      </c>
      <c r="J656" s="393">
        <f>+'POE Cesar Conto'!AA656</f>
        <v>244266</v>
      </c>
      <c r="K656" s="44">
        <f t="shared" si="18"/>
        <v>1221330</v>
      </c>
      <c r="L656" s="221"/>
      <c r="M656" s="396"/>
      <c r="N656" s="382"/>
      <c r="O656" s="391"/>
    </row>
    <row r="657" spans="1:15" ht="45">
      <c r="A657" s="4"/>
      <c r="B657" s="6"/>
      <c r="C657" s="68"/>
      <c r="D657" s="70" t="s">
        <v>1257</v>
      </c>
      <c r="E657" s="69"/>
      <c r="F657" s="69"/>
      <c r="G657" s="78" t="s">
        <v>1258</v>
      </c>
      <c r="H657" s="15" t="s">
        <v>35</v>
      </c>
      <c r="I657" s="15">
        <v>17</v>
      </c>
      <c r="J657" s="393">
        <f>+'POE Cesar Conto'!AA657</f>
        <v>204931</v>
      </c>
      <c r="K657" s="44">
        <f t="shared" si="18"/>
        <v>3483827</v>
      </c>
      <c r="L657" s="221"/>
      <c r="M657" s="396"/>
      <c r="N657" s="382"/>
      <c r="O657" s="391"/>
    </row>
    <row r="658" spans="1:15" ht="45">
      <c r="A658" s="4"/>
      <c r="B658" s="6"/>
      <c r="C658" s="68"/>
      <c r="D658" s="70" t="s">
        <v>1259</v>
      </c>
      <c r="E658" s="69"/>
      <c r="F658" s="69"/>
      <c r="G658" s="78" t="s">
        <v>1260</v>
      </c>
      <c r="H658" s="15" t="s">
        <v>35</v>
      </c>
      <c r="I658" s="15">
        <v>7</v>
      </c>
      <c r="J658" s="393">
        <f>+'POE Cesar Conto'!AA658</f>
        <v>204931</v>
      </c>
      <c r="K658" s="44">
        <f t="shared" si="18"/>
        <v>1434517</v>
      </c>
      <c r="L658" s="221"/>
      <c r="M658" s="396"/>
      <c r="N658" s="382"/>
      <c r="O658" s="391"/>
    </row>
    <row r="659" spans="1:15" ht="45">
      <c r="A659" s="4"/>
      <c r="B659" s="6"/>
      <c r="C659" s="68"/>
      <c r="D659" s="70" t="s">
        <v>1261</v>
      </c>
      <c r="E659" s="69"/>
      <c r="F659" s="69"/>
      <c r="G659" s="78" t="s">
        <v>1262</v>
      </c>
      <c r="H659" s="15" t="s">
        <v>35</v>
      </c>
      <c r="I659" s="15">
        <v>5</v>
      </c>
      <c r="J659" s="393">
        <f>+'POE Cesar Conto'!AA659</f>
        <v>204931</v>
      </c>
      <c r="K659" s="44">
        <f t="shared" si="18"/>
        <v>1024655</v>
      </c>
      <c r="L659" s="221"/>
      <c r="M659" s="396"/>
      <c r="N659" s="382"/>
      <c r="O659" s="391"/>
    </row>
    <row r="660" spans="1:15" ht="45">
      <c r="A660" s="4"/>
      <c r="B660" s="6"/>
      <c r="C660" s="68"/>
      <c r="D660" s="70" t="s">
        <v>1263</v>
      </c>
      <c r="E660" s="69"/>
      <c r="F660" s="69"/>
      <c r="G660" s="78" t="s">
        <v>1264</v>
      </c>
      <c r="H660" s="15" t="s">
        <v>35</v>
      </c>
      <c r="I660" s="15">
        <v>6</v>
      </c>
      <c r="J660" s="393">
        <f>+'POE Cesar Conto'!AA660</f>
        <v>176779</v>
      </c>
      <c r="K660" s="44">
        <f t="shared" si="18"/>
        <v>1060674</v>
      </c>
      <c r="L660" s="221"/>
      <c r="M660" s="396"/>
      <c r="N660" s="382"/>
      <c r="O660" s="391"/>
    </row>
    <row r="661" spans="1:15" ht="45">
      <c r="A661" s="4"/>
      <c r="B661" s="6"/>
      <c r="C661" s="68"/>
      <c r="D661" s="70" t="s">
        <v>1265</v>
      </c>
      <c r="E661" s="69"/>
      <c r="F661" s="69"/>
      <c r="G661" s="78" t="s">
        <v>1266</v>
      </c>
      <c r="H661" s="15" t="s">
        <v>35</v>
      </c>
      <c r="I661" s="15">
        <v>6</v>
      </c>
      <c r="J661" s="393">
        <f>+'POE Cesar Conto'!AA661</f>
        <v>190534</v>
      </c>
      <c r="K661" s="44">
        <f t="shared" si="18"/>
        <v>1143204</v>
      </c>
      <c r="L661" s="221"/>
      <c r="M661" s="396"/>
      <c r="N661" s="382"/>
      <c r="O661" s="391"/>
    </row>
    <row r="662" spans="1:15" ht="45">
      <c r="A662" s="4"/>
      <c r="B662" s="6"/>
      <c r="C662" s="68"/>
      <c r="D662" s="70" t="s">
        <v>1267</v>
      </c>
      <c r="E662" s="69"/>
      <c r="F662" s="69"/>
      <c r="G662" s="78" t="s">
        <v>1268</v>
      </c>
      <c r="H662" s="15" t="s">
        <v>35</v>
      </c>
      <c r="I662" s="15">
        <v>21</v>
      </c>
      <c r="J662" s="393">
        <f>+'POE Cesar Conto'!AA662</f>
        <v>204931</v>
      </c>
      <c r="K662" s="44">
        <f t="shared" si="18"/>
        <v>4303551</v>
      </c>
      <c r="L662" s="221"/>
      <c r="M662" s="396"/>
      <c r="N662" s="382"/>
      <c r="O662" s="391"/>
    </row>
    <row r="663" spans="1:15" ht="45">
      <c r="A663" s="4"/>
      <c r="B663" s="6"/>
      <c r="C663" s="68"/>
      <c r="D663" s="70" t="s">
        <v>1269</v>
      </c>
      <c r="E663" s="69"/>
      <c r="F663" s="69"/>
      <c r="G663" s="78" t="s">
        <v>1270</v>
      </c>
      <c r="H663" s="15" t="s">
        <v>35</v>
      </c>
      <c r="I663" s="15">
        <v>34</v>
      </c>
      <c r="J663" s="393">
        <f>+'POE Cesar Conto'!AA663</f>
        <v>204931</v>
      </c>
      <c r="K663" s="44">
        <f t="shared" si="18"/>
        <v>6967654</v>
      </c>
      <c r="L663" s="221"/>
      <c r="M663" s="396"/>
      <c r="N663" s="382"/>
      <c r="O663" s="391"/>
    </row>
    <row r="664" spans="1:15" ht="45">
      <c r="A664" s="4"/>
      <c r="B664" s="6"/>
      <c r="C664" s="68"/>
      <c r="D664" s="70" t="s">
        <v>1271</v>
      </c>
      <c r="E664" s="69"/>
      <c r="F664" s="69"/>
      <c r="G664" s="78" t="s">
        <v>1272</v>
      </c>
      <c r="H664" s="15" t="s">
        <v>35</v>
      </c>
      <c r="I664" s="15">
        <v>26</v>
      </c>
      <c r="J664" s="393">
        <f>+'POE Cesar Conto'!AA664</f>
        <v>204931</v>
      </c>
      <c r="K664" s="44">
        <f t="shared" si="18"/>
        <v>5328206</v>
      </c>
      <c r="L664" s="221"/>
      <c r="M664" s="396"/>
      <c r="N664" s="382"/>
      <c r="O664" s="391"/>
    </row>
    <row r="665" spans="1:15" ht="45">
      <c r="A665" s="4"/>
      <c r="B665" s="6"/>
      <c r="C665" s="68"/>
      <c r="D665" s="70" t="s">
        <v>1273</v>
      </c>
      <c r="E665" s="69"/>
      <c r="F665" s="69"/>
      <c r="G665" s="78" t="s">
        <v>1274</v>
      </c>
      <c r="H665" s="15" t="s">
        <v>35</v>
      </c>
      <c r="I665" s="15">
        <v>9</v>
      </c>
      <c r="J665" s="393">
        <f>+'POE Cesar Conto'!AA665</f>
        <v>204931</v>
      </c>
      <c r="K665" s="44">
        <f t="shared" si="18"/>
        <v>1844379</v>
      </c>
      <c r="L665" s="221"/>
      <c r="M665" s="396"/>
      <c r="N665" s="382"/>
      <c r="O665" s="391"/>
    </row>
    <row r="666" spans="1:15" ht="45">
      <c r="A666" s="4"/>
      <c r="B666" s="6"/>
      <c r="C666" s="68"/>
      <c r="D666" s="70" t="s">
        <v>1275</v>
      </c>
      <c r="E666" s="69"/>
      <c r="F666" s="69"/>
      <c r="G666" s="78" t="s">
        <v>1276</v>
      </c>
      <c r="H666" s="15" t="s">
        <v>35</v>
      </c>
      <c r="I666" s="15">
        <v>10</v>
      </c>
      <c r="J666" s="393">
        <f>+'POE Cesar Conto'!AA666</f>
        <v>204931</v>
      </c>
      <c r="K666" s="44">
        <f t="shared" si="18"/>
        <v>2049310</v>
      </c>
      <c r="L666" s="221"/>
      <c r="M666" s="396"/>
      <c r="N666" s="382"/>
      <c r="O666" s="391"/>
    </row>
    <row r="667" spans="1:15" ht="45">
      <c r="A667" s="4"/>
      <c r="B667" s="6"/>
      <c r="C667" s="68"/>
      <c r="D667" s="70" t="s">
        <v>1277</v>
      </c>
      <c r="E667" s="69"/>
      <c r="F667" s="69"/>
      <c r="G667" s="78" t="s">
        <v>1278</v>
      </c>
      <c r="H667" s="15" t="s">
        <v>35</v>
      </c>
      <c r="I667" s="15">
        <v>15</v>
      </c>
      <c r="J667" s="393">
        <f>+'POE Cesar Conto'!AA667</f>
        <v>244266</v>
      </c>
      <c r="K667" s="44">
        <f t="shared" si="18"/>
        <v>3663990</v>
      </c>
      <c r="L667" s="221"/>
      <c r="M667" s="396"/>
      <c r="N667" s="382"/>
      <c r="O667" s="391"/>
    </row>
    <row r="668" spans="1:15" ht="45">
      <c r="A668" s="4"/>
      <c r="B668" s="6"/>
      <c r="C668" s="68"/>
      <c r="D668" s="70" t="s">
        <v>1279</v>
      </c>
      <c r="E668" s="69"/>
      <c r="F668" s="69"/>
      <c r="G668" s="78" t="s">
        <v>1280</v>
      </c>
      <c r="H668" s="15" t="s">
        <v>35</v>
      </c>
      <c r="I668" s="15">
        <v>6</v>
      </c>
      <c r="J668" s="393">
        <f>+'POE Cesar Conto'!AA668</f>
        <v>1981286</v>
      </c>
      <c r="K668" s="44">
        <f t="shared" si="18"/>
        <v>11887716</v>
      </c>
      <c r="L668" s="221"/>
      <c r="M668" s="396"/>
      <c r="N668" s="382"/>
      <c r="O668" s="391"/>
    </row>
    <row r="669" spans="1:15" ht="45">
      <c r="A669" s="4"/>
      <c r="B669" s="6"/>
      <c r="C669" s="68"/>
      <c r="D669" s="70" t="s">
        <v>1281</v>
      </c>
      <c r="E669" s="69"/>
      <c r="F669" s="69"/>
      <c r="G669" s="78" t="s">
        <v>1282</v>
      </c>
      <c r="H669" s="15" t="s">
        <v>35</v>
      </c>
      <c r="I669" s="15">
        <v>2</v>
      </c>
      <c r="J669" s="393">
        <f>+'POE Cesar Conto'!AA669</f>
        <v>5840007</v>
      </c>
      <c r="K669" s="44">
        <f t="shared" si="18"/>
        <v>11680014</v>
      </c>
      <c r="L669" s="221"/>
      <c r="M669" s="396"/>
      <c r="N669" s="382"/>
      <c r="O669" s="391"/>
    </row>
    <row r="670" spans="1:15" ht="31.5" customHeight="1" thickBot="1">
      <c r="A670" s="4"/>
      <c r="B670" s="6"/>
      <c r="C670" s="65" t="s">
        <v>47</v>
      </c>
      <c r="D670" s="66"/>
      <c r="E670" s="66"/>
      <c r="F670" s="66"/>
      <c r="G670" s="67"/>
      <c r="H670" s="67"/>
      <c r="I670" s="67"/>
      <c r="J670" s="67"/>
      <c r="K670" s="84">
        <f>SUM(K654:K669)</f>
        <v>69287203</v>
      </c>
      <c r="L670" s="221"/>
      <c r="M670" s="396"/>
      <c r="N670" s="383"/>
      <c r="O670" s="362"/>
    </row>
    <row r="671" spans="1:15" ht="30" customHeight="1" thickBot="1">
      <c r="A671" s="4"/>
      <c r="B671" s="6"/>
      <c r="C671" s="72"/>
      <c r="D671" s="73" t="s">
        <v>1283</v>
      </c>
      <c r="E671" s="74"/>
      <c r="F671" s="74"/>
      <c r="G671" s="77" t="s">
        <v>1284</v>
      </c>
      <c r="H671" s="73"/>
      <c r="I671" s="76"/>
      <c r="J671" s="74"/>
      <c r="K671" s="75"/>
      <c r="L671" s="221"/>
      <c r="M671" s="396"/>
      <c r="N671" s="381"/>
      <c r="O671" s="360"/>
    </row>
    <row r="672" spans="1:15" ht="24" customHeight="1">
      <c r="A672" s="4"/>
      <c r="B672" s="6"/>
      <c r="C672" s="68"/>
      <c r="D672" s="70" t="s">
        <v>1285</v>
      </c>
      <c r="E672" s="69"/>
      <c r="F672" s="69"/>
      <c r="G672" s="78" t="s">
        <v>1286</v>
      </c>
      <c r="H672" s="15" t="s">
        <v>27</v>
      </c>
      <c r="I672" s="15">
        <v>3102</v>
      </c>
      <c r="J672" s="393">
        <f>+'POE Cesar Conto'!AA672</f>
        <v>4629</v>
      </c>
      <c r="K672" s="44">
        <f t="shared" si="18"/>
        <v>14359158</v>
      </c>
      <c r="L672" s="221"/>
      <c r="M672" s="396"/>
      <c r="N672" s="382"/>
      <c r="O672" s="391"/>
    </row>
    <row r="673" spans="1:18" ht="27.75" customHeight="1">
      <c r="A673" s="4"/>
      <c r="B673" s="6"/>
      <c r="C673" s="68"/>
      <c r="D673" s="70" t="s">
        <v>1287</v>
      </c>
      <c r="E673" s="69"/>
      <c r="F673" s="69"/>
      <c r="G673" s="78" t="s">
        <v>1288</v>
      </c>
      <c r="H673" s="15" t="s">
        <v>32</v>
      </c>
      <c r="I673" s="15">
        <v>1</v>
      </c>
      <c r="J673" s="393">
        <f>+'POE Cesar Conto'!AA673</f>
        <v>3346462</v>
      </c>
      <c r="K673" s="44">
        <f t="shared" si="18"/>
        <v>3346462</v>
      </c>
      <c r="L673" s="392"/>
      <c r="M673" s="420"/>
      <c r="N673" s="382"/>
      <c r="O673" s="391"/>
    </row>
    <row r="674" spans="1:18" ht="31.5" customHeight="1" thickBot="1">
      <c r="A674" s="4"/>
      <c r="B674" s="6"/>
      <c r="C674" s="65" t="s">
        <v>47</v>
      </c>
      <c r="D674" s="66"/>
      <c r="E674" s="66"/>
      <c r="F674" s="66"/>
      <c r="G674" s="67"/>
      <c r="H674" s="67"/>
      <c r="I674" s="67"/>
      <c r="J674" s="67"/>
      <c r="K674" s="84">
        <f>SUM(K672:K673)</f>
        <v>17705620</v>
      </c>
      <c r="L674" s="221"/>
      <c r="M674" s="396"/>
      <c r="N674" s="383"/>
      <c r="O674" s="362"/>
    </row>
    <row r="675" spans="1:18" s="3" customFormat="1" ht="30" customHeight="1" thickBot="1">
      <c r="A675" s="7"/>
      <c r="B675" s="8"/>
      <c r="C675" s="457" t="s">
        <v>1289</v>
      </c>
      <c r="D675" s="458"/>
      <c r="E675" s="458"/>
      <c r="F675" s="458"/>
      <c r="G675" s="458"/>
      <c r="H675" s="458"/>
      <c r="I675" s="458"/>
      <c r="J675" s="459"/>
      <c r="K675" s="105">
        <f>SUM(K14:K674)/2</f>
        <v>9612521510</v>
      </c>
      <c r="L675" s="221"/>
      <c r="M675" s="429">
        <f>+K675/N675</f>
        <v>0.96689430978205337</v>
      </c>
      <c r="N675" s="425">
        <f>+'POE Cesar Conto'!K675</f>
        <v>9941646582</v>
      </c>
      <c r="O675" s="366"/>
      <c r="P675" s="57"/>
      <c r="Q675" s="1"/>
      <c r="R675" s="1"/>
    </row>
    <row r="676" spans="1:18" s="3" customFormat="1" ht="17" thickBot="1">
      <c r="A676" s="7"/>
      <c r="B676" s="8"/>
      <c r="C676" s="18"/>
      <c r="D676" s="18"/>
      <c r="E676" s="18"/>
      <c r="F676" s="18"/>
      <c r="G676" s="18"/>
      <c r="H676" s="42"/>
      <c r="I676" s="18"/>
      <c r="J676" s="18"/>
      <c r="K676" s="19"/>
      <c r="L676" s="221"/>
      <c r="M676" s="429"/>
      <c r="N676" s="425">
        <f>+'POE Cesar Conto'!K676</f>
        <v>0</v>
      </c>
      <c r="O676" s="19"/>
      <c r="P676" s="55"/>
      <c r="Q676" s="1"/>
      <c r="R676" s="1"/>
    </row>
    <row r="677" spans="1:18" s="61" customFormat="1" ht="24.75" customHeight="1">
      <c r="A677" s="58"/>
      <c r="B677" s="59"/>
      <c r="C677" s="20"/>
      <c r="D677" s="21"/>
      <c r="E677" s="20"/>
      <c r="F677" s="20"/>
      <c r="G677" s="460" t="s">
        <v>1290</v>
      </c>
      <c r="H677" s="461"/>
      <c r="I677" s="461"/>
      <c r="J677" s="232">
        <v>0.26079999999999998</v>
      </c>
      <c r="K677" s="60">
        <f>ROUND(J677*$K$675,0)</f>
        <v>2506945610</v>
      </c>
      <c r="L677" s="221"/>
      <c r="M677" s="429">
        <f t="shared" ref="M677:M682" si="19">+K677/N677</f>
        <v>0.96687317467513079</v>
      </c>
      <c r="N677" s="425">
        <f>+'POE Cesar Conto'!K677</f>
        <v>2592838105</v>
      </c>
      <c r="O677" s="367"/>
      <c r="P677" s="55"/>
      <c r="Q677" s="1"/>
      <c r="R677" s="1"/>
    </row>
    <row r="678" spans="1:18" s="61" customFormat="1" ht="24.75" customHeight="1">
      <c r="A678" s="58"/>
      <c r="B678" s="59"/>
      <c r="C678" s="20"/>
      <c r="D678" s="21"/>
      <c r="E678" s="20"/>
      <c r="F678" s="20"/>
      <c r="G678" s="462" t="s">
        <v>1291</v>
      </c>
      <c r="H678" s="447"/>
      <c r="I678" s="447"/>
      <c r="J678" s="63">
        <v>0.01</v>
      </c>
      <c r="K678" s="62">
        <f>ROUND(J678*$K$675,0)</f>
        <v>96125215</v>
      </c>
      <c r="L678" s="221"/>
      <c r="M678" s="429">
        <f t="shared" si="19"/>
        <v>0.96689430702555856</v>
      </c>
      <c r="N678" s="425">
        <f>+'POE Cesar Conto'!K678</f>
        <v>99416466</v>
      </c>
      <c r="O678" s="367"/>
      <c r="P678" s="55"/>
      <c r="Q678" s="1"/>
      <c r="R678" s="1"/>
    </row>
    <row r="679" spans="1:18" s="61" customFormat="1" ht="24.75" customHeight="1">
      <c r="A679" s="58"/>
      <c r="B679" s="59"/>
      <c r="C679" s="20"/>
      <c r="D679" s="21"/>
      <c r="E679" s="20"/>
      <c r="F679" s="20"/>
      <c r="G679" s="446" t="s">
        <v>1292</v>
      </c>
      <c r="H679" s="447"/>
      <c r="I679" s="447"/>
      <c r="J679" s="63">
        <v>0.05</v>
      </c>
      <c r="K679" s="62">
        <f>ROUND(J679*$K$675,0)</f>
        <v>480626076</v>
      </c>
      <c r="L679" s="221"/>
      <c r="M679" s="429">
        <f t="shared" si="19"/>
        <v>0.96689431098243683</v>
      </c>
      <c r="N679" s="425">
        <f>+'POE Cesar Conto'!K679</f>
        <v>497082329</v>
      </c>
      <c r="O679" s="367"/>
      <c r="P679" s="55"/>
      <c r="Q679" s="1"/>
      <c r="R679" s="1"/>
    </row>
    <row r="680" spans="1:18" s="61" customFormat="1" ht="24.75" customHeight="1">
      <c r="A680" s="58"/>
      <c r="B680" s="59"/>
      <c r="C680" s="20"/>
      <c r="D680" s="22"/>
      <c r="E680" s="22"/>
      <c r="F680" s="22"/>
      <c r="G680" s="446" t="s">
        <v>1293</v>
      </c>
      <c r="H680" s="447"/>
      <c r="I680" s="447"/>
      <c r="J680" s="63">
        <v>0.19</v>
      </c>
      <c r="K680" s="62">
        <f>ROUND((K679*J680),0)</f>
        <v>91318954</v>
      </c>
      <c r="L680" s="221"/>
      <c r="M680" s="429">
        <f t="shared" si="19"/>
        <v>0.96689430130726095</v>
      </c>
      <c r="N680" s="425">
        <f>+'POE Cesar Conto'!K680</f>
        <v>94445643</v>
      </c>
      <c r="O680" s="367"/>
      <c r="P680" s="55"/>
      <c r="Q680" s="1"/>
      <c r="R680" s="1"/>
    </row>
    <row r="681" spans="1:18" s="61" customFormat="1" ht="24.75" customHeight="1">
      <c r="A681" s="58"/>
      <c r="B681" s="59"/>
      <c r="C681" s="20"/>
      <c r="D681" s="22"/>
      <c r="E681" s="22"/>
      <c r="F681" s="22"/>
      <c r="G681" s="463" t="s">
        <v>1294</v>
      </c>
      <c r="H681" s="464"/>
      <c r="I681" s="464"/>
      <c r="J681" s="233">
        <v>0</v>
      </c>
      <c r="K681" s="104">
        <f>SUM(K677:K680)</f>
        <v>3175015855</v>
      </c>
      <c r="L681" s="221"/>
      <c r="M681" s="429">
        <f t="shared" si="19"/>
        <v>0.96687762159164392</v>
      </c>
      <c r="N681" s="425">
        <f>+'POE Cesar Conto'!K681</f>
        <v>3283782543</v>
      </c>
      <c r="O681" s="368"/>
      <c r="P681" s="57"/>
      <c r="Q681" s="1"/>
      <c r="R681" s="1"/>
    </row>
    <row r="682" spans="1:18" s="61" customFormat="1" ht="24.75" customHeight="1" thickBot="1">
      <c r="A682" s="58"/>
      <c r="B682" s="59"/>
      <c r="C682" s="20"/>
      <c r="D682" s="21"/>
      <c r="E682" s="20"/>
      <c r="F682" s="20"/>
      <c r="G682" s="465" t="s">
        <v>1295</v>
      </c>
      <c r="H682" s="466"/>
      <c r="I682" s="466"/>
      <c r="J682" s="106"/>
      <c r="K682" s="202">
        <f>K675+K681</f>
        <v>12787537365</v>
      </c>
      <c r="L682" s="221"/>
      <c r="M682" s="429">
        <f t="shared" si="19"/>
        <v>0.96689016621984281</v>
      </c>
      <c r="N682" s="425">
        <f>+'POE Cesar Conto'!K682</f>
        <v>13225429125</v>
      </c>
      <c r="O682" s="369"/>
      <c r="P682" s="57"/>
      <c r="Q682" s="1"/>
      <c r="R682" s="1"/>
    </row>
    <row r="683" spans="1:18" s="61" customFormat="1" ht="17" thickBot="1">
      <c r="A683" s="58"/>
      <c r="B683" s="59"/>
      <c r="C683" s="20"/>
      <c r="D683" s="21"/>
      <c r="E683" s="21"/>
      <c r="F683" s="21"/>
      <c r="G683" s="20"/>
      <c r="H683" s="21"/>
      <c r="I683" s="23"/>
      <c r="J683" s="24"/>
      <c r="K683" s="25"/>
      <c r="L683" s="221"/>
      <c r="M683" s="396"/>
      <c r="N683" s="428">
        <f>+N682-K682</f>
        <v>437891760</v>
      </c>
      <c r="O683" s="370"/>
      <c r="P683" s="55"/>
      <c r="Q683" s="1"/>
      <c r="R683" s="1"/>
    </row>
    <row r="684" spans="1:18" s="3" customFormat="1" ht="16">
      <c r="A684" s="7"/>
      <c r="B684" s="8"/>
      <c r="C684" s="26"/>
      <c r="D684" s="467"/>
      <c r="E684" s="467"/>
      <c r="F684" s="467"/>
      <c r="G684" s="467"/>
      <c r="H684" s="467"/>
      <c r="I684" s="467"/>
      <c r="J684" s="467"/>
      <c r="K684" s="468"/>
      <c r="L684" s="221"/>
      <c r="M684" s="396"/>
      <c r="N684" s="424"/>
      <c r="O684" s="371"/>
      <c r="P684" s="52"/>
      <c r="Q684" s="52"/>
      <c r="R684" s="52"/>
    </row>
    <row r="685" spans="1:18" s="51" customFormat="1" ht="33.75" customHeight="1">
      <c r="A685" s="49"/>
      <c r="B685" s="50"/>
      <c r="C685" s="469" t="s">
        <v>1296</v>
      </c>
      <c r="D685" s="470"/>
      <c r="E685" s="470"/>
      <c r="F685" s="470"/>
      <c r="G685" s="470"/>
      <c r="H685" s="471" t="s">
        <v>1297</v>
      </c>
      <c r="I685" s="471"/>
      <c r="J685" s="471"/>
      <c r="K685" s="27" t="s">
        <v>1298</v>
      </c>
      <c r="L685" s="221"/>
      <c r="M685" s="396"/>
      <c r="N685" s="424"/>
      <c r="O685" s="372"/>
      <c r="P685" s="55"/>
      <c r="Q685" s="55"/>
      <c r="R685" s="55"/>
    </row>
    <row r="686" spans="1:18" s="51" customFormat="1" ht="46.5" customHeight="1">
      <c r="A686" s="49"/>
      <c r="B686" s="50"/>
      <c r="C686" s="469" t="s">
        <v>1299</v>
      </c>
      <c r="D686" s="470"/>
      <c r="E686" s="470"/>
      <c r="F686" s="470"/>
      <c r="G686" s="470"/>
      <c r="H686" s="472" t="s">
        <v>1290</v>
      </c>
      <c r="I686" s="472"/>
      <c r="J686" s="28" t="s">
        <v>1300</v>
      </c>
      <c r="K686" s="107">
        <f>+J677</f>
        <v>0.26079999999999998</v>
      </c>
      <c r="L686" s="221"/>
      <c r="M686" s="396"/>
      <c r="N686" s="424"/>
      <c r="O686" s="373"/>
      <c r="P686" s="55"/>
      <c r="Q686" s="1"/>
      <c r="R686" s="1"/>
    </row>
    <row r="687" spans="1:18" s="51" customFormat="1" ht="30" customHeight="1">
      <c r="A687" s="49"/>
      <c r="B687" s="50"/>
      <c r="C687" s="469" t="s">
        <v>1301</v>
      </c>
      <c r="D687" s="470"/>
      <c r="E687" s="470"/>
      <c r="F687" s="470"/>
      <c r="G687" s="470"/>
      <c r="H687" s="475" t="s">
        <v>1302</v>
      </c>
      <c r="I687" s="476"/>
      <c r="J687" s="28" t="s">
        <v>1303</v>
      </c>
      <c r="K687" s="107">
        <f>+J678</f>
        <v>0.01</v>
      </c>
      <c r="L687" s="221"/>
      <c r="M687" s="396"/>
      <c r="N687" s="424"/>
      <c r="O687" s="373"/>
      <c r="P687" s="55"/>
      <c r="Q687" s="1"/>
      <c r="R687" s="1"/>
    </row>
    <row r="688" spans="1:18" s="52" customFormat="1" ht="32.25" customHeight="1">
      <c r="A688" s="49"/>
      <c r="B688" s="50"/>
      <c r="C688" s="29"/>
      <c r="E688" s="30"/>
      <c r="F688" s="30"/>
      <c r="G688" s="31"/>
      <c r="H688" s="477" t="s">
        <v>1304</v>
      </c>
      <c r="I688" s="472"/>
      <c r="J688" s="28" t="s">
        <v>1305</v>
      </c>
      <c r="K688" s="107">
        <f>+J679</f>
        <v>0.05</v>
      </c>
      <c r="L688" s="221"/>
      <c r="M688" s="396"/>
      <c r="N688" s="424"/>
      <c r="O688" s="373"/>
      <c r="P688" s="55"/>
      <c r="Q688" s="1"/>
      <c r="R688" s="1"/>
    </row>
    <row r="689" spans="1:18" s="52" customFormat="1" ht="32.25" customHeight="1">
      <c r="A689" s="49"/>
      <c r="B689" s="50"/>
      <c r="C689" s="32"/>
      <c r="E689" s="33"/>
      <c r="F689" s="33"/>
      <c r="G689" s="34"/>
      <c r="H689" s="477" t="s">
        <v>1293</v>
      </c>
      <c r="I689" s="472"/>
      <c r="J689" s="48" t="s">
        <v>1306</v>
      </c>
      <c r="K689" s="107">
        <f>+J680</f>
        <v>0.19</v>
      </c>
      <c r="L689" s="221"/>
      <c r="M689" s="396"/>
      <c r="N689" s="424"/>
      <c r="O689" s="373"/>
      <c r="P689" s="55"/>
      <c r="Q689" s="1"/>
      <c r="R689" s="1"/>
    </row>
    <row r="690" spans="1:18" s="55" customFormat="1" ht="32.25" customHeight="1">
      <c r="A690" s="53"/>
      <c r="B690" s="54"/>
      <c r="C690" s="32"/>
      <c r="D690" s="33"/>
      <c r="E690" s="33"/>
      <c r="F690" s="33"/>
      <c r="G690" s="34"/>
      <c r="H690" s="472" t="s">
        <v>1307</v>
      </c>
      <c r="I690" s="472"/>
      <c r="J690" s="28" t="s">
        <v>1308</v>
      </c>
      <c r="K690" s="423">
        <f>+SUM(K686:K688)</f>
        <v>0.32079999999999997</v>
      </c>
      <c r="L690" s="221"/>
      <c r="M690" s="396"/>
      <c r="N690" s="424"/>
      <c r="O690" s="373"/>
      <c r="Q690" s="1"/>
      <c r="R690" s="1"/>
    </row>
    <row r="691" spans="1:18" ht="11.25" customHeight="1" thickBot="1">
      <c r="A691" s="4"/>
      <c r="B691" s="6"/>
      <c r="C691" s="37"/>
      <c r="D691" s="35"/>
      <c r="E691" s="35"/>
      <c r="F691" s="35"/>
      <c r="G691" s="36"/>
      <c r="H691" s="473"/>
      <c r="I691" s="473"/>
      <c r="J691" s="473"/>
      <c r="K691" s="474"/>
      <c r="L691" s="221"/>
      <c r="M691" s="396"/>
      <c r="O691" s="374"/>
    </row>
    <row r="692" spans="1:18" ht="17" thickBot="1">
      <c r="A692" s="4"/>
      <c r="B692" s="38"/>
      <c r="C692" s="39"/>
      <c r="D692" s="39"/>
      <c r="E692" s="40"/>
      <c r="F692" s="39"/>
      <c r="G692" s="39"/>
      <c r="H692" s="40"/>
      <c r="I692" s="39"/>
      <c r="J692" s="39"/>
      <c r="K692" s="39"/>
      <c r="L692" s="223"/>
      <c r="M692" s="396"/>
      <c r="N692" s="378"/>
      <c r="O692" s="4"/>
    </row>
    <row r="693" spans="1:18" ht="66.75" customHeight="1" thickTop="1">
      <c r="A693" s="4"/>
      <c r="B693" s="7"/>
      <c r="C693" s="4"/>
      <c r="D693" s="4"/>
      <c r="E693" s="5"/>
      <c r="F693" s="4"/>
      <c r="G693" s="426"/>
      <c r="H693" s="5"/>
      <c r="I693" s="4"/>
      <c r="J693" s="4"/>
      <c r="K693" s="4"/>
      <c r="L693" s="396"/>
      <c r="M693" s="396"/>
      <c r="N693" s="378"/>
      <c r="O693" s="4"/>
    </row>
    <row r="694" spans="1:18" ht="19">
      <c r="A694" s="4"/>
      <c r="B694" s="4"/>
      <c r="C694" s="4"/>
      <c r="D694" s="4"/>
      <c r="E694" s="5"/>
      <c r="F694" s="4"/>
      <c r="G694" s="427" t="s">
        <v>1423</v>
      </c>
      <c r="H694" s="5"/>
      <c r="I694" s="4"/>
      <c r="J694" s="4"/>
      <c r="K694" s="4"/>
      <c r="L694" s="220"/>
      <c r="M694" s="220"/>
      <c r="N694" s="378"/>
      <c r="O694" s="4"/>
    </row>
    <row r="695" spans="1:18" ht="19">
      <c r="A695" s="4"/>
      <c r="B695" s="4"/>
      <c r="C695" s="4"/>
      <c r="D695" s="4"/>
      <c r="E695" s="5"/>
      <c r="F695" s="4"/>
      <c r="G695" s="427" t="s">
        <v>1426</v>
      </c>
      <c r="H695" s="5"/>
      <c r="I695" s="4"/>
      <c r="J695" s="4"/>
      <c r="K695" s="4"/>
      <c r="L695" s="220"/>
      <c r="M695" s="220"/>
      <c r="N695" s="378"/>
      <c r="O695" s="4"/>
    </row>
    <row r="696" spans="1:18" ht="19">
      <c r="A696" s="4"/>
      <c r="B696" s="4"/>
      <c r="C696" s="4"/>
      <c r="D696" s="4"/>
      <c r="E696" s="5"/>
      <c r="F696" s="4"/>
      <c r="G696" s="427" t="s">
        <v>1424</v>
      </c>
      <c r="H696" s="5"/>
      <c r="I696" s="4"/>
      <c r="J696" s="4"/>
      <c r="K696" s="4"/>
      <c r="L696" s="220"/>
      <c r="M696" s="220"/>
      <c r="N696" s="378"/>
      <c r="O696" s="4"/>
    </row>
    <row r="697" spans="1:18" ht="19">
      <c r="A697" s="4"/>
      <c r="B697" s="4"/>
      <c r="C697" s="4"/>
      <c r="D697" s="4"/>
      <c r="E697" s="5"/>
      <c r="F697" s="4"/>
      <c r="G697" s="427" t="s">
        <v>1425</v>
      </c>
      <c r="H697" s="5"/>
      <c r="I697" s="4"/>
      <c r="J697" s="4"/>
      <c r="K697" s="4"/>
      <c r="L697" s="220"/>
      <c r="M697" s="220"/>
      <c r="N697" s="378"/>
      <c r="O697" s="4"/>
    </row>
  </sheetData>
  <autoFilter ref="A12:V673" xr:uid="{00000000-0001-0000-0000-000000000000}"/>
  <mergeCells count="32">
    <mergeCell ref="H690:I690"/>
    <mergeCell ref="H691:K691"/>
    <mergeCell ref="C686:G686"/>
    <mergeCell ref="H686:I686"/>
    <mergeCell ref="C687:G687"/>
    <mergeCell ref="H687:I687"/>
    <mergeCell ref="H688:I688"/>
    <mergeCell ref="H689:I689"/>
    <mergeCell ref="G680:I680"/>
    <mergeCell ref="G681:I681"/>
    <mergeCell ref="G682:I682"/>
    <mergeCell ref="D684:K684"/>
    <mergeCell ref="C685:G685"/>
    <mergeCell ref="H685:J685"/>
    <mergeCell ref="J11:J12"/>
    <mergeCell ref="K11:K12"/>
    <mergeCell ref="C675:J675"/>
    <mergeCell ref="G677:I677"/>
    <mergeCell ref="G678:I678"/>
    <mergeCell ref="G679:I679"/>
    <mergeCell ref="C11:C12"/>
    <mergeCell ref="D11:D12"/>
    <mergeCell ref="E11:F11"/>
    <mergeCell ref="G11:G12"/>
    <mergeCell ref="H11:H12"/>
    <mergeCell ref="I11:I12"/>
    <mergeCell ref="C10:K10"/>
    <mergeCell ref="C3:F3"/>
    <mergeCell ref="C5:K5"/>
    <mergeCell ref="C6:K6"/>
    <mergeCell ref="C7:K8"/>
    <mergeCell ref="C9:K9"/>
  </mergeCells>
  <phoneticPr fontId="8" type="noConversion"/>
  <conditionalFormatting sqref="N1:N1048576 O14:O23 O48:O74">
    <cfRule type="containsText" dxfId="27" priority="8" operator="containsText" text="Especificación sin cambio">
      <formula>NOT(ISERROR(SEARCH("Especificación sin cambio",N1)))</formula>
    </cfRule>
    <cfRule type="containsText" dxfId="26" priority="11" operator="containsText" text="Especificación nueva">
      <formula>NOT(ISERROR(SEARCH("Especificación nueva",N1)))</formula>
    </cfRule>
    <cfRule type="containsText" dxfId="25" priority="10" operator="containsText" text="Especificación ausente">
      <formula>NOT(ISERROR(SEARCH("Especificación ausente",N1)))</formula>
    </cfRule>
    <cfRule type="containsText" dxfId="24" priority="9" operator="containsText" text="Especificación modificada">
      <formula>NOT(ISERROR(SEARCH("Especificación modificada",N1)))</formula>
    </cfRule>
  </conditionalFormatting>
  <conditionalFormatting sqref="N13:N690 O14:O23 O48:O74">
    <cfRule type="containsText" dxfId="23" priority="14" operator="containsText" text="Especificación ausente">
      <formula>NOT(ISERROR(SEARCH("Especificación ausente",N13)))</formula>
    </cfRule>
    <cfRule type="containsText" dxfId="22" priority="13" operator="containsText" text="Especificación nueva">
      <formula>NOT(ISERROR(SEARCH("Especificación nueva",N13)))</formula>
    </cfRule>
    <cfRule type="containsText" dxfId="21" priority="12" operator="containsText" text="Especificación modificada">
      <formula>NOT(ISERROR(SEARCH("Especificación modificada",N13)))</formula>
    </cfRule>
  </conditionalFormatting>
  <conditionalFormatting sqref="O26:O45 O77 O80:O83 O86:O93 O96:O97 O100:O101 O104:O113 O116:O122 O126:O135 O137:O147 O149:O171 O173:O202 O204:O206 O208:O216 O219 O222:O233 O238:O243 O245:O263 O265:O271 O274:O278 O280:O291 O293:O296 O298:O303 O305:O325 O327:O329 O332:O335 O338 O341:O342 O346 O349:O352 O355:O356 O360:O376 O379 O381:O385 O387:O411 O413:O429 O433 O435:O445 O447:O451 O455:O462 O464:O472 O474:O477 O479:O492 O495:O519 O522:O523 O528 O530:O531 O533:O535 O538 O540:O543 O545 O547 O549:O551 O554 O556:O557 O559 O561 O563:O564 O566 O568:O570 O573:O574 O576:O577 O579 O581 O583 O585:O588 O590 O593 O595 O597:O602 O604 O608:O610 O612 O614 O616:O618 O620:O621 O623:O627 O629:O635 O637 O639:O640 O643:O651 O654:O669 O672:O673">
    <cfRule type="containsText" dxfId="20" priority="5" operator="containsText" text="Especificación modificada">
      <formula>NOT(ISERROR(SEARCH("Especificación modificada",O26)))</formula>
    </cfRule>
    <cfRule type="containsText" dxfId="19" priority="4" operator="containsText" text="Especificación nueva">
      <formula>NOT(ISERROR(SEARCH("Especificación nueva",O26)))</formula>
    </cfRule>
    <cfRule type="containsText" dxfId="18" priority="3" operator="containsText" text="Especificación ausente">
      <formula>NOT(ISERROR(SEARCH("Especificación ausente",O26)))</formula>
    </cfRule>
    <cfRule type="containsText" dxfId="17" priority="2" operator="containsText" text="Especificación modificada">
      <formula>NOT(ISERROR(SEARCH("Especificación modificada",O26)))</formula>
    </cfRule>
    <cfRule type="containsText" dxfId="16" priority="7" operator="containsText" text="Especificación ausente">
      <formula>NOT(ISERROR(SEARCH("Especificación ausente",O26)))</formula>
    </cfRule>
    <cfRule type="containsText" dxfId="15" priority="6" operator="containsText" text="Especificación nueva">
      <formula>NOT(ISERROR(SEARCH("Especificación nueva",O26)))</formula>
    </cfRule>
    <cfRule type="containsText" dxfId="14" priority="1" operator="containsText" text="Especificación sin cambio">
      <formula>NOT(ISERROR(SEARCH("Especificación sin cambio",O26)))</formula>
    </cfRule>
  </conditionalFormatting>
  <printOptions horizontalCentered="1"/>
  <pageMargins left="0.7" right="0.7" top="0.75" bottom="0.75" header="0.3" footer="0.3"/>
  <pageSetup scale="39" fitToHeight="13" orientation="portrait" r:id="rId1"/>
  <rowBreaks count="1" manualBreakCount="1">
    <brk id="683"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693"/>
  <sheetViews>
    <sheetView showGridLines="0" view="pageBreakPreview" topLeftCell="A115" zoomScale="71" zoomScaleNormal="100" zoomScaleSheetLayoutView="71" zoomScalePageLayoutView="55" workbookViewId="0">
      <selection activeCell="J19" sqref="J19"/>
    </sheetView>
  </sheetViews>
  <sheetFormatPr baseColWidth="10" defaultColWidth="11.5" defaultRowHeight="14"/>
  <cols>
    <col min="1" max="1" width="3.5" style="1" customWidth="1"/>
    <col min="2" max="2" width="6.5" style="1" hidden="1" customWidth="1"/>
    <col min="3" max="3" width="5.1640625" style="1" hidden="1" customWidth="1"/>
    <col min="4" max="4" width="15.5" style="1" customWidth="1"/>
    <col min="5" max="5" width="12.5" style="2" customWidth="1"/>
    <col min="6" max="6" width="12.5" style="1" customWidth="1"/>
    <col min="7" max="7" width="91.33203125" style="1" customWidth="1"/>
    <col min="8" max="8" width="7.6640625" style="2" customWidth="1"/>
    <col min="9" max="9" width="11.83203125" style="1" customWidth="1"/>
    <col min="10" max="10" width="24.6640625" style="1" customWidth="1"/>
    <col min="11" max="11" width="28.6640625" style="1" customWidth="1"/>
    <col min="12" max="12" width="6.1640625" style="224" customWidth="1"/>
    <col min="13" max="13" width="32.83203125" style="379" customWidth="1"/>
    <col min="14" max="14" width="32.5" style="1" customWidth="1"/>
    <col min="15" max="15" width="21.5" style="55" customWidth="1"/>
    <col min="16" max="16" width="11.5" style="1"/>
    <col min="17" max="17" width="16.33203125" style="1" customWidth="1"/>
    <col min="18" max="26" width="11.5" style="1"/>
    <col min="27" max="27" width="24.6640625" style="1" customWidth="1"/>
    <col min="28" max="16384" width="11.5" style="1"/>
  </cols>
  <sheetData>
    <row r="1" spans="1:27" ht="11.25" customHeight="1" thickBot="1">
      <c r="A1" s="4"/>
      <c r="B1" s="4"/>
      <c r="C1" s="4"/>
      <c r="D1" s="71"/>
      <c r="E1" s="71"/>
      <c r="F1" s="71"/>
      <c r="G1" s="71"/>
      <c r="H1" s="71"/>
      <c r="I1" s="71"/>
      <c r="J1" s="71"/>
      <c r="K1" s="71"/>
      <c r="L1" s="396"/>
      <c r="M1" s="377"/>
      <c r="N1" s="71"/>
      <c r="AA1" s="71"/>
    </row>
    <row r="2" spans="1:27" ht="11.25" customHeight="1" thickTop="1">
      <c r="A2" s="4"/>
      <c r="B2" s="89"/>
      <c r="C2" s="90"/>
      <c r="D2" s="90"/>
      <c r="E2" s="91"/>
      <c r="F2" s="90"/>
      <c r="G2" s="90"/>
      <c r="H2" s="91"/>
      <c r="I2" s="90"/>
      <c r="J2" s="90"/>
      <c r="K2" s="90"/>
      <c r="L2" s="418"/>
      <c r="M2" s="378"/>
      <c r="N2" s="4"/>
      <c r="AA2" s="90"/>
    </row>
    <row r="3" spans="1:27" ht="27" customHeight="1">
      <c r="A3" s="4"/>
      <c r="B3" s="6"/>
      <c r="C3" s="433" t="s">
        <v>1309</v>
      </c>
      <c r="D3" s="485"/>
      <c r="E3" s="485"/>
      <c r="F3" s="485"/>
      <c r="G3" s="4"/>
      <c r="H3" s="5"/>
      <c r="I3" s="4"/>
      <c r="J3" s="4"/>
      <c r="K3" s="4"/>
      <c r="L3" s="396"/>
      <c r="M3" s="378"/>
      <c r="N3" s="4"/>
      <c r="AA3" s="4"/>
    </row>
    <row r="4" spans="1:27" ht="16">
      <c r="A4" s="4"/>
      <c r="B4" s="6"/>
      <c r="C4" s="92" t="s">
        <v>1</v>
      </c>
      <c r="D4" s="93" t="s">
        <v>2</v>
      </c>
      <c r="E4" s="92" t="s">
        <v>3</v>
      </c>
      <c r="F4" s="94">
        <v>1</v>
      </c>
      <c r="G4" s="4"/>
      <c r="H4" s="5"/>
      <c r="I4" s="4"/>
      <c r="J4" s="4"/>
      <c r="K4" s="4"/>
      <c r="L4" s="396"/>
      <c r="M4" s="378"/>
      <c r="N4" s="4"/>
      <c r="AA4" s="4"/>
    </row>
    <row r="5" spans="1:27" ht="8.25" customHeight="1">
      <c r="A5" s="4"/>
      <c r="B5" s="6"/>
      <c r="C5" s="486"/>
      <c r="D5" s="486"/>
      <c r="E5" s="486"/>
      <c r="F5" s="486"/>
      <c r="G5" s="486"/>
      <c r="H5" s="486"/>
      <c r="I5" s="486"/>
      <c r="J5" s="486"/>
      <c r="K5" s="486"/>
      <c r="L5" s="396"/>
      <c r="N5" s="55"/>
    </row>
    <row r="6" spans="1:27" ht="17" thickBot="1">
      <c r="A6" s="4"/>
      <c r="B6" s="6"/>
      <c r="C6" s="436" t="s">
        <v>1310</v>
      </c>
      <c r="D6" s="436"/>
      <c r="E6" s="436"/>
      <c r="F6" s="436"/>
      <c r="G6" s="436"/>
      <c r="H6" s="436"/>
      <c r="I6" s="436"/>
      <c r="J6" s="436"/>
      <c r="K6" s="436"/>
      <c r="L6" s="396"/>
      <c r="N6" s="55"/>
    </row>
    <row r="7" spans="1:27" s="98" customFormat="1" ht="16">
      <c r="A7" s="95"/>
      <c r="B7" s="96"/>
      <c r="C7" s="487" t="s">
        <v>1311</v>
      </c>
      <c r="D7" s="488"/>
      <c r="E7" s="488"/>
      <c r="F7" s="488"/>
      <c r="G7" s="488"/>
      <c r="H7" s="488"/>
      <c r="I7" s="488"/>
      <c r="J7" s="488"/>
      <c r="K7" s="489"/>
      <c r="L7" s="419"/>
      <c r="M7" s="379"/>
      <c r="N7" s="55"/>
      <c r="O7" s="97"/>
    </row>
    <row r="8" spans="1:27" ht="21.75" customHeight="1">
      <c r="A8" s="4"/>
      <c r="B8" s="99"/>
      <c r="C8" s="490"/>
      <c r="D8" s="491"/>
      <c r="E8" s="491"/>
      <c r="F8" s="491"/>
      <c r="G8" s="491"/>
      <c r="H8" s="491"/>
      <c r="I8" s="491"/>
      <c r="J8" s="491"/>
      <c r="K8" s="492"/>
      <c r="L8" s="396"/>
      <c r="N8" s="55"/>
    </row>
    <row r="9" spans="1:27" ht="48.75" customHeight="1">
      <c r="A9" s="4"/>
      <c r="B9" s="99"/>
      <c r="C9" s="493" t="s">
        <v>1312</v>
      </c>
      <c r="D9" s="494"/>
      <c r="E9" s="494"/>
      <c r="F9" s="494"/>
      <c r="G9" s="494"/>
      <c r="H9" s="494"/>
      <c r="I9" s="494"/>
      <c r="J9" s="494"/>
      <c r="K9" s="495"/>
      <c r="L9" s="396"/>
      <c r="N9" s="55"/>
    </row>
    <row r="10" spans="1:27" ht="22.5" customHeight="1" thickBot="1">
      <c r="A10" s="4"/>
      <c r="B10" s="6"/>
      <c r="C10" s="430"/>
      <c r="D10" s="431"/>
      <c r="E10" s="431"/>
      <c r="F10" s="431"/>
      <c r="G10" s="431"/>
      <c r="H10" s="431"/>
      <c r="I10" s="431"/>
      <c r="J10" s="431"/>
      <c r="K10" s="432"/>
      <c r="L10" s="396"/>
      <c r="N10" s="55"/>
    </row>
    <row r="11" spans="1:27" ht="21.75" customHeight="1">
      <c r="A11" s="4"/>
      <c r="B11" s="6"/>
      <c r="C11" s="448" t="s">
        <v>8</v>
      </c>
      <c r="D11" s="450" t="s">
        <v>9</v>
      </c>
      <c r="E11" s="452" t="s">
        <v>10</v>
      </c>
      <c r="F11" s="452"/>
      <c r="G11" s="448" t="s">
        <v>11</v>
      </c>
      <c r="H11" s="450" t="s">
        <v>12</v>
      </c>
      <c r="I11" s="450" t="s">
        <v>13</v>
      </c>
      <c r="J11" s="453" t="s">
        <v>14</v>
      </c>
      <c r="K11" s="455" t="s">
        <v>15</v>
      </c>
      <c r="L11" s="396"/>
      <c r="M11" s="380"/>
      <c r="N11" s="359"/>
      <c r="AA11" s="496">
        <v>0.96689499999999995</v>
      </c>
    </row>
    <row r="12" spans="1:27" ht="39.75" customHeight="1" thickBot="1">
      <c r="A12" s="4"/>
      <c r="B12" s="6"/>
      <c r="C12" s="449"/>
      <c r="D12" s="451"/>
      <c r="E12" s="100" t="s">
        <v>16</v>
      </c>
      <c r="F12" s="100" t="s">
        <v>17</v>
      </c>
      <c r="G12" s="449"/>
      <c r="H12" s="451"/>
      <c r="I12" s="451"/>
      <c r="J12" s="454"/>
      <c r="K12" s="456"/>
      <c r="L12" s="396"/>
      <c r="M12" s="380"/>
      <c r="N12" s="359"/>
      <c r="O12" s="55" t="s">
        <v>18</v>
      </c>
      <c r="P12" s="1" t="s">
        <v>18</v>
      </c>
      <c r="Q12" s="1" t="s">
        <v>19</v>
      </c>
      <c r="R12" s="1" t="s">
        <v>18</v>
      </c>
      <c r="S12" s="1" t="s">
        <v>18</v>
      </c>
      <c r="T12" s="1" t="s">
        <v>18</v>
      </c>
      <c r="U12" s="1" t="s">
        <v>19</v>
      </c>
      <c r="AA12" s="497"/>
    </row>
    <row r="13" spans="1:27" ht="30" customHeight="1" thickBot="1">
      <c r="A13" s="4"/>
      <c r="B13" s="6"/>
      <c r="C13" s="72"/>
      <c r="D13" s="73" t="s">
        <v>20</v>
      </c>
      <c r="E13" s="74"/>
      <c r="F13" s="74"/>
      <c r="G13" s="74" t="s">
        <v>21</v>
      </c>
      <c r="H13" s="73"/>
      <c r="I13" s="74"/>
      <c r="J13" s="74"/>
      <c r="K13" s="75"/>
      <c r="L13" s="396"/>
      <c r="M13" s="381"/>
      <c r="N13" s="360"/>
      <c r="AA13" s="74"/>
    </row>
    <row r="14" spans="1:27" ht="23.25" customHeight="1" thickBot="1">
      <c r="A14" s="4"/>
      <c r="B14" s="6"/>
      <c r="C14" s="9"/>
      <c r="D14" s="351" t="s">
        <v>22</v>
      </c>
      <c r="E14" s="10"/>
      <c r="F14" s="10"/>
      <c r="G14" s="45" t="s">
        <v>23</v>
      </c>
      <c r="H14" s="41" t="s">
        <v>24</v>
      </c>
      <c r="I14" s="397">
        <v>362</v>
      </c>
      <c r="J14" s="398">
        <v>1493</v>
      </c>
      <c r="K14" s="399">
        <f>ROUND(I14*J14,0)</f>
        <v>540466</v>
      </c>
      <c r="L14" s="396"/>
      <c r="M14" s="398"/>
      <c r="N14" s="391"/>
      <c r="O14" s="57"/>
      <c r="P14" s="86"/>
      <c r="AA14" s="398">
        <f>+IFERROR(ROUND($AA$11*J14,0),"")</f>
        <v>1444</v>
      </c>
    </row>
    <row r="15" spans="1:27" ht="28.5" customHeight="1">
      <c r="A15" s="4"/>
      <c r="B15" s="6"/>
      <c r="C15" s="9"/>
      <c r="D15" s="351" t="s">
        <v>25</v>
      </c>
      <c r="E15" s="10"/>
      <c r="F15" s="10"/>
      <c r="G15" s="45" t="s">
        <v>26</v>
      </c>
      <c r="H15" s="41" t="s">
        <v>27</v>
      </c>
      <c r="I15" s="400">
        <v>128</v>
      </c>
      <c r="J15" s="401">
        <v>12854</v>
      </c>
      <c r="K15" s="402">
        <f t="shared" ref="K15:K23" si="0">ROUND(I15*J15,0)</f>
        <v>1645312</v>
      </c>
      <c r="L15" s="396"/>
      <c r="M15" s="382"/>
      <c r="N15" s="391"/>
      <c r="O15" s="57"/>
      <c r="P15" s="86"/>
      <c r="AA15" s="398">
        <f t="shared" ref="AA15:AA78" si="1">+IFERROR(ROUND($AA$11*J15,0),"")</f>
        <v>12428</v>
      </c>
    </row>
    <row r="16" spans="1:27" ht="28.5" customHeight="1">
      <c r="A16" s="4"/>
      <c r="B16" s="6"/>
      <c r="C16" s="9"/>
      <c r="D16" s="351" t="s">
        <v>28</v>
      </c>
      <c r="E16" s="10"/>
      <c r="F16" s="10"/>
      <c r="G16" s="45" t="s">
        <v>29</v>
      </c>
      <c r="H16" s="41" t="s">
        <v>27</v>
      </c>
      <c r="I16" s="400">
        <v>3209</v>
      </c>
      <c r="J16" s="401">
        <v>15555</v>
      </c>
      <c r="K16" s="402">
        <f t="shared" si="0"/>
        <v>49915995</v>
      </c>
      <c r="L16" s="396"/>
      <c r="M16" s="382"/>
      <c r="N16" s="391"/>
      <c r="O16" s="57"/>
      <c r="P16" s="86"/>
      <c r="AA16" s="401">
        <f t="shared" si="1"/>
        <v>15040</v>
      </c>
    </row>
    <row r="17" spans="1:27" ht="16">
      <c r="A17" s="4"/>
      <c r="B17" s="6"/>
      <c r="C17" s="9"/>
      <c r="D17" s="351" t="s">
        <v>30</v>
      </c>
      <c r="E17" s="10"/>
      <c r="F17" s="10"/>
      <c r="G17" s="45" t="s">
        <v>31</v>
      </c>
      <c r="H17" s="41" t="s">
        <v>32</v>
      </c>
      <c r="I17" s="400">
        <v>1</v>
      </c>
      <c r="J17" s="401">
        <v>10591721</v>
      </c>
      <c r="K17" s="402">
        <f t="shared" si="0"/>
        <v>10591721</v>
      </c>
      <c r="L17" s="396"/>
      <c r="M17" s="382"/>
      <c r="N17" s="391"/>
      <c r="O17" s="57"/>
      <c r="P17" s="86"/>
      <c r="AA17" s="401">
        <f t="shared" si="1"/>
        <v>10241082</v>
      </c>
    </row>
    <row r="18" spans="1:27" ht="16">
      <c r="A18" s="4"/>
      <c r="B18" s="6"/>
      <c r="C18" s="9"/>
      <c r="D18" s="351" t="s">
        <v>33</v>
      </c>
      <c r="E18" s="10"/>
      <c r="F18" s="10"/>
      <c r="G18" s="45" t="s">
        <v>34</v>
      </c>
      <c r="H18" s="41" t="s">
        <v>35</v>
      </c>
      <c r="I18" s="400">
        <v>1</v>
      </c>
      <c r="J18" s="401">
        <v>5295860</v>
      </c>
      <c r="K18" s="402">
        <f t="shared" si="0"/>
        <v>5295860</v>
      </c>
      <c r="L18" s="396"/>
      <c r="M18" s="382"/>
      <c r="N18" s="391"/>
      <c r="O18" s="57"/>
      <c r="P18" s="86"/>
      <c r="AA18" s="401">
        <f t="shared" si="1"/>
        <v>5120541</v>
      </c>
    </row>
    <row r="19" spans="1:27" ht="43.5" customHeight="1">
      <c r="A19" s="4"/>
      <c r="B19" s="6"/>
      <c r="C19" s="9"/>
      <c r="D19" s="351" t="s">
        <v>36</v>
      </c>
      <c r="E19" s="10"/>
      <c r="F19" s="10"/>
      <c r="G19" s="45" t="s">
        <v>37</v>
      </c>
      <c r="H19" s="41" t="s">
        <v>27</v>
      </c>
      <c r="I19" s="400">
        <v>289</v>
      </c>
      <c r="J19" s="401">
        <v>248863</v>
      </c>
      <c r="K19" s="402">
        <f t="shared" si="0"/>
        <v>71921407</v>
      </c>
      <c r="L19" s="396"/>
      <c r="M19" s="382"/>
      <c r="N19" s="391"/>
      <c r="O19" s="57"/>
      <c r="P19" s="86"/>
      <c r="Q19" s="87"/>
      <c r="AA19" s="401">
        <f t="shared" si="1"/>
        <v>240624</v>
      </c>
    </row>
    <row r="20" spans="1:27" ht="23.25" customHeight="1">
      <c r="A20" s="4"/>
      <c r="B20" s="6"/>
      <c r="C20" s="9"/>
      <c r="D20" s="351" t="s">
        <v>38</v>
      </c>
      <c r="E20" s="10"/>
      <c r="F20" s="10"/>
      <c r="G20" s="45" t="s">
        <v>39</v>
      </c>
      <c r="H20" s="41" t="s">
        <v>27</v>
      </c>
      <c r="I20" s="400">
        <v>1960</v>
      </c>
      <c r="J20" s="401">
        <v>10824</v>
      </c>
      <c r="K20" s="402">
        <f t="shared" si="0"/>
        <v>21215040</v>
      </c>
      <c r="L20" s="396"/>
      <c r="M20" s="382"/>
      <c r="N20" s="391"/>
      <c r="O20" s="57"/>
      <c r="P20" s="86"/>
      <c r="AA20" s="401">
        <f t="shared" si="1"/>
        <v>10466</v>
      </c>
    </row>
    <row r="21" spans="1:27" ht="83.25" customHeight="1">
      <c r="A21" s="4"/>
      <c r="B21" s="6"/>
      <c r="C21" s="9"/>
      <c r="D21" s="351" t="s">
        <v>40</v>
      </c>
      <c r="E21" s="10"/>
      <c r="F21" s="10"/>
      <c r="G21" s="45" t="s">
        <v>41</v>
      </c>
      <c r="H21" s="41" t="s">
        <v>42</v>
      </c>
      <c r="I21" s="400">
        <v>2800</v>
      </c>
      <c r="J21" s="401">
        <v>16531</v>
      </c>
      <c r="K21" s="402">
        <f t="shared" si="0"/>
        <v>46286800</v>
      </c>
      <c r="L21" s="396"/>
      <c r="M21" s="382"/>
      <c r="N21" s="391"/>
      <c r="O21" s="57"/>
      <c r="P21" s="86"/>
      <c r="AA21" s="401">
        <f t="shared" si="1"/>
        <v>15984</v>
      </c>
    </row>
    <row r="22" spans="1:27" ht="28.5" customHeight="1">
      <c r="A22" s="4"/>
      <c r="B22" s="6"/>
      <c r="C22" s="9"/>
      <c r="D22" s="351" t="s">
        <v>43</v>
      </c>
      <c r="E22" s="10"/>
      <c r="F22" s="10"/>
      <c r="G22" s="45" t="s">
        <v>44</v>
      </c>
      <c r="H22" s="41" t="s">
        <v>42</v>
      </c>
      <c r="I22" s="400">
        <v>387</v>
      </c>
      <c r="J22" s="401">
        <v>8037</v>
      </c>
      <c r="K22" s="402">
        <f t="shared" si="0"/>
        <v>3110319</v>
      </c>
      <c r="L22" s="396"/>
      <c r="M22" s="382"/>
      <c r="N22" s="391"/>
      <c r="O22" s="57"/>
      <c r="P22" s="86"/>
      <c r="AA22" s="401">
        <f t="shared" si="1"/>
        <v>7771</v>
      </c>
    </row>
    <row r="23" spans="1:27" ht="33" customHeight="1">
      <c r="A23" s="4"/>
      <c r="B23" s="6"/>
      <c r="C23" s="9"/>
      <c r="D23" s="351" t="s">
        <v>45</v>
      </c>
      <c r="E23" s="10"/>
      <c r="F23" s="10"/>
      <c r="G23" s="45" t="s">
        <v>46</v>
      </c>
      <c r="H23" s="41" t="s">
        <v>42</v>
      </c>
      <c r="I23" s="403">
        <v>500</v>
      </c>
      <c r="J23" s="404">
        <v>33669</v>
      </c>
      <c r="K23" s="405">
        <f t="shared" si="0"/>
        <v>16834500</v>
      </c>
      <c r="L23" s="396"/>
      <c r="M23" s="382"/>
      <c r="N23" s="391"/>
      <c r="O23" s="57"/>
      <c r="P23" s="86"/>
      <c r="AA23" s="404">
        <f t="shared" si="1"/>
        <v>32554</v>
      </c>
    </row>
    <row r="24" spans="1:27" ht="26.25" customHeight="1" thickBot="1">
      <c r="A24" s="4"/>
      <c r="B24" s="6"/>
      <c r="C24" s="11" t="s">
        <v>47</v>
      </c>
      <c r="D24" s="12"/>
      <c r="E24" s="12"/>
      <c r="F24" s="12"/>
      <c r="G24" s="13"/>
      <c r="H24" s="12"/>
      <c r="I24" s="79"/>
      <c r="J24" s="80"/>
      <c r="K24" s="83">
        <f>SUBTOTAL(9,K14:K23)</f>
        <v>227357420</v>
      </c>
      <c r="L24" s="396"/>
      <c r="M24" s="383"/>
      <c r="N24" s="362"/>
      <c r="P24" s="88"/>
      <c r="AA24" s="80">
        <f t="shared" si="1"/>
        <v>0</v>
      </c>
    </row>
    <row r="25" spans="1:27" ht="30" customHeight="1" thickBot="1">
      <c r="A25" s="4"/>
      <c r="B25" s="6"/>
      <c r="C25" s="72"/>
      <c r="D25" s="73" t="s">
        <v>48</v>
      </c>
      <c r="E25" s="74"/>
      <c r="F25" s="74"/>
      <c r="G25" s="74" t="s">
        <v>49</v>
      </c>
      <c r="H25" s="73"/>
      <c r="I25" s="76"/>
      <c r="J25" s="74"/>
      <c r="K25" s="75"/>
      <c r="L25" s="396"/>
      <c r="M25" s="381"/>
      <c r="N25" s="360"/>
      <c r="AA25" s="74">
        <f t="shared" si="1"/>
        <v>0</v>
      </c>
    </row>
    <row r="26" spans="1:27" ht="57" customHeight="1">
      <c r="A26" s="4"/>
      <c r="B26" s="6"/>
      <c r="C26" s="9"/>
      <c r="D26" s="10" t="s">
        <v>50</v>
      </c>
      <c r="E26" s="10"/>
      <c r="F26" s="10"/>
      <c r="G26" s="45" t="s">
        <v>51</v>
      </c>
      <c r="H26" s="41" t="s">
        <v>27</v>
      </c>
      <c r="I26" s="406">
        <v>63</v>
      </c>
      <c r="J26" s="407">
        <v>24627</v>
      </c>
      <c r="K26" s="358">
        <f t="shared" ref="K26:K45" si="2">ROUND(I26*J26,0)</f>
        <v>1551501</v>
      </c>
      <c r="L26" s="396"/>
      <c r="M26" s="382"/>
      <c r="N26" s="391"/>
      <c r="O26" s="57"/>
      <c r="P26" s="86"/>
      <c r="AA26" s="407">
        <f t="shared" si="1"/>
        <v>23812</v>
      </c>
    </row>
    <row r="27" spans="1:27" s="4" customFormat="1" ht="16">
      <c r="B27" s="6"/>
      <c r="C27" s="9"/>
      <c r="D27" s="14" t="s">
        <v>52</v>
      </c>
      <c r="E27" s="14"/>
      <c r="F27" s="14"/>
      <c r="G27" s="45" t="s">
        <v>53</v>
      </c>
      <c r="H27" s="41" t="s">
        <v>42</v>
      </c>
      <c r="I27" s="406">
        <v>55</v>
      </c>
      <c r="J27" s="407">
        <v>11317</v>
      </c>
      <c r="K27" s="358">
        <f t="shared" si="2"/>
        <v>622435</v>
      </c>
      <c r="L27" s="396"/>
      <c r="M27" s="382"/>
      <c r="N27" s="391"/>
      <c r="O27" s="57"/>
      <c r="P27" s="86"/>
      <c r="AA27" s="407">
        <f t="shared" si="1"/>
        <v>10942</v>
      </c>
    </row>
    <row r="28" spans="1:27" s="4" customFormat="1" ht="16">
      <c r="B28" s="6"/>
      <c r="C28" s="9"/>
      <c r="D28" s="14" t="s">
        <v>54</v>
      </c>
      <c r="E28" s="14"/>
      <c r="F28" s="14"/>
      <c r="G28" s="45" t="s">
        <v>55</v>
      </c>
      <c r="H28" s="41" t="s">
        <v>42</v>
      </c>
      <c r="I28" s="406">
        <v>7</v>
      </c>
      <c r="J28" s="407">
        <v>11317</v>
      </c>
      <c r="K28" s="358">
        <f t="shared" si="2"/>
        <v>79219</v>
      </c>
      <c r="L28" s="396"/>
      <c r="M28" s="382"/>
      <c r="N28" s="391"/>
      <c r="O28" s="57"/>
      <c r="P28" s="86"/>
      <c r="AA28" s="407">
        <f t="shared" si="1"/>
        <v>10942</v>
      </c>
    </row>
    <row r="29" spans="1:27" s="4" customFormat="1" ht="16">
      <c r="B29" s="6"/>
      <c r="C29" s="9"/>
      <c r="D29" s="14" t="s">
        <v>56</v>
      </c>
      <c r="E29" s="14"/>
      <c r="F29" s="14"/>
      <c r="G29" s="45" t="s">
        <v>57</v>
      </c>
      <c r="H29" s="41" t="s">
        <v>27</v>
      </c>
      <c r="I29" s="406">
        <v>453</v>
      </c>
      <c r="J29" s="407">
        <v>10843</v>
      </c>
      <c r="K29" s="358">
        <f t="shared" si="2"/>
        <v>4911879</v>
      </c>
      <c r="L29" s="396"/>
      <c r="M29" s="382"/>
      <c r="N29" s="391"/>
      <c r="O29" s="57"/>
      <c r="P29" s="86"/>
      <c r="AA29" s="407">
        <f t="shared" si="1"/>
        <v>10484</v>
      </c>
    </row>
    <row r="30" spans="1:27" s="4" customFormat="1" ht="16">
      <c r="B30" s="6"/>
      <c r="C30" s="9"/>
      <c r="D30" s="14" t="s">
        <v>58</v>
      </c>
      <c r="E30" s="14"/>
      <c r="F30" s="14"/>
      <c r="G30" s="45" t="s">
        <v>59</v>
      </c>
      <c r="H30" s="41" t="s">
        <v>27</v>
      </c>
      <c r="I30" s="406">
        <v>12</v>
      </c>
      <c r="J30" s="407">
        <v>14773</v>
      </c>
      <c r="K30" s="358">
        <f t="shared" si="2"/>
        <v>177276</v>
      </c>
      <c r="L30" s="396"/>
      <c r="M30" s="382"/>
      <c r="N30" s="391"/>
      <c r="O30" s="57"/>
      <c r="P30" s="86"/>
      <c r="AA30" s="407">
        <f t="shared" si="1"/>
        <v>14284</v>
      </c>
    </row>
    <row r="31" spans="1:27" s="4" customFormat="1" ht="22.5" customHeight="1">
      <c r="B31" s="6"/>
      <c r="C31" s="9"/>
      <c r="D31" s="14" t="s">
        <v>60</v>
      </c>
      <c r="E31" s="14"/>
      <c r="F31" s="14"/>
      <c r="G31" s="45" t="s">
        <v>61</v>
      </c>
      <c r="H31" s="41" t="s">
        <v>27</v>
      </c>
      <c r="I31" s="406">
        <v>18</v>
      </c>
      <c r="J31" s="407">
        <v>18770</v>
      </c>
      <c r="K31" s="358">
        <f t="shared" si="2"/>
        <v>337860</v>
      </c>
      <c r="L31" s="396"/>
      <c r="M31" s="382"/>
      <c r="N31" s="391"/>
      <c r="O31" s="57"/>
      <c r="P31" s="86"/>
      <c r="AA31" s="407">
        <f t="shared" si="1"/>
        <v>18149</v>
      </c>
    </row>
    <row r="32" spans="1:27" s="4" customFormat="1" ht="16">
      <c r="B32" s="6"/>
      <c r="C32" s="9"/>
      <c r="D32" s="14" t="s">
        <v>62</v>
      </c>
      <c r="E32" s="14"/>
      <c r="F32" s="14"/>
      <c r="G32" s="45" t="s">
        <v>63</v>
      </c>
      <c r="H32" s="41" t="s">
        <v>35</v>
      </c>
      <c r="I32" s="406">
        <v>2</v>
      </c>
      <c r="J32" s="407">
        <v>48086</v>
      </c>
      <c r="K32" s="358">
        <f t="shared" si="2"/>
        <v>96172</v>
      </c>
      <c r="L32" s="396"/>
      <c r="M32" s="382"/>
      <c r="N32" s="391"/>
      <c r="O32" s="57"/>
      <c r="P32" s="86"/>
      <c r="AA32" s="407">
        <f t="shared" si="1"/>
        <v>46494</v>
      </c>
    </row>
    <row r="33" spans="1:27" s="4" customFormat="1" ht="16">
      <c r="B33" s="6"/>
      <c r="C33" s="9"/>
      <c r="D33" s="14" t="s">
        <v>64</v>
      </c>
      <c r="E33" s="14"/>
      <c r="F33" s="14"/>
      <c r="G33" s="45" t="s">
        <v>65</v>
      </c>
      <c r="H33" s="41" t="s">
        <v>27</v>
      </c>
      <c r="I33" s="406">
        <v>14</v>
      </c>
      <c r="J33" s="407">
        <v>8334</v>
      </c>
      <c r="K33" s="358">
        <f t="shared" si="2"/>
        <v>116676</v>
      </c>
      <c r="L33" s="396"/>
      <c r="M33" s="382"/>
      <c r="N33" s="391"/>
      <c r="O33" s="57"/>
      <c r="P33" s="86"/>
      <c r="AA33" s="407">
        <f t="shared" si="1"/>
        <v>8058</v>
      </c>
    </row>
    <row r="34" spans="1:27" s="4" customFormat="1" ht="37.5" customHeight="1">
      <c r="B34" s="6"/>
      <c r="C34" s="9"/>
      <c r="D34" s="14" t="s">
        <v>66</v>
      </c>
      <c r="E34" s="14"/>
      <c r="F34" s="14"/>
      <c r="G34" s="45" t="s">
        <v>67</v>
      </c>
      <c r="H34" s="41" t="s">
        <v>27</v>
      </c>
      <c r="I34" s="406">
        <v>697</v>
      </c>
      <c r="J34" s="407">
        <v>18940</v>
      </c>
      <c r="K34" s="358">
        <f t="shared" si="2"/>
        <v>13201180</v>
      </c>
      <c r="L34" s="396"/>
      <c r="M34" s="382"/>
      <c r="N34" s="391"/>
      <c r="O34" s="358"/>
      <c r="P34" s="86"/>
      <c r="AA34" s="407">
        <f t="shared" si="1"/>
        <v>18313</v>
      </c>
    </row>
    <row r="35" spans="1:27" s="4" customFormat="1" ht="37.5" customHeight="1">
      <c r="B35" s="6"/>
      <c r="C35" s="9"/>
      <c r="D35" s="14" t="s">
        <v>68</v>
      </c>
      <c r="E35" s="14"/>
      <c r="F35" s="14"/>
      <c r="G35" s="45" t="s">
        <v>69</v>
      </c>
      <c r="H35" s="41" t="s">
        <v>27</v>
      </c>
      <c r="I35" s="406">
        <v>131</v>
      </c>
      <c r="J35" s="407">
        <v>34746</v>
      </c>
      <c r="K35" s="358">
        <f t="shared" si="2"/>
        <v>4551726</v>
      </c>
      <c r="L35" s="396"/>
      <c r="M35" s="382"/>
      <c r="N35" s="391"/>
      <c r="O35" s="57"/>
      <c r="P35" s="86"/>
      <c r="AA35" s="407">
        <f t="shared" si="1"/>
        <v>33596</v>
      </c>
    </row>
    <row r="36" spans="1:27" s="4" customFormat="1" ht="16">
      <c r="B36" s="6"/>
      <c r="C36" s="9"/>
      <c r="D36" s="14" t="s">
        <v>70</v>
      </c>
      <c r="E36" s="14"/>
      <c r="F36" s="14"/>
      <c r="G36" s="45" t="s">
        <v>71</v>
      </c>
      <c r="H36" s="41" t="s">
        <v>42</v>
      </c>
      <c r="I36" s="406">
        <v>33</v>
      </c>
      <c r="J36" s="407">
        <v>12325</v>
      </c>
      <c r="K36" s="358">
        <f t="shared" si="2"/>
        <v>406725</v>
      </c>
      <c r="L36" s="396"/>
      <c r="M36" s="382"/>
      <c r="N36" s="391"/>
      <c r="O36" s="57"/>
      <c r="P36" s="86"/>
      <c r="AA36" s="407">
        <f t="shared" si="1"/>
        <v>11917</v>
      </c>
    </row>
    <row r="37" spans="1:27" s="4" customFormat="1" ht="16">
      <c r="B37" s="6"/>
      <c r="C37" s="9"/>
      <c r="D37" s="14" t="s">
        <v>72</v>
      </c>
      <c r="E37" s="14"/>
      <c r="F37" s="14"/>
      <c r="G37" s="45" t="s">
        <v>73</v>
      </c>
      <c r="H37" s="41" t="s">
        <v>27</v>
      </c>
      <c r="I37" s="406">
        <v>72</v>
      </c>
      <c r="J37" s="407">
        <v>12567</v>
      </c>
      <c r="K37" s="358">
        <f t="shared" si="2"/>
        <v>904824</v>
      </c>
      <c r="L37" s="396"/>
      <c r="M37" s="382"/>
      <c r="N37" s="391"/>
      <c r="O37" s="57"/>
      <c r="P37" s="86"/>
      <c r="AA37" s="407">
        <f t="shared" si="1"/>
        <v>12151</v>
      </c>
    </row>
    <row r="38" spans="1:27" s="4" customFormat="1" ht="16">
      <c r="B38" s="6"/>
      <c r="C38" s="9"/>
      <c r="D38" s="14" t="s">
        <v>74</v>
      </c>
      <c r="E38" s="14"/>
      <c r="F38" s="14"/>
      <c r="G38" s="45" t="s">
        <v>75</v>
      </c>
      <c r="H38" s="41" t="s">
        <v>42</v>
      </c>
      <c r="I38" s="406">
        <v>29</v>
      </c>
      <c r="J38" s="407">
        <v>11481</v>
      </c>
      <c r="K38" s="358">
        <f t="shared" si="2"/>
        <v>332949</v>
      </c>
      <c r="L38" s="396"/>
      <c r="M38" s="382"/>
      <c r="N38" s="391"/>
      <c r="O38" s="57"/>
      <c r="P38" s="86"/>
      <c r="AA38" s="407">
        <f t="shared" si="1"/>
        <v>11101</v>
      </c>
    </row>
    <row r="39" spans="1:27" s="4" customFormat="1" ht="34.5" customHeight="1">
      <c r="B39" s="6"/>
      <c r="C39" s="9"/>
      <c r="D39" s="14" t="s">
        <v>76</v>
      </c>
      <c r="E39" s="14"/>
      <c r="F39" s="14"/>
      <c r="G39" s="45" t="s">
        <v>77</v>
      </c>
      <c r="H39" s="41" t="s">
        <v>27</v>
      </c>
      <c r="I39" s="406">
        <v>232</v>
      </c>
      <c r="J39" s="407">
        <v>14897</v>
      </c>
      <c r="K39" s="358">
        <f t="shared" si="2"/>
        <v>3456104</v>
      </c>
      <c r="L39" s="396"/>
      <c r="M39" s="382"/>
      <c r="N39" s="391"/>
      <c r="O39" s="57"/>
      <c r="P39" s="86"/>
      <c r="AA39" s="407">
        <f t="shared" si="1"/>
        <v>14404</v>
      </c>
    </row>
    <row r="40" spans="1:27" s="4" customFormat="1" ht="44.25" customHeight="1">
      <c r="B40" s="6"/>
      <c r="C40" s="9"/>
      <c r="D40" s="14" t="s">
        <v>78</v>
      </c>
      <c r="E40" s="14"/>
      <c r="F40" s="14"/>
      <c r="G40" s="45" t="s">
        <v>79</v>
      </c>
      <c r="H40" s="41" t="s">
        <v>35</v>
      </c>
      <c r="I40" s="406">
        <v>68</v>
      </c>
      <c r="J40" s="407">
        <v>28314</v>
      </c>
      <c r="K40" s="358">
        <f t="shared" si="2"/>
        <v>1925352</v>
      </c>
      <c r="L40" s="396"/>
      <c r="M40" s="382"/>
      <c r="N40" s="391"/>
      <c r="O40" s="57"/>
      <c r="P40" s="86"/>
      <c r="AA40" s="407">
        <f t="shared" si="1"/>
        <v>27377</v>
      </c>
    </row>
    <row r="41" spans="1:27" s="4" customFormat="1" ht="16">
      <c r="B41" s="6"/>
      <c r="C41" s="9"/>
      <c r="D41" s="14" t="s">
        <v>80</v>
      </c>
      <c r="E41" s="14"/>
      <c r="F41" s="14"/>
      <c r="G41" s="45" t="s">
        <v>81</v>
      </c>
      <c r="H41" s="41" t="s">
        <v>27</v>
      </c>
      <c r="I41" s="406">
        <v>4</v>
      </c>
      <c r="J41" s="407">
        <v>20077</v>
      </c>
      <c r="K41" s="358">
        <f t="shared" si="2"/>
        <v>80308</v>
      </c>
      <c r="L41" s="396"/>
      <c r="M41" s="382"/>
      <c r="N41" s="391"/>
      <c r="O41" s="57"/>
      <c r="P41" s="86"/>
      <c r="AA41" s="407">
        <f t="shared" si="1"/>
        <v>19412</v>
      </c>
    </row>
    <row r="42" spans="1:27" s="4" customFormat="1" ht="16">
      <c r="B42" s="6"/>
      <c r="C42" s="9"/>
      <c r="D42" s="14" t="s">
        <v>82</v>
      </c>
      <c r="E42" s="14"/>
      <c r="F42" s="14"/>
      <c r="G42" s="45" t="s">
        <v>83</v>
      </c>
      <c r="H42" s="41" t="s">
        <v>27</v>
      </c>
      <c r="I42" s="406">
        <v>42</v>
      </c>
      <c r="J42" s="407">
        <v>8220</v>
      </c>
      <c r="K42" s="358">
        <f t="shared" si="2"/>
        <v>345240</v>
      </c>
      <c r="L42" s="396"/>
      <c r="M42" s="382"/>
      <c r="N42" s="391"/>
      <c r="O42" s="57"/>
      <c r="P42" s="86"/>
      <c r="AA42" s="407">
        <f t="shared" si="1"/>
        <v>7948</v>
      </c>
    </row>
    <row r="43" spans="1:27" s="4" customFormat="1" ht="16">
      <c r="B43" s="6"/>
      <c r="C43" s="9"/>
      <c r="D43" s="14" t="s">
        <v>84</v>
      </c>
      <c r="E43" s="14"/>
      <c r="F43" s="14"/>
      <c r="G43" s="45" t="s">
        <v>85</v>
      </c>
      <c r="H43" s="41" t="s">
        <v>42</v>
      </c>
      <c r="I43" s="406">
        <v>11</v>
      </c>
      <c r="J43" s="407">
        <v>18025</v>
      </c>
      <c r="K43" s="358">
        <f t="shared" si="2"/>
        <v>198275</v>
      </c>
      <c r="L43" s="396"/>
      <c r="M43" s="382"/>
      <c r="N43" s="391"/>
      <c r="O43" s="57"/>
      <c r="P43" s="86"/>
      <c r="AA43" s="407">
        <f t="shared" si="1"/>
        <v>17428</v>
      </c>
    </row>
    <row r="44" spans="1:27" s="4" customFormat="1" ht="30">
      <c r="B44" s="6"/>
      <c r="C44" s="9"/>
      <c r="D44" s="14" t="s">
        <v>86</v>
      </c>
      <c r="E44" s="14"/>
      <c r="F44" s="14"/>
      <c r="G44" s="45" t="s">
        <v>87</v>
      </c>
      <c r="H44" s="41" t="s">
        <v>27</v>
      </c>
      <c r="I44" s="406">
        <v>697</v>
      </c>
      <c r="J44" s="407">
        <v>35696</v>
      </c>
      <c r="K44" s="358">
        <f t="shared" si="2"/>
        <v>24880112</v>
      </c>
      <c r="L44" s="396"/>
      <c r="M44" s="382"/>
      <c r="N44" s="391"/>
      <c r="O44" s="57"/>
      <c r="P44" s="86"/>
      <c r="AA44" s="407">
        <f t="shared" si="1"/>
        <v>34514</v>
      </c>
    </row>
    <row r="45" spans="1:27" s="4" customFormat="1" ht="30">
      <c r="B45" s="6"/>
      <c r="C45" s="9"/>
      <c r="D45" s="14" t="s">
        <v>88</v>
      </c>
      <c r="E45" s="14"/>
      <c r="F45" s="14"/>
      <c r="G45" s="45" t="s">
        <v>89</v>
      </c>
      <c r="H45" s="41" t="s">
        <v>24</v>
      </c>
      <c r="I45" s="406">
        <v>20</v>
      </c>
      <c r="J45" s="407">
        <v>132884</v>
      </c>
      <c r="K45" s="358">
        <f t="shared" si="2"/>
        <v>2657680</v>
      </c>
      <c r="L45" s="396"/>
      <c r="M45" s="382"/>
      <c r="N45" s="391"/>
      <c r="O45" s="57"/>
      <c r="P45" s="86"/>
      <c r="AA45" s="407">
        <f t="shared" si="1"/>
        <v>128485</v>
      </c>
    </row>
    <row r="46" spans="1:27" ht="26.25" customHeight="1" thickBot="1">
      <c r="A46" s="4"/>
      <c r="B46" s="6"/>
      <c r="C46" s="11" t="s">
        <v>47</v>
      </c>
      <c r="D46" s="12"/>
      <c r="E46" s="12"/>
      <c r="F46" s="12"/>
      <c r="G46" s="13"/>
      <c r="H46" s="12"/>
      <c r="I46" s="79"/>
      <c r="J46" s="80"/>
      <c r="K46" s="83">
        <f>SUBTOTAL(9,K26:K45)</f>
        <v>60833493</v>
      </c>
      <c r="L46" s="396"/>
      <c r="M46" s="383"/>
      <c r="N46" s="362"/>
      <c r="P46" s="88"/>
      <c r="AA46" s="80">
        <f t="shared" si="1"/>
        <v>0</v>
      </c>
    </row>
    <row r="47" spans="1:27" ht="30" customHeight="1" thickBot="1">
      <c r="A47" s="4"/>
      <c r="B47" s="6"/>
      <c r="C47" s="72"/>
      <c r="D47" s="73" t="s">
        <v>90</v>
      </c>
      <c r="E47" s="74"/>
      <c r="F47" s="74"/>
      <c r="G47" s="74" t="s">
        <v>91</v>
      </c>
      <c r="H47" s="73"/>
      <c r="I47" s="76"/>
      <c r="J47" s="74"/>
      <c r="K47" s="75"/>
      <c r="L47" s="396"/>
      <c r="M47" s="381"/>
      <c r="N47" s="360"/>
      <c r="AA47" s="74">
        <f t="shared" si="1"/>
        <v>0</v>
      </c>
    </row>
    <row r="48" spans="1:27" ht="34.5" customHeight="1">
      <c r="A48" s="4"/>
      <c r="B48" s="6"/>
      <c r="C48" s="9"/>
      <c r="D48" s="15" t="s">
        <v>92</v>
      </c>
      <c r="E48" s="15"/>
      <c r="F48" s="15"/>
      <c r="G48" s="45" t="s">
        <v>93</v>
      </c>
      <c r="H48" s="41" t="s">
        <v>42</v>
      </c>
      <c r="I48" s="64">
        <v>5</v>
      </c>
      <c r="J48" s="355">
        <v>38577</v>
      </c>
      <c r="K48" s="44">
        <f t="shared" ref="K48:K74" si="3">ROUND(I48*J48,0)</f>
        <v>192885</v>
      </c>
      <c r="L48" s="396"/>
      <c r="M48" s="382"/>
      <c r="N48" s="391"/>
      <c r="O48" s="57"/>
      <c r="AA48" s="355">
        <f t="shared" si="1"/>
        <v>37300</v>
      </c>
    </row>
    <row r="49" spans="1:27" ht="30">
      <c r="A49" s="4"/>
      <c r="B49" s="6"/>
      <c r="C49" s="9"/>
      <c r="D49" s="16" t="s">
        <v>94</v>
      </c>
      <c r="E49" s="16"/>
      <c r="F49" s="16"/>
      <c r="G49" s="45" t="s">
        <v>95</v>
      </c>
      <c r="H49" s="41" t="s">
        <v>42</v>
      </c>
      <c r="I49" s="64">
        <v>469</v>
      </c>
      <c r="J49" s="355">
        <v>31364</v>
      </c>
      <c r="K49" s="44">
        <f t="shared" si="3"/>
        <v>14709716</v>
      </c>
      <c r="L49" s="396"/>
      <c r="M49" s="382"/>
      <c r="N49" s="391"/>
      <c r="O49" s="57"/>
      <c r="AA49" s="355">
        <f t="shared" si="1"/>
        <v>30326</v>
      </c>
    </row>
    <row r="50" spans="1:27" ht="30">
      <c r="A50" s="4"/>
      <c r="B50" s="6"/>
      <c r="C50" s="9"/>
      <c r="D50" s="16" t="s">
        <v>96</v>
      </c>
      <c r="E50" s="16"/>
      <c r="F50" s="16"/>
      <c r="G50" s="45" t="s">
        <v>97</v>
      </c>
      <c r="H50" s="41" t="s">
        <v>42</v>
      </c>
      <c r="I50" s="64">
        <v>190</v>
      </c>
      <c r="J50" s="355">
        <v>34134</v>
      </c>
      <c r="K50" s="44">
        <f t="shared" si="3"/>
        <v>6485460</v>
      </c>
      <c r="L50" s="420"/>
      <c r="M50" s="382"/>
      <c r="N50" s="391"/>
      <c r="O50" s="57"/>
      <c r="AA50" s="355">
        <f t="shared" si="1"/>
        <v>33004</v>
      </c>
    </row>
    <row r="51" spans="1:27" ht="45">
      <c r="A51" s="4"/>
      <c r="B51" s="6"/>
      <c r="C51" s="9"/>
      <c r="D51" s="16" t="s">
        <v>98</v>
      </c>
      <c r="E51" s="16"/>
      <c r="F51" s="16"/>
      <c r="G51" s="45" t="s">
        <v>99</v>
      </c>
      <c r="H51" s="41" t="s">
        <v>24</v>
      </c>
      <c r="I51" s="64">
        <v>2</v>
      </c>
      <c r="J51" s="355">
        <v>882507</v>
      </c>
      <c r="K51" s="44">
        <f t="shared" si="3"/>
        <v>1765014</v>
      </c>
      <c r="L51" s="420"/>
      <c r="M51" s="382"/>
      <c r="N51" s="391"/>
      <c r="O51" s="57"/>
      <c r="AA51" s="355">
        <f t="shared" si="1"/>
        <v>853292</v>
      </c>
    </row>
    <row r="52" spans="1:27" ht="16">
      <c r="A52" s="4"/>
      <c r="B52" s="6"/>
      <c r="C52" s="9"/>
      <c r="D52" s="16" t="s">
        <v>100</v>
      </c>
      <c r="E52" s="16"/>
      <c r="F52" s="16"/>
      <c r="G52" s="45" t="s">
        <v>101</v>
      </c>
      <c r="H52" s="41" t="s">
        <v>27</v>
      </c>
      <c r="I52" s="64">
        <v>23</v>
      </c>
      <c r="J52" s="355">
        <v>117694</v>
      </c>
      <c r="K52" s="44">
        <f t="shared" si="3"/>
        <v>2706962</v>
      </c>
      <c r="L52" s="396"/>
      <c r="M52" s="382"/>
      <c r="N52" s="391"/>
      <c r="O52" s="57"/>
      <c r="AA52" s="355">
        <f t="shared" si="1"/>
        <v>113798</v>
      </c>
    </row>
    <row r="53" spans="1:27" ht="16">
      <c r="A53" s="4"/>
      <c r="B53" s="6"/>
      <c r="C53" s="9"/>
      <c r="D53" s="16" t="s">
        <v>102</v>
      </c>
      <c r="E53" s="16"/>
      <c r="F53" s="16"/>
      <c r="G53" s="45" t="s">
        <v>103</v>
      </c>
      <c r="H53" s="41" t="s">
        <v>42</v>
      </c>
      <c r="I53" s="64">
        <v>28</v>
      </c>
      <c r="J53" s="355">
        <v>58683</v>
      </c>
      <c r="K53" s="44">
        <f t="shared" si="3"/>
        <v>1643124</v>
      </c>
      <c r="L53" s="396"/>
      <c r="M53" s="382"/>
      <c r="N53" s="391"/>
      <c r="O53" s="57"/>
      <c r="AA53" s="355">
        <f t="shared" si="1"/>
        <v>56740</v>
      </c>
    </row>
    <row r="54" spans="1:27" ht="16">
      <c r="A54" s="4"/>
      <c r="B54" s="6"/>
      <c r="C54" s="9"/>
      <c r="D54" s="16" t="s">
        <v>104</v>
      </c>
      <c r="E54" s="16"/>
      <c r="F54" s="16"/>
      <c r="G54" s="45" t="s">
        <v>105</v>
      </c>
      <c r="H54" s="41" t="s">
        <v>27</v>
      </c>
      <c r="I54" s="64">
        <v>4</v>
      </c>
      <c r="J54" s="355">
        <v>118088</v>
      </c>
      <c r="K54" s="44">
        <f t="shared" si="3"/>
        <v>472352</v>
      </c>
      <c r="L54" s="396"/>
      <c r="M54" s="382"/>
      <c r="N54" s="391"/>
      <c r="O54" s="85"/>
      <c r="AA54" s="355">
        <f t="shared" si="1"/>
        <v>114179</v>
      </c>
    </row>
    <row r="55" spans="1:27" ht="29.25" customHeight="1">
      <c r="A55" s="4"/>
      <c r="B55" s="6"/>
      <c r="C55" s="9"/>
      <c r="D55" s="16" t="s">
        <v>106</v>
      </c>
      <c r="E55" s="16"/>
      <c r="F55" s="16"/>
      <c r="G55" s="45" t="s">
        <v>107</v>
      </c>
      <c r="H55" s="41" t="s">
        <v>108</v>
      </c>
      <c r="I55" s="64">
        <v>12741</v>
      </c>
      <c r="J55" s="355">
        <v>21200</v>
      </c>
      <c r="K55" s="44">
        <f t="shared" si="3"/>
        <v>270109200</v>
      </c>
      <c r="L55" s="420"/>
      <c r="M55" s="382"/>
      <c r="N55" s="391"/>
      <c r="O55" s="354"/>
      <c r="AA55" s="355">
        <f t="shared" si="1"/>
        <v>20498</v>
      </c>
    </row>
    <row r="56" spans="1:27" ht="30">
      <c r="A56" s="4"/>
      <c r="B56" s="6"/>
      <c r="C56" s="9"/>
      <c r="D56" s="16" t="s">
        <v>109</v>
      </c>
      <c r="E56" s="16"/>
      <c r="F56" s="16"/>
      <c r="G56" s="45" t="s">
        <v>110</v>
      </c>
      <c r="H56" s="41" t="s">
        <v>27</v>
      </c>
      <c r="I56" s="64">
        <v>290</v>
      </c>
      <c r="J56" s="355">
        <v>224714</v>
      </c>
      <c r="K56" s="44">
        <f t="shared" si="3"/>
        <v>65167060</v>
      </c>
      <c r="L56" s="420"/>
      <c r="M56" s="382"/>
      <c r="N56" s="391"/>
      <c r="O56" s="57"/>
      <c r="AA56" s="355">
        <f t="shared" si="1"/>
        <v>217275</v>
      </c>
    </row>
    <row r="57" spans="1:27" ht="30">
      <c r="A57" s="4"/>
      <c r="B57" s="6"/>
      <c r="C57" s="9"/>
      <c r="D57" s="16" t="s">
        <v>111</v>
      </c>
      <c r="E57" s="16"/>
      <c r="F57" s="16"/>
      <c r="G57" s="45" t="s">
        <v>112</v>
      </c>
      <c r="H57" s="41" t="s">
        <v>27</v>
      </c>
      <c r="I57" s="64">
        <v>1291</v>
      </c>
      <c r="J57" s="355">
        <v>25360</v>
      </c>
      <c r="K57" s="44">
        <f t="shared" si="3"/>
        <v>32739760</v>
      </c>
      <c r="L57" s="396"/>
      <c r="M57" s="382"/>
      <c r="N57" s="391"/>
      <c r="O57" s="57"/>
      <c r="AA57" s="355">
        <f t="shared" si="1"/>
        <v>24520</v>
      </c>
    </row>
    <row r="58" spans="1:27" ht="16">
      <c r="A58" s="4"/>
      <c r="B58" s="6"/>
      <c r="C58" s="9"/>
      <c r="D58" s="16" t="s">
        <v>113</v>
      </c>
      <c r="E58" s="16"/>
      <c r="F58" s="16"/>
      <c r="G58" s="45" t="s">
        <v>114</v>
      </c>
      <c r="H58" s="41" t="s">
        <v>35</v>
      </c>
      <c r="I58" s="64">
        <v>1</v>
      </c>
      <c r="J58" s="355">
        <v>281211</v>
      </c>
      <c r="K58" s="44">
        <f t="shared" si="3"/>
        <v>281211</v>
      </c>
      <c r="L58" s="396"/>
      <c r="M58" s="382"/>
      <c r="N58" s="391"/>
      <c r="O58" s="57"/>
      <c r="AA58" s="355">
        <f t="shared" si="1"/>
        <v>271902</v>
      </c>
    </row>
    <row r="59" spans="1:27" ht="33" customHeight="1">
      <c r="A59" s="4"/>
      <c r="B59" s="6"/>
      <c r="C59" s="9"/>
      <c r="D59" s="16" t="s">
        <v>115</v>
      </c>
      <c r="E59" s="352"/>
      <c r="F59" s="352"/>
      <c r="G59" s="45" t="s">
        <v>116</v>
      </c>
      <c r="H59" s="41" t="s">
        <v>108</v>
      </c>
      <c r="I59" s="64">
        <v>10555</v>
      </c>
      <c r="J59" s="355">
        <v>21200</v>
      </c>
      <c r="K59" s="44">
        <f t="shared" si="3"/>
        <v>223766000</v>
      </c>
      <c r="L59" s="396"/>
      <c r="M59" s="382"/>
      <c r="N59" s="391"/>
      <c r="O59" s="57"/>
      <c r="AA59" s="355">
        <f t="shared" si="1"/>
        <v>20498</v>
      </c>
    </row>
    <row r="60" spans="1:27" ht="16">
      <c r="A60" s="4"/>
      <c r="B60" s="6"/>
      <c r="C60" s="9"/>
      <c r="D60" s="16" t="s">
        <v>117</v>
      </c>
      <c r="E60" s="16"/>
      <c r="F60" s="16"/>
      <c r="G60" s="45" t="s">
        <v>118</v>
      </c>
      <c r="H60" s="41" t="s">
        <v>35</v>
      </c>
      <c r="I60" s="64">
        <v>410</v>
      </c>
      <c r="J60" s="355">
        <v>13814</v>
      </c>
      <c r="K60" s="44">
        <f t="shared" si="3"/>
        <v>5663740</v>
      </c>
      <c r="L60" s="396"/>
      <c r="M60" s="382"/>
      <c r="N60" s="391"/>
      <c r="O60" s="57"/>
      <c r="AA60" s="355">
        <f t="shared" si="1"/>
        <v>13357</v>
      </c>
    </row>
    <row r="61" spans="1:27" ht="30">
      <c r="A61" s="4"/>
      <c r="B61" s="6"/>
      <c r="C61" s="9"/>
      <c r="D61" s="16" t="s">
        <v>119</v>
      </c>
      <c r="E61" s="16"/>
      <c r="F61" s="16"/>
      <c r="G61" s="45" t="s">
        <v>120</v>
      </c>
      <c r="H61" s="41" t="s">
        <v>42</v>
      </c>
      <c r="I61" s="64">
        <v>47</v>
      </c>
      <c r="J61" s="355">
        <v>45389</v>
      </c>
      <c r="K61" s="44">
        <f t="shared" si="3"/>
        <v>2133283</v>
      </c>
      <c r="L61" s="396"/>
      <c r="M61" s="382"/>
      <c r="N61" s="391"/>
      <c r="O61" s="57"/>
      <c r="AA61" s="355">
        <f t="shared" si="1"/>
        <v>43886</v>
      </c>
    </row>
    <row r="62" spans="1:27" ht="21" customHeight="1">
      <c r="A62" s="4"/>
      <c r="B62" s="6"/>
      <c r="C62" s="9"/>
      <c r="D62" s="16" t="s">
        <v>121</v>
      </c>
      <c r="E62" s="16"/>
      <c r="F62" s="16"/>
      <c r="G62" s="45" t="s">
        <v>122</v>
      </c>
      <c r="H62" s="41" t="s">
        <v>108</v>
      </c>
      <c r="I62" s="64">
        <v>2231</v>
      </c>
      <c r="J62" s="355">
        <v>21200</v>
      </c>
      <c r="K62" s="44">
        <f t="shared" si="3"/>
        <v>47297200</v>
      </c>
      <c r="L62" s="396"/>
      <c r="M62" s="382"/>
      <c r="N62" s="391"/>
      <c r="O62" s="57"/>
      <c r="AA62" s="355">
        <f t="shared" si="1"/>
        <v>20498</v>
      </c>
    </row>
    <row r="63" spans="1:27" ht="69.75" customHeight="1">
      <c r="A63" s="4"/>
      <c r="B63" s="6"/>
      <c r="C63" s="9"/>
      <c r="D63" s="16" t="s">
        <v>123</v>
      </c>
      <c r="E63" s="16"/>
      <c r="F63" s="16"/>
      <c r="G63" s="45" t="s">
        <v>124</v>
      </c>
      <c r="H63" s="41" t="s">
        <v>42</v>
      </c>
      <c r="I63" s="64">
        <v>2</v>
      </c>
      <c r="J63" s="355">
        <v>104034</v>
      </c>
      <c r="K63" s="44">
        <f t="shared" si="3"/>
        <v>208068</v>
      </c>
      <c r="L63" s="396"/>
      <c r="M63" s="382"/>
      <c r="N63" s="391"/>
      <c r="O63" s="57"/>
      <c r="AA63" s="355">
        <f t="shared" si="1"/>
        <v>100590</v>
      </c>
    </row>
    <row r="64" spans="1:27" ht="16">
      <c r="A64" s="4"/>
      <c r="B64" s="6"/>
      <c r="C64" s="9"/>
      <c r="D64" s="16" t="s">
        <v>125</v>
      </c>
      <c r="E64" s="16"/>
      <c r="F64" s="16"/>
      <c r="G64" s="45" t="s">
        <v>126</v>
      </c>
      <c r="H64" s="41" t="s">
        <v>108</v>
      </c>
      <c r="I64" s="64">
        <v>1337</v>
      </c>
      <c r="J64" s="355">
        <v>4344</v>
      </c>
      <c r="K64" s="44">
        <f t="shared" si="3"/>
        <v>5807928</v>
      </c>
      <c r="L64" s="396"/>
      <c r="M64" s="382"/>
      <c r="N64" s="391"/>
      <c r="O64" s="57"/>
      <c r="AA64" s="355">
        <f t="shared" si="1"/>
        <v>4200</v>
      </c>
    </row>
    <row r="65" spans="1:27" ht="30">
      <c r="A65" s="4"/>
      <c r="B65" s="6"/>
      <c r="C65" s="9"/>
      <c r="D65" s="16" t="s">
        <v>127</v>
      </c>
      <c r="E65" s="16"/>
      <c r="F65" s="16"/>
      <c r="G65" s="45" t="s">
        <v>128</v>
      </c>
      <c r="H65" s="41" t="s">
        <v>108</v>
      </c>
      <c r="I65" s="64">
        <v>1230</v>
      </c>
      <c r="J65" s="355">
        <v>20181</v>
      </c>
      <c r="K65" s="44">
        <f t="shared" si="3"/>
        <v>24822630</v>
      </c>
      <c r="L65" s="396"/>
      <c r="M65" s="382"/>
      <c r="N65" s="391"/>
      <c r="O65" s="57"/>
      <c r="AA65" s="355">
        <f t="shared" si="1"/>
        <v>19513</v>
      </c>
    </row>
    <row r="66" spans="1:27" ht="53.25" customHeight="1">
      <c r="A66" s="4"/>
      <c r="B66" s="6"/>
      <c r="C66" s="9"/>
      <c r="D66" s="16" t="s">
        <v>129</v>
      </c>
      <c r="E66" s="16"/>
      <c r="F66" s="16"/>
      <c r="G66" s="45" t="s">
        <v>130</v>
      </c>
      <c r="H66" s="41" t="s">
        <v>42</v>
      </c>
      <c r="I66" s="64">
        <v>20</v>
      </c>
      <c r="J66" s="355">
        <v>47392</v>
      </c>
      <c r="K66" s="44">
        <f t="shared" si="3"/>
        <v>947840</v>
      </c>
      <c r="L66" s="396"/>
      <c r="M66" s="382"/>
      <c r="N66" s="391"/>
      <c r="O66" s="57"/>
      <c r="AA66" s="355">
        <f t="shared" si="1"/>
        <v>45823</v>
      </c>
    </row>
    <row r="67" spans="1:27" ht="26.25" customHeight="1">
      <c r="A67" s="4"/>
      <c r="B67" s="6"/>
      <c r="C67" s="9"/>
      <c r="D67" s="16" t="s">
        <v>131</v>
      </c>
      <c r="E67" s="16"/>
      <c r="F67" s="16"/>
      <c r="G67" s="45" t="s">
        <v>132</v>
      </c>
      <c r="H67" s="41" t="s">
        <v>133</v>
      </c>
      <c r="I67" s="64">
        <v>344</v>
      </c>
      <c r="J67" s="355">
        <v>6472</v>
      </c>
      <c r="K67" s="44">
        <f t="shared" si="3"/>
        <v>2226368</v>
      </c>
      <c r="L67" s="396"/>
      <c r="M67" s="382"/>
      <c r="N67" s="391"/>
      <c r="O67" s="57"/>
      <c r="AA67" s="355">
        <f t="shared" si="1"/>
        <v>6258</v>
      </c>
    </row>
    <row r="68" spans="1:27" ht="26.25" customHeight="1">
      <c r="A68" s="4"/>
      <c r="B68" s="6"/>
      <c r="C68" s="9"/>
      <c r="D68" s="16" t="s">
        <v>134</v>
      </c>
      <c r="E68" s="16"/>
      <c r="F68" s="16"/>
      <c r="G68" s="45" t="s">
        <v>135</v>
      </c>
      <c r="H68" s="41" t="s">
        <v>27</v>
      </c>
      <c r="I68" s="64">
        <v>106</v>
      </c>
      <c r="J68" s="355">
        <v>18754</v>
      </c>
      <c r="K68" s="44">
        <f t="shared" si="3"/>
        <v>1987924</v>
      </c>
      <c r="L68" s="396"/>
      <c r="M68" s="382"/>
      <c r="N68" s="391"/>
      <c r="O68" s="57"/>
      <c r="AA68" s="355">
        <f t="shared" si="1"/>
        <v>18133</v>
      </c>
    </row>
    <row r="69" spans="1:27" ht="45">
      <c r="A69" s="4"/>
      <c r="B69" s="6"/>
      <c r="C69" s="9"/>
      <c r="D69" s="16" t="s">
        <v>136</v>
      </c>
      <c r="E69" s="16"/>
      <c r="F69" s="16"/>
      <c r="G69" s="45" t="s">
        <v>137</v>
      </c>
      <c r="H69" s="41" t="s">
        <v>108</v>
      </c>
      <c r="I69" s="64">
        <v>50</v>
      </c>
      <c r="J69" s="355">
        <v>20181</v>
      </c>
      <c r="K69" s="44">
        <f t="shared" si="3"/>
        <v>1009050</v>
      </c>
      <c r="L69" s="396"/>
      <c r="M69" s="382"/>
      <c r="N69" s="391"/>
      <c r="O69" s="57"/>
      <c r="AA69" s="355">
        <f t="shared" si="1"/>
        <v>19513</v>
      </c>
    </row>
    <row r="70" spans="1:27" ht="30">
      <c r="A70" s="4"/>
      <c r="B70" s="6"/>
      <c r="C70" s="9"/>
      <c r="D70" s="16" t="s">
        <v>138</v>
      </c>
      <c r="E70" s="16"/>
      <c r="F70" s="16"/>
      <c r="G70" s="45" t="s">
        <v>139</v>
      </c>
      <c r="H70" s="41" t="s">
        <v>27</v>
      </c>
      <c r="I70" s="64">
        <v>347</v>
      </c>
      <c r="J70" s="355">
        <v>45713</v>
      </c>
      <c r="K70" s="44">
        <f t="shared" si="3"/>
        <v>15862411</v>
      </c>
      <c r="L70" s="396"/>
      <c r="M70" s="382"/>
      <c r="N70" s="391"/>
      <c r="O70" s="57"/>
      <c r="AA70" s="355">
        <f t="shared" si="1"/>
        <v>44200</v>
      </c>
    </row>
    <row r="71" spans="1:27" ht="45">
      <c r="A71" s="4"/>
      <c r="B71" s="6"/>
      <c r="C71" s="9"/>
      <c r="D71" s="16" t="s">
        <v>140</v>
      </c>
      <c r="E71" s="16"/>
      <c r="F71" s="16"/>
      <c r="G71" s="45" t="s">
        <v>141</v>
      </c>
      <c r="H71" s="41" t="s">
        <v>27</v>
      </c>
      <c r="I71" s="64">
        <v>245</v>
      </c>
      <c r="J71" s="355">
        <v>106586</v>
      </c>
      <c r="K71" s="44">
        <f t="shared" si="3"/>
        <v>26113570</v>
      </c>
      <c r="L71" s="396"/>
      <c r="M71" s="382"/>
      <c r="N71" s="391"/>
      <c r="O71" s="57"/>
      <c r="AA71" s="355">
        <f t="shared" si="1"/>
        <v>103057</v>
      </c>
    </row>
    <row r="72" spans="1:27" ht="45">
      <c r="A72" s="4"/>
      <c r="B72" s="6"/>
      <c r="C72" s="9"/>
      <c r="D72" s="16" t="s">
        <v>142</v>
      </c>
      <c r="E72" s="16"/>
      <c r="F72" s="16"/>
      <c r="G72" s="45" t="s">
        <v>143</v>
      </c>
      <c r="H72" s="41" t="s">
        <v>35</v>
      </c>
      <c r="I72" s="64">
        <v>10</v>
      </c>
      <c r="J72" s="355">
        <v>232471</v>
      </c>
      <c r="K72" s="44">
        <f t="shared" si="3"/>
        <v>2324710</v>
      </c>
      <c r="L72" s="396"/>
      <c r="M72" s="382"/>
      <c r="N72" s="391"/>
      <c r="O72" s="57"/>
      <c r="AA72" s="355">
        <f t="shared" si="1"/>
        <v>224775</v>
      </c>
    </row>
    <row r="73" spans="1:27" ht="30">
      <c r="A73" s="4"/>
      <c r="B73" s="6"/>
      <c r="C73" s="9"/>
      <c r="D73" s="16" t="s">
        <v>144</v>
      </c>
      <c r="E73" s="16"/>
      <c r="F73" s="16"/>
      <c r="G73" s="45" t="s">
        <v>145</v>
      </c>
      <c r="H73" s="41" t="s">
        <v>42</v>
      </c>
      <c r="I73" s="64">
        <v>120</v>
      </c>
      <c r="J73" s="355">
        <v>6905</v>
      </c>
      <c r="K73" s="44">
        <f t="shared" si="3"/>
        <v>828600</v>
      </c>
      <c r="L73" s="396"/>
      <c r="M73" s="382"/>
      <c r="N73" s="391"/>
      <c r="O73" s="57"/>
      <c r="AA73" s="355">
        <f t="shared" si="1"/>
        <v>6676</v>
      </c>
    </row>
    <row r="74" spans="1:27" ht="75">
      <c r="A74" s="4"/>
      <c r="B74" s="6"/>
      <c r="C74" s="9"/>
      <c r="D74" s="16" t="s">
        <v>146</v>
      </c>
      <c r="E74" s="16"/>
      <c r="F74" s="16"/>
      <c r="G74" s="45" t="s">
        <v>147</v>
      </c>
      <c r="H74" s="41" t="s">
        <v>42</v>
      </c>
      <c r="I74" s="64">
        <v>120</v>
      </c>
      <c r="J74" s="355">
        <v>19468</v>
      </c>
      <c r="K74" s="44">
        <f t="shared" si="3"/>
        <v>2336160</v>
      </c>
      <c r="L74" s="396"/>
      <c r="M74" s="382"/>
      <c r="N74" s="391"/>
      <c r="O74" s="57"/>
      <c r="AA74" s="355">
        <f t="shared" si="1"/>
        <v>18824</v>
      </c>
    </row>
    <row r="75" spans="1:27" ht="26.25" customHeight="1" thickBot="1">
      <c r="A75" s="4"/>
      <c r="B75" s="6"/>
      <c r="C75" s="11" t="s">
        <v>47</v>
      </c>
      <c r="D75" s="12"/>
      <c r="E75" s="12"/>
      <c r="F75" s="12"/>
      <c r="G75" s="13"/>
      <c r="H75" s="12"/>
      <c r="I75" s="79"/>
      <c r="J75" s="80"/>
      <c r="K75" s="83">
        <f>SUBTOTAL(9,K48:K74)</f>
        <v>759608226</v>
      </c>
      <c r="L75" s="396"/>
      <c r="M75" s="383"/>
      <c r="N75" s="362"/>
      <c r="AA75" s="80">
        <f t="shared" si="1"/>
        <v>0</v>
      </c>
    </row>
    <row r="76" spans="1:27" ht="30" customHeight="1" thickBot="1">
      <c r="A76" s="4"/>
      <c r="B76" s="6"/>
      <c r="C76" s="72"/>
      <c r="D76" s="73" t="s">
        <v>148</v>
      </c>
      <c r="E76" s="74"/>
      <c r="F76" s="74"/>
      <c r="G76" s="74" t="s">
        <v>149</v>
      </c>
      <c r="H76" s="73"/>
      <c r="I76" s="76"/>
      <c r="J76" s="74"/>
      <c r="K76" s="75"/>
      <c r="L76" s="396"/>
      <c r="M76" s="381"/>
      <c r="N76" s="360"/>
      <c r="AA76" s="74">
        <f t="shared" si="1"/>
        <v>0</v>
      </c>
    </row>
    <row r="77" spans="1:27" ht="30" customHeight="1">
      <c r="A77" s="4"/>
      <c r="B77" s="6"/>
      <c r="C77" s="9"/>
      <c r="D77" s="15" t="s">
        <v>150</v>
      </c>
      <c r="E77" s="15"/>
      <c r="F77" s="15"/>
      <c r="G77" s="45" t="s">
        <v>151</v>
      </c>
      <c r="H77" s="41" t="s">
        <v>108</v>
      </c>
      <c r="I77" s="64">
        <v>481</v>
      </c>
      <c r="J77" s="355">
        <v>7719</v>
      </c>
      <c r="K77" s="44">
        <f>ROUND(I77*J77,0)</f>
        <v>3712839</v>
      </c>
      <c r="L77" s="396"/>
      <c r="M77" s="382"/>
      <c r="N77" s="391"/>
      <c r="O77" s="57"/>
      <c r="AA77" s="355">
        <f t="shared" si="1"/>
        <v>7463</v>
      </c>
    </row>
    <row r="78" spans="1:27" ht="26.25" customHeight="1" thickBot="1">
      <c r="A78" s="4"/>
      <c r="B78" s="6"/>
      <c r="C78" s="11" t="s">
        <v>47</v>
      </c>
      <c r="D78" s="12"/>
      <c r="E78" s="12"/>
      <c r="F78" s="12"/>
      <c r="G78" s="13"/>
      <c r="H78" s="12"/>
      <c r="I78" s="79"/>
      <c r="J78" s="80"/>
      <c r="K78" s="83">
        <f>SUBTOTAL(9,K77:K77)</f>
        <v>3712839</v>
      </c>
      <c r="L78" s="396"/>
      <c r="M78" s="383"/>
      <c r="N78" s="362"/>
      <c r="AA78" s="80">
        <f t="shared" si="1"/>
        <v>0</v>
      </c>
    </row>
    <row r="79" spans="1:27" ht="30" customHeight="1" thickBot="1">
      <c r="A79" s="4"/>
      <c r="B79" s="6"/>
      <c r="C79" s="72"/>
      <c r="D79" s="73" t="s">
        <v>152</v>
      </c>
      <c r="E79" s="74"/>
      <c r="F79" s="74"/>
      <c r="G79" s="74" t="s">
        <v>153</v>
      </c>
      <c r="H79" s="73"/>
      <c r="I79" s="76"/>
      <c r="J79" s="74"/>
      <c r="K79" s="75"/>
      <c r="L79" s="396"/>
      <c r="M79" s="381"/>
      <c r="N79" s="360"/>
      <c r="AA79" s="74">
        <f t="shared" ref="AA79:AA142" si="4">+IFERROR(ROUND($AA$11*J79,0),"")</f>
        <v>0</v>
      </c>
    </row>
    <row r="80" spans="1:27" ht="16">
      <c r="A80" s="4"/>
      <c r="B80" s="6"/>
      <c r="C80" s="9"/>
      <c r="D80" s="15" t="s">
        <v>154</v>
      </c>
      <c r="E80" s="15"/>
      <c r="F80" s="15"/>
      <c r="G80" s="45" t="s">
        <v>155</v>
      </c>
      <c r="H80" s="41" t="s">
        <v>27</v>
      </c>
      <c r="I80" s="64">
        <v>509</v>
      </c>
      <c r="J80" s="355">
        <v>16024</v>
      </c>
      <c r="K80" s="44">
        <f>ROUND(I80*J80,0)</f>
        <v>8156216</v>
      </c>
      <c r="L80" s="396"/>
      <c r="M80" s="382"/>
      <c r="N80" s="391"/>
      <c r="O80" s="57"/>
      <c r="AA80" s="355">
        <f t="shared" si="4"/>
        <v>15494</v>
      </c>
    </row>
    <row r="81" spans="1:27" ht="45.75" customHeight="1">
      <c r="A81" s="4"/>
      <c r="B81" s="6"/>
      <c r="C81" s="9"/>
      <c r="D81" s="15" t="s">
        <v>156</v>
      </c>
      <c r="E81" s="15"/>
      <c r="F81" s="15"/>
      <c r="G81" s="45" t="s">
        <v>157</v>
      </c>
      <c r="H81" s="41" t="s">
        <v>42</v>
      </c>
      <c r="I81" s="64">
        <v>112</v>
      </c>
      <c r="J81" s="355">
        <v>29865</v>
      </c>
      <c r="K81" s="44">
        <f>ROUND(I81*J81,0)</f>
        <v>3344880</v>
      </c>
      <c r="L81" s="396"/>
      <c r="M81" s="382"/>
      <c r="N81" s="391"/>
      <c r="O81" s="57"/>
      <c r="AA81" s="355">
        <f t="shared" si="4"/>
        <v>28876</v>
      </c>
    </row>
    <row r="82" spans="1:27" ht="45" customHeight="1">
      <c r="A82" s="4"/>
      <c r="B82" s="6"/>
      <c r="C82" s="9"/>
      <c r="D82" s="15" t="s">
        <v>158</v>
      </c>
      <c r="E82" s="15"/>
      <c r="F82" s="15"/>
      <c r="G82" s="45" t="s">
        <v>159</v>
      </c>
      <c r="H82" s="41" t="s">
        <v>27</v>
      </c>
      <c r="I82" s="64">
        <v>327</v>
      </c>
      <c r="J82" s="355">
        <v>93165</v>
      </c>
      <c r="K82" s="44">
        <f>ROUND(I82*J82,0)</f>
        <v>30464955</v>
      </c>
      <c r="L82" s="396"/>
      <c r="M82" s="382"/>
      <c r="N82" s="391"/>
      <c r="O82" s="57"/>
      <c r="AA82" s="355">
        <f t="shared" si="4"/>
        <v>90081</v>
      </c>
    </row>
    <row r="83" spans="1:27" ht="48.75" customHeight="1">
      <c r="A83" s="4"/>
      <c r="B83" s="6"/>
      <c r="C83" s="17"/>
      <c r="D83" s="15" t="s">
        <v>160</v>
      </c>
      <c r="E83" s="15"/>
      <c r="F83" s="15"/>
      <c r="G83" s="45" t="s">
        <v>161</v>
      </c>
      <c r="H83" s="41" t="s">
        <v>27</v>
      </c>
      <c r="I83" s="64">
        <v>125</v>
      </c>
      <c r="J83" s="355">
        <v>111699</v>
      </c>
      <c r="K83" s="44">
        <f>ROUND(I83*J83,0)</f>
        <v>13962375</v>
      </c>
      <c r="L83" s="396"/>
      <c r="M83" s="382"/>
      <c r="N83" s="391"/>
      <c r="O83" s="57"/>
      <c r="AA83" s="355">
        <f t="shared" si="4"/>
        <v>108001</v>
      </c>
    </row>
    <row r="84" spans="1:27" ht="26.25" customHeight="1" thickBot="1">
      <c r="A84" s="4"/>
      <c r="B84" s="6"/>
      <c r="C84" s="11" t="s">
        <v>47</v>
      </c>
      <c r="D84" s="12"/>
      <c r="E84" s="12"/>
      <c r="F84" s="12"/>
      <c r="G84" s="13"/>
      <c r="H84" s="12"/>
      <c r="I84" s="79"/>
      <c r="J84" s="80"/>
      <c r="K84" s="83">
        <f>SUBTOTAL(9,K80:K83)</f>
        <v>55928426</v>
      </c>
      <c r="L84" s="396"/>
      <c r="M84" s="383"/>
      <c r="N84" s="362"/>
      <c r="AA84" s="80">
        <f t="shared" si="4"/>
        <v>0</v>
      </c>
    </row>
    <row r="85" spans="1:27" ht="30" customHeight="1" thickBot="1">
      <c r="A85" s="4"/>
      <c r="B85" s="6"/>
      <c r="C85" s="72"/>
      <c r="D85" s="73" t="s">
        <v>162</v>
      </c>
      <c r="E85" s="74"/>
      <c r="F85" s="74"/>
      <c r="G85" s="74" t="s">
        <v>163</v>
      </c>
      <c r="H85" s="73"/>
      <c r="I85" s="76"/>
      <c r="J85" s="74"/>
      <c r="K85" s="75"/>
      <c r="L85" s="396"/>
      <c r="M85" s="381"/>
      <c r="N85" s="360"/>
      <c r="AA85" s="74">
        <f t="shared" si="4"/>
        <v>0</v>
      </c>
    </row>
    <row r="86" spans="1:27" ht="30">
      <c r="A86" s="4"/>
      <c r="B86" s="6"/>
      <c r="C86" s="9"/>
      <c r="D86" s="15" t="s">
        <v>164</v>
      </c>
      <c r="E86" s="15"/>
      <c r="F86" s="15"/>
      <c r="G86" s="45" t="s">
        <v>165</v>
      </c>
      <c r="H86" s="41" t="s">
        <v>27</v>
      </c>
      <c r="I86" s="64">
        <v>235</v>
      </c>
      <c r="J86" s="355">
        <v>161191</v>
      </c>
      <c r="K86" s="44">
        <f t="shared" ref="K86:K93" si="5">ROUND(I86*J86,0)</f>
        <v>37879885</v>
      </c>
      <c r="L86" s="396"/>
      <c r="M86" s="382"/>
      <c r="N86" s="391"/>
      <c r="O86" s="57"/>
      <c r="AA86" s="355">
        <f t="shared" si="4"/>
        <v>155855</v>
      </c>
    </row>
    <row r="87" spans="1:27" ht="60">
      <c r="A87" s="4"/>
      <c r="B87" s="6"/>
      <c r="C87" s="9"/>
      <c r="D87" s="15" t="s">
        <v>166</v>
      </c>
      <c r="E87" s="15"/>
      <c r="F87" s="15"/>
      <c r="G87" s="45" t="s">
        <v>167</v>
      </c>
      <c r="H87" s="41" t="s">
        <v>42</v>
      </c>
      <c r="I87" s="64">
        <v>50</v>
      </c>
      <c r="J87" s="355">
        <v>72953</v>
      </c>
      <c r="K87" s="44">
        <f t="shared" si="5"/>
        <v>3647650</v>
      </c>
      <c r="L87" s="396"/>
      <c r="M87" s="382"/>
      <c r="N87" s="391"/>
      <c r="O87" s="57"/>
      <c r="AA87" s="355">
        <f t="shared" si="4"/>
        <v>70538</v>
      </c>
    </row>
    <row r="88" spans="1:27" ht="60">
      <c r="A88" s="4"/>
      <c r="B88" s="6"/>
      <c r="C88" s="9"/>
      <c r="D88" s="15" t="s">
        <v>168</v>
      </c>
      <c r="E88" s="15"/>
      <c r="F88" s="15"/>
      <c r="G88" s="45" t="s">
        <v>169</v>
      </c>
      <c r="H88" s="41" t="s">
        <v>27</v>
      </c>
      <c r="I88" s="64">
        <v>191</v>
      </c>
      <c r="J88" s="355">
        <v>104786</v>
      </c>
      <c r="K88" s="44">
        <f t="shared" si="5"/>
        <v>20014126</v>
      </c>
      <c r="L88" s="396"/>
      <c r="M88" s="382"/>
      <c r="N88" s="391"/>
      <c r="O88" s="57"/>
      <c r="AA88" s="355">
        <f t="shared" si="4"/>
        <v>101317</v>
      </c>
    </row>
    <row r="89" spans="1:27" ht="30">
      <c r="A89" s="4"/>
      <c r="B89" s="6"/>
      <c r="C89" s="9"/>
      <c r="D89" s="15" t="s">
        <v>170</v>
      </c>
      <c r="E89" s="15"/>
      <c r="F89" s="15"/>
      <c r="G89" s="45" t="s">
        <v>171</v>
      </c>
      <c r="H89" s="41" t="s">
        <v>27</v>
      </c>
      <c r="I89" s="64">
        <v>52</v>
      </c>
      <c r="J89" s="355">
        <v>64119</v>
      </c>
      <c r="K89" s="44">
        <f t="shared" si="5"/>
        <v>3334188</v>
      </c>
      <c r="L89" s="396"/>
      <c r="M89" s="382"/>
      <c r="N89" s="391"/>
      <c r="O89" s="57"/>
      <c r="AA89" s="355">
        <f t="shared" si="4"/>
        <v>61996</v>
      </c>
    </row>
    <row r="90" spans="1:27" ht="16">
      <c r="A90" s="4"/>
      <c r="B90" s="6"/>
      <c r="C90" s="9"/>
      <c r="D90" s="15" t="s">
        <v>172</v>
      </c>
      <c r="E90" s="15"/>
      <c r="F90" s="15"/>
      <c r="G90" s="45" t="s">
        <v>173</v>
      </c>
      <c r="H90" s="41" t="s">
        <v>42</v>
      </c>
      <c r="I90" s="64">
        <v>2</v>
      </c>
      <c r="J90" s="355">
        <v>45316</v>
      </c>
      <c r="K90" s="44">
        <f t="shared" si="5"/>
        <v>90632</v>
      </c>
      <c r="L90" s="396"/>
      <c r="M90" s="382"/>
      <c r="N90" s="391"/>
      <c r="O90" s="57"/>
      <c r="AA90" s="355">
        <f t="shared" si="4"/>
        <v>43816</v>
      </c>
    </row>
    <row r="91" spans="1:27" ht="16">
      <c r="A91" s="4"/>
      <c r="B91" s="6"/>
      <c r="C91" s="9"/>
      <c r="D91" s="15" t="s">
        <v>174</v>
      </c>
      <c r="E91" s="15"/>
      <c r="F91" s="15"/>
      <c r="G91" s="45" t="s">
        <v>175</v>
      </c>
      <c r="H91" s="41" t="s">
        <v>27</v>
      </c>
      <c r="I91" s="64">
        <v>20</v>
      </c>
      <c r="J91" s="355">
        <v>101313</v>
      </c>
      <c r="K91" s="44">
        <f t="shared" si="5"/>
        <v>2026260</v>
      </c>
      <c r="L91" s="396"/>
      <c r="M91" s="382"/>
      <c r="N91" s="391"/>
      <c r="O91" s="57"/>
      <c r="AA91" s="355">
        <f t="shared" si="4"/>
        <v>97959</v>
      </c>
    </row>
    <row r="92" spans="1:27" ht="37.5" customHeight="1">
      <c r="A92" s="4"/>
      <c r="B92" s="6"/>
      <c r="C92" s="9"/>
      <c r="D92" s="15" t="s">
        <v>176</v>
      </c>
      <c r="E92" s="15"/>
      <c r="F92" s="15"/>
      <c r="G92" s="45" t="s">
        <v>177</v>
      </c>
      <c r="H92" s="41" t="s">
        <v>27</v>
      </c>
      <c r="I92" s="64">
        <v>106</v>
      </c>
      <c r="J92" s="355">
        <v>80264</v>
      </c>
      <c r="K92" s="44">
        <f t="shared" si="5"/>
        <v>8507984</v>
      </c>
      <c r="L92" s="396"/>
      <c r="M92" s="382"/>
      <c r="N92" s="391"/>
      <c r="O92" s="57"/>
      <c r="AA92" s="355">
        <f t="shared" si="4"/>
        <v>77607</v>
      </c>
    </row>
    <row r="93" spans="1:27" ht="51.75" customHeight="1">
      <c r="A93" s="4"/>
      <c r="B93" s="6"/>
      <c r="C93" s="9"/>
      <c r="D93" s="15" t="s">
        <v>178</v>
      </c>
      <c r="E93" s="15"/>
      <c r="F93" s="15"/>
      <c r="G93" s="45" t="s">
        <v>179</v>
      </c>
      <c r="H93" s="41" t="s">
        <v>27</v>
      </c>
      <c r="I93" s="64">
        <v>35</v>
      </c>
      <c r="J93" s="355">
        <v>90543</v>
      </c>
      <c r="K93" s="44">
        <f t="shared" si="5"/>
        <v>3169005</v>
      </c>
      <c r="L93" s="396"/>
      <c r="M93" s="382"/>
      <c r="N93" s="391"/>
      <c r="O93" s="57"/>
      <c r="AA93" s="355">
        <f t="shared" si="4"/>
        <v>87546</v>
      </c>
    </row>
    <row r="94" spans="1:27" ht="26.25" customHeight="1" thickBot="1">
      <c r="A94" s="4"/>
      <c r="B94" s="6"/>
      <c r="C94" s="11" t="s">
        <v>47</v>
      </c>
      <c r="D94" s="12"/>
      <c r="E94" s="12"/>
      <c r="F94" s="12"/>
      <c r="G94" s="13"/>
      <c r="H94" s="12"/>
      <c r="I94" s="79"/>
      <c r="J94" s="80"/>
      <c r="K94" s="83">
        <f>SUBTOTAL(9,K86:K93)</f>
        <v>78669730</v>
      </c>
      <c r="L94" s="396"/>
      <c r="M94" s="383"/>
      <c r="N94" s="362"/>
      <c r="AA94" s="80">
        <f t="shared" si="4"/>
        <v>0</v>
      </c>
    </row>
    <row r="95" spans="1:27" ht="17" thickBot="1">
      <c r="A95" s="4"/>
      <c r="B95" s="6"/>
      <c r="C95" s="72"/>
      <c r="D95" s="73" t="s">
        <v>180</v>
      </c>
      <c r="E95" s="74"/>
      <c r="F95" s="74"/>
      <c r="G95" s="74" t="s">
        <v>181</v>
      </c>
      <c r="H95" s="73"/>
      <c r="I95" s="76"/>
      <c r="J95" s="74"/>
      <c r="K95" s="75"/>
      <c r="L95" s="396"/>
      <c r="M95" s="381"/>
      <c r="N95" s="360"/>
      <c r="AA95" s="74">
        <f t="shared" si="4"/>
        <v>0</v>
      </c>
    </row>
    <row r="96" spans="1:27" ht="30">
      <c r="A96" s="4"/>
      <c r="B96" s="6"/>
      <c r="C96" s="9"/>
      <c r="D96" s="15" t="s">
        <v>182</v>
      </c>
      <c r="E96" s="15"/>
      <c r="F96" s="15"/>
      <c r="G96" s="45" t="s">
        <v>183</v>
      </c>
      <c r="H96" s="41" t="s">
        <v>27</v>
      </c>
      <c r="I96" s="64">
        <v>265</v>
      </c>
      <c r="J96" s="43">
        <v>23961</v>
      </c>
      <c r="K96" s="44">
        <f>ROUND(I96*J96,0)</f>
        <v>6349665</v>
      </c>
      <c r="L96" s="396"/>
      <c r="M96" s="382"/>
      <c r="N96" s="391"/>
      <c r="O96" s="57"/>
      <c r="AA96" s="43">
        <f t="shared" si="4"/>
        <v>23168</v>
      </c>
    </row>
    <row r="97" spans="1:27" ht="16">
      <c r="A97" s="4"/>
      <c r="B97" s="6"/>
      <c r="C97" s="9"/>
      <c r="D97" s="15" t="s">
        <v>184</v>
      </c>
      <c r="E97" s="15"/>
      <c r="F97" s="15"/>
      <c r="G97" s="45" t="s">
        <v>185</v>
      </c>
      <c r="H97" s="41" t="s">
        <v>27</v>
      </c>
      <c r="I97" s="64">
        <v>713</v>
      </c>
      <c r="J97" s="43">
        <v>16109</v>
      </c>
      <c r="K97" s="44">
        <f>ROUND(I97*J97,0)</f>
        <v>11485717</v>
      </c>
      <c r="L97" s="396"/>
      <c r="M97" s="382"/>
      <c r="N97" s="391"/>
      <c r="O97" s="57"/>
      <c r="AA97" s="43">
        <f t="shared" si="4"/>
        <v>15576</v>
      </c>
    </row>
    <row r="98" spans="1:27" ht="26.25" customHeight="1" thickBot="1">
      <c r="A98" s="4"/>
      <c r="B98" s="6"/>
      <c r="C98" s="11" t="s">
        <v>47</v>
      </c>
      <c r="D98" s="12"/>
      <c r="E98" s="12"/>
      <c r="F98" s="12"/>
      <c r="G98" s="13"/>
      <c r="H98" s="12"/>
      <c r="I98" s="79"/>
      <c r="J98" s="80"/>
      <c r="K98" s="83">
        <f>SUBTOTAL(9,K96:K97)</f>
        <v>17835382</v>
      </c>
      <c r="L98" s="396"/>
      <c r="M98" s="383"/>
      <c r="N98" s="362"/>
      <c r="AA98" s="80">
        <f t="shared" si="4"/>
        <v>0</v>
      </c>
    </row>
    <row r="99" spans="1:27" ht="17" thickBot="1">
      <c r="A99" s="4"/>
      <c r="B99" s="6"/>
      <c r="C99" s="72"/>
      <c r="D99" s="73" t="s">
        <v>186</v>
      </c>
      <c r="E99" s="74"/>
      <c r="F99" s="74"/>
      <c r="G99" s="74" t="s">
        <v>187</v>
      </c>
      <c r="H99" s="73"/>
      <c r="I99" s="76"/>
      <c r="J99" s="74"/>
      <c r="K99" s="75"/>
      <c r="L99" s="396"/>
      <c r="M99" s="381"/>
      <c r="N99" s="360"/>
      <c r="AA99" s="74">
        <f t="shared" si="4"/>
        <v>0</v>
      </c>
    </row>
    <row r="100" spans="1:27" ht="60.75" customHeight="1">
      <c r="A100" s="4"/>
      <c r="B100" s="6"/>
      <c r="C100" s="9"/>
      <c r="D100" s="15" t="s">
        <v>188</v>
      </c>
      <c r="E100" s="15"/>
      <c r="F100" s="15"/>
      <c r="G100" s="45" t="s">
        <v>189</v>
      </c>
      <c r="H100" s="41" t="s">
        <v>27</v>
      </c>
      <c r="I100" s="64">
        <v>1577</v>
      </c>
      <c r="J100" s="43">
        <v>72589</v>
      </c>
      <c r="K100" s="44">
        <f>ROUND(I100*J100,0)</f>
        <v>114472853</v>
      </c>
      <c r="L100" s="396"/>
      <c r="M100" s="382"/>
      <c r="N100" s="391"/>
      <c r="O100" s="57"/>
      <c r="AA100" s="43">
        <f t="shared" si="4"/>
        <v>70186</v>
      </c>
    </row>
    <row r="101" spans="1:27" ht="27.75" customHeight="1">
      <c r="A101" s="4"/>
      <c r="B101" s="6"/>
      <c r="C101" s="9"/>
      <c r="D101" s="15" t="s">
        <v>190</v>
      </c>
      <c r="E101" s="15"/>
      <c r="F101" s="15"/>
      <c r="G101" s="45" t="s">
        <v>191</v>
      </c>
      <c r="H101" s="41" t="s">
        <v>27</v>
      </c>
      <c r="I101" s="64">
        <v>80</v>
      </c>
      <c r="J101" s="43">
        <v>23977</v>
      </c>
      <c r="K101" s="44">
        <f>ROUND(I101*J101,0)</f>
        <v>1918160</v>
      </c>
      <c r="L101" s="396"/>
      <c r="M101" s="382"/>
      <c r="N101" s="391"/>
      <c r="O101" s="57"/>
      <c r="AA101" s="43">
        <f t="shared" si="4"/>
        <v>23183</v>
      </c>
    </row>
    <row r="102" spans="1:27" ht="26.25" customHeight="1" thickBot="1">
      <c r="A102" s="4"/>
      <c r="B102" s="6"/>
      <c r="C102" s="11" t="s">
        <v>47</v>
      </c>
      <c r="D102" s="12"/>
      <c r="E102" s="12"/>
      <c r="F102" s="12"/>
      <c r="G102" s="13"/>
      <c r="H102" s="12"/>
      <c r="I102" s="79"/>
      <c r="J102" s="80"/>
      <c r="K102" s="83">
        <f>SUBTOTAL(9,K100:K101)</f>
        <v>116391013</v>
      </c>
      <c r="L102" s="396"/>
      <c r="M102" s="383"/>
      <c r="N102" s="362"/>
      <c r="AA102" s="80">
        <f t="shared" si="4"/>
        <v>0</v>
      </c>
    </row>
    <row r="103" spans="1:27" ht="17" thickBot="1">
      <c r="A103" s="4"/>
      <c r="B103" s="6"/>
      <c r="C103" s="72"/>
      <c r="D103" s="73" t="s">
        <v>192</v>
      </c>
      <c r="E103" s="74"/>
      <c r="F103" s="74"/>
      <c r="G103" s="74" t="s">
        <v>193</v>
      </c>
      <c r="H103" s="73"/>
      <c r="I103" s="76"/>
      <c r="J103" s="74"/>
      <c r="K103" s="75"/>
      <c r="L103" s="396"/>
      <c r="M103" s="381"/>
      <c r="N103" s="360"/>
      <c r="AA103" s="74">
        <f t="shared" si="4"/>
        <v>0</v>
      </c>
    </row>
    <row r="104" spans="1:27" ht="30">
      <c r="A104" s="4"/>
      <c r="B104" s="6"/>
      <c r="C104" s="9"/>
      <c r="D104" s="15" t="s">
        <v>194</v>
      </c>
      <c r="E104" s="15"/>
      <c r="F104" s="15"/>
      <c r="G104" s="45" t="s">
        <v>195</v>
      </c>
      <c r="H104" s="41" t="s">
        <v>27</v>
      </c>
      <c r="I104" s="64">
        <v>883</v>
      </c>
      <c r="J104" s="43">
        <v>22514</v>
      </c>
      <c r="K104" s="44">
        <f t="shared" ref="K104:K113" si="6">ROUND(I104*J104,0)</f>
        <v>19879862</v>
      </c>
      <c r="L104" s="396"/>
      <c r="M104" s="382"/>
      <c r="N104" s="391"/>
      <c r="O104" s="57"/>
      <c r="AA104" s="43">
        <f t="shared" si="4"/>
        <v>21769</v>
      </c>
    </row>
    <row r="105" spans="1:27" ht="30">
      <c r="A105" s="4"/>
      <c r="B105" s="6"/>
      <c r="C105" s="9"/>
      <c r="D105" s="15" t="s">
        <v>196</v>
      </c>
      <c r="E105" s="15"/>
      <c r="F105" s="15"/>
      <c r="G105" s="45" t="s">
        <v>197</v>
      </c>
      <c r="H105" s="41" t="s">
        <v>27</v>
      </c>
      <c r="I105" s="64">
        <v>25</v>
      </c>
      <c r="J105" s="43">
        <v>124848</v>
      </c>
      <c r="K105" s="44">
        <f t="shared" si="6"/>
        <v>3121200</v>
      </c>
      <c r="L105" s="396"/>
      <c r="M105" s="382"/>
      <c r="N105" s="391"/>
      <c r="O105" s="57"/>
      <c r="AA105" s="43">
        <f t="shared" si="4"/>
        <v>120715</v>
      </c>
    </row>
    <row r="106" spans="1:27" ht="45">
      <c r="A106" s="4"/>
      <c r="B106" s="6"/>
      <c r="C106" s="9"/>
      <c r="D106" s="15" t="s">
        <v>198</v>
      </c>
      <c r="E106" s="15"/>
      <c r="F106" s="15"/>
      <c r="G106" s="45" t="s">
        <v>199</v>
      </c>
      <c r="H106" s="41" t="s">
        <v>27</v>
      </c>
      <c r="I106" s="64">
        <v>264</v>
      </c>
      <c r="J106" s="43">
        <v>838963</v>
      </c>
      <c r="K106" s="44">
        <f t="shared" si="6"/>
        <v>221486232</v>
      </c>
      <c r="L106" s="396"/>
      <c r="M106" s="382"/>
      <c r="N106" s="391"/>
      <c r="O106" s="57"/>
      <c r="AA106" s="43">
        <f t="shared" si="4"/>
        <v>811189</v>
      </c>
    </row>
    <row r="107" spans="1:27" ht="75">
      <c r="A107" s="4"/>
      <c r="B107" s="6"/>
      <c r="C107" s="9"/>
      <c r="D107" s="15" t="s">
        <v>200</v>
      </c>
      <c r="E107" s="15"/>
      <c r="F107" s="15"/>
      <c r="G107" s="45" t="s">
        <v>201</v>
      </c>
      <c r="H107" s="41" t="s">
        <v>42</v>
      </c>
      <c r="I107" s="64">
        <v>38</v>
      </c>
      <c r="J107" s="43">
        <v>48877</v>
      </c>
      <c r="K107" s="44">
        <f t="shared" si="6"/>
        <v>1857326</v>
      </c>
      <c r="L107" s="396"/>
      <c r="M107" s="382"/>
      <c r="N107" s="391"/>
      <c r="O107" s="57"/>
      <c r="AA107" s="43">
        <f t="shared" si="4"/>
        <v>47259</v>
      </c>
    </row>
    <row r="108" spans="1:27" ht="30">
      <c r="A108" s="4"/>
      <c r="B108" s="6"/>
      <c r="C108" s="9"/>
      <c r="D108" s="15" t="s">
        <v>202</v>
      </c>
      <c r="E108" s="15"/>
      <c r="F108" s="15"/>
      <c r="G108" s="45" t="s">
        <v>203</v>
      </c>
      <c r="H108" s="41" t="s">
        <v>27</v>
      </c>
      <c r="I108" s="64">
        <v>99</v>
      </c>
      <c r="J108" s="43">
        <v>64266</v>
      </c>
      <c r="K108" s="44">
        <f t="shared" si="6"/>
        <v>6362334</v>
      </c>
      <c r="L108" s="396"/>
      <c r="M108" s="382"/>
      <c r="N108" s="391"/>
      <c r="O108" s="57"/>
      <c r="AA108" s="43">
        <f t="shared" si="4"/>
        <v>62138</v>
      </c>
    </row>
    <row r="109" spans="1:27" ht="16">
      <c r="A109" s="4"/>
      <c r="B109" s="6"/>
      <c r="C109" s="9"/>
      <c r="D109" s="15" t="s">
        <v>204</v>
      </c>
      <c r="E109" s="15"/>
      <c r="F109" s="15"/>
      <c r="G109" s="45" t="s">
        <v>205</v>
      </c>
      <c r="H109" s="41" t="s">
        <v>42</v>
      </c>
      <c r="I109" s="64">
        <v>542</v>
      </c>
      <c r="J109" s="43">
        <v>14909</v>
      </c>
      <c r="K109" s="44">
        <f t="shared" si="6"/>
        <v>8080678</v>
      </c>
      <c r="L109" s="396"/>
      <c r="M109" s="382"/>
      <c r="N109" s="391"/>
      <c r="O109" s="57"/>
      <c r="AA109" s="43">
        <f t="shared" si="4"/>
        <v>14415</v>
      </c>
    </row>
    <row r="110" spans="1:27" ht="16">
      <c r="A110" s="4"/>
      <c r="B110" s="6"/>
      <c r="C110" s="9"/>
      <c r="D110" s="15" t="s">
        <v>206</v>
      </c>
      <c r="E110" s="15"/>
      <c r="F110" s="15"/>
      <c r="G110" s="45" t="s">
        <v>207</v>
      </c>
      <c r="H110" s="41" t="s">
        <v>27</v>
      </c>
      <c r="I110" s="64">
        <v>522</v>
      </c>
      <c r="J110" s="43">
        <v>32625</v>
      </c>
      <c r="K110" s="44">
        <f t="shared" si="6"/>
        <v>17030250</v>
      </c>
      <c r="L110" s="396"/>
      <c r="M110" s="382"/>
      <c r="N110" s="391"/>
      <c r="O110" s="57"/>
      <c r="AA110" s="43">
        <f t="shared" si="4"/>
        <v>31545</v>
      </c>
    </row>
    <row r="111" spans="1:27" ht="45">
      <c r="A111" s="4"/>
      <c r="B111" s="6"/>
      <c r="C111" s="9"/>
      <c r="D111" s="15" t="s">
        <v>208</v>
      </c>
      <c r="E111" s="15"/>
      <c r="F111" s="15"/>
      <c r="G111" s="45" t="s">
        <v>209</v>
      </c>
      <c r="H111" s="41" t="s">
        <v>42</v>
      </c>
      <c r="I111" s="64">
        <v>186</v>
      </c>
      <c r="J111" s="43">
        <v>33467</v>
      </c>
      <c r="K111" s="44">
        <f t="shared" si="6"/>
        <v>6224862</v>
      </c>
      <c r="L111" s="396"/>
      <c r="M111" s="382"/>
      <c r="N111" s="391"/>
      <c r="O111" s="57"/>
      <c r="AA111" s="43">
        <f t="shared" si="4"/>
        <v>32359</v>
      </c>
    </row>
    <row r="112" spans="1:27" ht="16">
      <c r="A112" s="4"/>
      <c r="B112" s="6"/>
      <c r="C112" s="9"/>
      <c r="D112" s="15" t="s">
        <v>210</v>
      </c>
      <c r="E112" s="15"/>
      <c r="F112" s="15"/>
      <c r="G112" s="45" t="s">
        <v>211</v>
      </c>
      <c r="H112" s="41" t="s">
        <v>27</v>
      </c>
      <c r="I112" s="64">
        <v>209</v>
      </c>
      <c r="J112" s="43">
        <v>78825</v>
      </c>
      <c r="K112" s="44">
        <f t="shared" si="6"/>
        <v>16474425</v>
      </c>
      <c r="L112" s="396"/>
      <c r="M112" s="382"/>
      <c r="N112" s="391"/>
      <c r="O112" s="57"/>
      <c r="AA112" s="43">
        <f t="shared" si="4"/>
        <v>76215</v>
      </c>
    </row>
    <row r="113" spans="1:27" ht="30">
      <c r="A113" s="4"/>
      <c r="B113" s="6"/>
      <c r="C113" s="9"/>
      <c r="D113" s="15" t="s">
        <v>212</v>
      </c>
      <c r="E113" s="15"/>
      <c r="F113" s="15"/>
      <c r="G113" s="45" t="s">
        <v>213</v>
      </c>
      <c r="H113" s="41" t="s">
        <v>27</v>
      </c>
      <c r="I113" s="64">
        <v>180</v>
      </c>
      <c r="J113" s="43">
        <v>78562</v>
      </c>
      <c r="K113" s="44">
        <f t="shared" si="6"/>
        <v>14141160</v>
      </c>
      <c r="L113" s="396"/>
      <c r="M113" s="382"/>
      <c r="N113" s="391"/>
      <c r="O113" s="57"/>
      <c r="AA113" s="43">
        <f t="shared" si="4"/>
        <v>75961</v>
      </c>
    </row>
    <row r="114" spans="1:27" ht="26.25" customHeight="1" thickBot="1">
      <c r="A114" s="4"/>
      <c r="B114" s="6"/>
      <c r="C114" s="11" t="s">
        <v>47</v>
      </c>
      <c r="D114" s="12"/>
      <c r="E114" s="12"/>
      <c r="F114" s="12"/>
      <c r="G114" s="13"/>
      <c r="H114" s="12"/>
      <c r="I114" s="79"/>
      <c r="J114" s="80"/>
      <c r="K114" s="83">
        <f>SUBTOTAL(9,K104:K113)</f>
        <v>314658329</v>
      </c>
      <c r="L114" s="396"/>
      <c r="M114" s="383"/>
      <c r="N114" s="362"/>
      <c r="AA114" s="80">
        <f t="shared" si="4"/>
        <v>0</v>
      </c>
    </row>
    <row r="115" spans="1:27" ht="17" thickBot="1">
      <c r="A115" s="4"/>
      <c r="B115" s="6"/>
      <c r="C115" s="72"/>
      <c r="D115" s="73">
        <v>10</v>
      </c>
      <c r="E115" s="74"/>
      <c r="F115" s="74"/>
      <c r="G115" s="74" t="s">
        <v>214</v>
      </c>
      <c r="H115" s="73"/>
      <c r="I115" s="76"/>
      <c r="J115" s="74"/>
      <c r="K115" s="75"/>
      <c r="L115" s="396"/>
      <c r="M115" s="381"/>
      <c r="N115" s="360"/>
      <c r="AA115" s="74">
        <f t="shared" si="4"/>
        <v>0</v>
      </c>
    </row>
    <row r="116" spans="1:27" ht="90">
      <c r="A116" s="4"/>
      <c r="B116" s="6"/>
      <c r="C116" s="9"/>
      <c r="D116" s="15" t="s">
        <v>215</v>
      </c>
      <c r="E116" s="15"/>
      <c r="F116" s="15"/>
      <c r="G116" s="45" t="s">
        <v>216</v>
      </c>
      <c r="H116" s="41" t="s">
        <v>35</v>
      </c>
      <c r="I116" s="64">
        <v>6</v>
      </c>
      <c r="J116" s="43">
        <v>1560248</v>
      </c>
      <c r="K116" s="44">
        <f t="shared" ref="K116:K122" si="7">ROUND(I116*J116,0)</f>
        <v>9361488</v>
      </c>
      <c r="L116" s="396"/>
      <c r="M116" s="382"/>
      <c r="N116" s="391"/>
      <c r="O116" s="57"/>
      <c r="AA116" s="43">
        <f t="shared" si="4"/>
        <v>1508596</v>
      </c>
    </row>
    <row r="117" spans="1:27" ht="90">
      <c r="A117" s="4"/>
      <c r="B117" s="6"/>
      <c r="C117" s="9"/>
      <c r="D117" s="15" t="s">
        <v>217</v>
      </c>
      <c r="E117" s="15"/>
      <c r="F117" s="15"/>
      <c r="G117" s="45" t="s">
        <v>218</v>
      </c>
      <c r="H117" s="41" t="s">
        <v>35</v>
      </c>
      <c r="I117" s="64">
        <v>3</v>
      </c>
      <c r="J117" s="43">
        <v>1590109</v>
      </c>
      <c r="K117" s="44">
        <f t="shared" si="7"/>
        <v>4770327</v>
      </c>
      <c r="L117" s="396"/>
      <c r="M117" s="382"/>
      <c r="N117" s="391"/>
      <c r="O117" s="57"/>
      <c r="AA117" s="43">
        <f t="shared" si="4"/>
        <v>1537468</v>
      </c>
    </row>
    <row r="118" spans="1:27" ht="90">
      <c r="A118" s="4"/>
      <c r="B118" s="6"/>
      <c r="C118" s="9"/>
      <c r="D118" s="15" t="s">
        <v>219</v>
      </c>
      <c r="E118" s="15"/>
      <c r="F118" s="15"/>
      <c r="G118" s="45" t="s">
        <v>220</v>
      </c>
      <c r="H118" s="41" t="s">
        <v>35</v>
      </c>
      <c r="I118" s="64">
        <v>7</v>
      </c>
      <c r="J118" s="43">
        <v>1697823</v>
      </c>
      <c r="K118" s="44">
        <f t="shared" si="7"/>
        <v>11884761</v>
      </c>
      <c r="L118" s="396"/>
      <c r="M118" s="382"/>
      <c r="N118" s="391"/>
      <c r="O118" s="57"/>
      <c r="AA118" s="43">
        <f t="shared" si="4"/>
        <v>1641617</v>
      </c>
    </row>
    <row r="119" spans="1:27" ht="90">
      <c r="A119" s="4"/>
      <c r="B119" s="6"/>
      <c r="C119" s="9"/>
      <c r="D119" s="15" t="s">
        <v>221</v>
      </c>
      <c r="E119" s="15"/>
      <c r="F119" s="15"/>
      <c r="G119" s="45" t="s">
        <v>222</v>
      </c>
      <c r="H119" s="41" t="s">
        <v>35</v>
      </c>
      <c r="I119" s="64">
        <v>6</v>
      </c>
      <c r="J119" s="43">
        <v>1581577</v>
      </c>
      <c r="K119" s="44">
        <f t="shared" si="7"/>
        <v>9489462</v>
      </c>
      <c r="L119" s="396"/>
      <c r="M119" s="382"/>
      <c r="N119" s="391"/>
      <c r="O119" s="57"/>
      <c r="AA119" s="43">
        <f t="shared" si="4"/>
        <v>1529219</v>
      </c>
    </row>
    <row r="120" spans="1:27" ht="90">
      <c r="A120" s="4"/>
      <c r="B120" s="6"/>
      <c r="C120" s="9"/>
      <c r="D120" s="15" t="s">
        <v>223</v>
      </c>
      <c r="E120" s="15"/>
      <c r="F120" s="15"/>
      <c r="G120" s="45" t="s">
        <v>224</v>
      </c>
      <c r="H120" s="41" t="s">
        <v>35</v>
      </c>
      <c r="I120" s="64">
        <v>2</v>
      </c>
      <c r="J120" s="43">
        <v>3728385</v>
      </c>
      <c r="K120" s="44">
        <f t="shared" si="7"/>
        <v>7456770</v>
      </c>
      <c r="L120" s="396"/>
      <c r="M120" s="382"/>
      <c r="N120" s="391"/>
      <c r="O120" s="57"/>
      <c r="AA120" s="43">
        <f t="shared" si="4"/>
        <v>3604957</v>
      </c>
    </row>
    <row r="121" spans="1:27" ht="90">
      <c r="A121" s="4"/>
      <c r="B121" s="6"/>
      <c r="C121" s="9"/>
      <c r="D121" s="15" t="s">
        <v>225</v>
      </c>
      <c r="E121" s="15"/>
      <c r="F121" s="15"/>
      <c r="G121" s="45" t="s">
        <v>226</v>
      </c>
      <c r="H121" s="41" t="s">
        <v>35</v>
      </c>
      <c r="I121" s="64">
        <v>1</v>
      </c>
      <c r="J121" s="43">
        <v>1560248</v>
      </c>
      <c r="K121" s="44">
        <f t="shared" si="7"/>
        <v>1560248</v>
      </c>
      <c r="L121" s="396"/>
      <c r="M121" s="382"/>
      <c r="N121" s="391"/>
      <c r="O121" s="57"/>
      <c r="AA121" s="43">
        <f t="shared" si="4"/>
        <v>1508596</v>
      </c>
    </row>
    <row r="122" spans="1:27" ht="165">
      <c r="A122" s="4"/>
      <c r="B122" s="6"/>
      <c r="C122" s="9"/>
      <c r="D122" s="15" t="s">
        <v>227</v>
      </c>
      <c r="E122" s="15"/>
      <c r="F122" s="15"/>
      <c r="G122" s="353" t="s">
        <v>228</v>
      </c>
      <c r="H122" s="41" t="s">
        <v>35</v>
      </c>
      <c r="I122" s="64">
        <v>1</v>
      </c>
      <c r="J122" s="43">
        <v>1560248</v>
      </c>
      <c r="K122" s="44">
        <f t="shared" si="7"/>
        <v>1560248</v>
      </c>
      <c r="L122" s="396"/>
      <c r="M122" s="382"/>
      <c r="N122" s="391"/>
      <c r="O122" s="57"/>
      <c r="AA122" s="43">
        <f t="shared" si="4"/>
        <v>1508596</v>
      </c>
    </row>
    <row r="123" spans="1:27" ht="26.25" customHeight="1" thickBot="1">
      <c r="A123" s="4"/>
      <c r="B123" s="6"/>
      <c r="C123" s="11" t="s">
        <v>47</v>
      </c>
      <c r="D123" s="12"/>
      <c r="E123" s="12"/>
      <c r="F123" s="12"/>
      <c r="G123" s="13"/>
      <c r="H123" s="12"/>
      <c r="I123" s="79"/>
      <c r="J123" s="80"/>
      <c r="K123" s="83">
        <f>SUBTOTAL(9,K116:K122)</f>
        <v>46083304</v>
      </c>
      <c r="L123" s="396"/>
      <c r="M123" s="383"/>
      <c r="N123" s="362"/>
      <c r="AA123" s="80">
        <f t="shared" si="4"/>
        <v>0</v>
      </c>
    </row>
    <row r="124" spans="1:27" ht="30" customHeight="1" thickBot="1">
      <c r="A124" s="4"/>
      <c r="B124" s="6"/>
      <c r="C124" s="72"/>
      <c r="D124" s="73">
        <v>11</v>
      </c>
      <c r="E124" s="74"/>
      <c r="F124" s="74"/>
      <c r="G124" s="74" t="s">
        <v>229</v>
      </c>
      <c r="H124" s="73"/>
      <c r="I124" s="76"/>
      <c r="J124" s="74"/>
      <c r="K124" s="75"/>
      <c r="L124" s="396"/>
      <c r="M124" s="381"/>
      <c r="N124" s="360"/>
      <c r="AA124" s="74">
        <f t="shared" si="4"/>
        <v>0</v>
      </c>
    </row>
    <row r="125" spans="1:27" ht="16">
      <c r="A125" s="4"/>
      <c r="B125" s="6"/>
      <c r="C125" s="9"/>
      <c r="D125" s="46" t="s">
        <v>230</v>
      </c>
      <c r="E125" s="46"/>
      <c r="F125" s="46"/>
      <c r="G125" s="47" t="s">
        <v>231</v>
      </c>
      <c r="H125" s="41"/>
      <c r="I125" s="64"/>
      <c r="J125" s="43"/>
      <c r="K125" s="44"/>
      <c r="L125" s="396"/>
      <c r="M125" s="384"/>
      <c r="N125" s="361"/>
      <c r="AA125" s="43">
        <f t="shared" si="4"/>
        <v>0</v>
      </c>
    </row>
    <row r="126" spans="1:27" ht="45">
      <c r="A126" s="4"/>
      <c r="B126" s="6"/>
      <c r="C126" s="9"/>
      <c r="D126" s="15" t="s">
        <v>232</v>
      </c>
      <c r="E126" s="15"/>
      <c r="F126" s="15"/>
      <c r="G126" s="45" t="s">
        <v>233</v>
      </c>
      <c r="H126" s="41" t="s">
        <v>27</v>
      </c>
      <c r="I126" s="64">
        <v>29.18</v>
      </c>
      <c r="J126" s="56">
        <v>700952</v>
      </c>
      <c r="K126" s="44">
        <f t="shared" ref="K126:K135" si="8">ROUND(I126*J126,0)</f>
        <v>20453779</v>
      </c>
      <c r="L126" s="421"/>
      <c r="M126" s="382"/>
      <c r="N126" s="391"/>
      <c r="O126" s="57"/>
      <c r="AA126" s="56">
        <f t="shared" si="4"/>
        <v>677747</v>
      </c>
    </row>
    <row r="127" spans="1:27" ht="60">
      <c r="A127" s="4"/>
      <c r="B127" s="6"/>
      <c r="C127" s="9"/>
      <c r="D127" s="15" t="s">
        <v>234</v>
      </c>
      <c r="E127" s="15"/>
      <c r="F127" s="15"/>
      <c r="G127" s="45" t="s">
        <v>235</v>
      </c>
      <c r="H127" s="41" t="s">
        <v>27</v>
      </c>
      <c r="I127" s="64">
        <v>48.23</v>
      </c>
      <c r="J127" s="56">
        <v>762250</v>
      </c>
      <c r="K127" s="44">
        <f t="shared" si="8"/>
        <v>36763318</v>
      </c>
      <c r="L127" s="421"/>
      <c r="M127" s="382"/>
      <c r="N127" s="391"/>
      <c r="O127" s="57"/>
      <c r="AA127" s="56">
        <f t="shared" si="4"/>
        <v>737016</v>
      </c>
    </row>
    <row r="128" spans="1:27" ht="45">
      <c r="A128" s="4"/>
      <c r="B128" s="6"/>
      <c r="C128" s="9"/>
      <c r="D128" s="15" t="s">
        <v>236</v>
      </c>
      <c r="E128" s="15"/>
      <c r="F128" s="15"/>
      <c r="G128" s="45" t="s">
        <v>237</v>
      </c>
      <c r="H128" s="41" t="s">
        <v>27</v>
      </c>
      <c r="I128" s="64">
        <v>17.579999999999998</v>
      </c>
      <c r="J128" s="56">
        <v>1213064</v>
      </c>
      <c r="K128" s="44">
        <f t="shared" si="8"/>
        <v>21325665</v>
      </c>
      <c r="L128" s="421"/>
      <c r="M128" s="382"/>
      <c r="N128" s="391"/>
      <c r="O128" s="57"/>
      <c r="AA128" s="56">
        <f t="shared" si="4"/>
        <v>1172906</v>
      </c>
    </row>
    <row r="129" spans="1:27" ht="60">
      <c r="A129" s="4"/>
      <c r="B129" s="6"/>
      <c r="C129" s="9"/>
      <c r="D129" s="15" t="s">
        <v>238</v>
      </c>
      <c r="E129" s="15"/>
      <c r="F129" s="15"/>
      <c r="G129" s="45" t="s">
        <v>239</v>
      </c>
      <c r="H129" s="41" t="s">
        <v>27</v>
      </c>
      <c r="I129" s="64">
        <v>4.3499999999999996</v>
      </c>
      <c r="J129" s="56">
        <v>1114334</v>
      </c>
      <c r="K129" s="44">
        <f t="shared" si="8"/>
        <v>4847353</v>
      </c>
      <c r="L129" s="421"/>
      <c r="M129" s="382"/>
      <c r="N129" s="391"/>
      <c r="O129" s="57"/>
      <c r="AA129" s="56">
        <f t="shared" si="4"/>
        <v>1077444</v>
      </c>
    </row>
    <row r="130" spans="1:27" ht="30">
      <c r="A130" s="4"/>
      <c r="B130" s="6"/>
      <c r="C130" s="9"/>
      <c r="D130" s="15" t="s">
        <v>240</v>
      </c>
      <c r="E130" s="15"/>
      <c r="F130" s="15"/>
      <c r="G130" s="45" t="s">
        <v>241</v>
      </c>
      <c r="H130" s="41" t="s">
        <v>27</v>
      </c>
      <c r="I130" s="64">
        <v>4.7</v>
      </c>
      <c r="J130" s="56">
        <v>700285</v>
      </c>
      <c r="K130" s="44">
        <f t="shared" si="8"/>
        <v>3291340</v>
      </c>
      <c r="L130" s="421"/>
      <c r="M130" s="382"/>
      <c r="N130" s="391"/>
      <c r="O130" s="57"/>
      <c r="AA130" s="56">
        <f t="shared" si="4"/>
        <v>677102</v>
      </c>
    </row>
    <row r="131" spans="1:27" ht="60">
      <c r="A131" s="4"/>
      <c r="B131" s="6"/>
      <c r="C131" s="9"/>
      <c r="D131" s="15" t="s">
        <v>242</v>
      </c>
      <c r="E131" s="15"/>
      <c r="F131" s="15"/>
      <c r="G131" s="45" t="s">
        <v>243</v>
      </c>
      <c r="H131" s="41" t="s">
        <v>27</v>
      </c>
      <c r="I131" s="64">
        <v>27.21</v>
      </c>
      <c r="J131" s="56">
        <v>825465</v>
      </c>
      <c r="K131" s="44">
        <f t="shared" si="8"/>
        <v>22460903</v>
      </c>
      <c r="L131" s="421"/>
      <c r="M131" s="382"/>
      <c r="N131" s="391"/>
      <c r="O131" s="57"/>
      <c r="AA131" s="56">
        <f t="shared" si="4"/>
        <v>798138</v>
      </c>
    </row>
    <row r="132" spans="1:27" ht="45">
      <c r="A132" s="4"/>
      <c r="B132" s="6"/>
      <c r="C132" s="9"/>
      <c r="D132" s="15" t="s">
        <v>244</v>
      </c>
      <c r="E132" s="15"/>
      <c r="F132" s="15"/>
      <c r="G132" s="45" t="s">
        <v>245</v>
      </c>
      <c r="H132" s="41" t="s">
        <v>27</v>
      </c>
      <c r="I132" s="64">
        <v>17.5</v>
      </c>
      <c r="J132" s="56">
        <v>698665</v>
      </c>
      <c r="K132" s="44">
        <f t="shared" si="8"/>
        <v>12226638</v>
      </c>
      <c r="L132" s="421"/>
      <c r="M132" s="382"/>
      <c r="N132" s="391"/>
      <c r="O132" s="57"/>
      <c r="AA132" s="56">
        <f t="shared" si="4"/>
        <v>675536</v>
      </c>
    </row>
    <row r="133" spans="1:27" ht="60">
      <c r="A133" s="4"/>
      <c r="B133" s="6"/>
      <c r="C133" s="9"/>
      <c r="D133" s="15" t="s">
        <v>246</v>
      </c>
      <c r="E133" s="15"/>
      <c r="F133" s="15"/>
      <c r="G133" s="45" t="s">
        <v>247</v>
      </c>
      <c r="H133" s="41" t="s">
        <v>27</v>
      </c>
      <c r="I133" s="64">
        <v>12.66</v>
      </c>
      <c r="J133" s="56">
        <v>900099</v>
      </c>
      <c r="K133" s="44">
        <f t="shared" si="8"/>
        <v>11395253</v>
      </c>
      <c r="L133" s="421"/>
      <c r="M133" s="382"/>
      <c r="N133" s="391"/>
      <c r="O133" s="57"/>
      <c r="AA133" s="56">
        <f t="shared" si="4"/>
        <v>870301</v>
      </c>
    </row>
    <row r="134" spans="1:27" ht="105">
      <c r="A134" s="4"/>
      <c r="B134" s="6"/>
      <c r="C134" s="9"/>
      <c r="D134" s="15" t="s">
        <v>248</v>
      </c>
      <c r="E134" s="15"/>
      <c r="F134" s="15"/>
      <c r="G134" s="353" t="s">
        <v>249</v>
      </c>
      <c r="H134" s="41" t="s">
        <v>27</v>
      </c>
      <c r="I134" s="64">
        <v>29.42</v>
      </c>
      <c r="J134" s="56">
        <v>710151</v>
      </c>
      <c r="K134" s="44">
        <f t="shared" si="8"/>
        <v>20892642</v>
      </c>
      <c r="L134" s="421"/>
      <c r="M134" s="382"/>
      <c r="N134" s="391"/>
      <c r="O134" s="57"/>
      <c r="AA134" s="56">
        <f t="shared" si="4"/>
        <v>686641</v>
      </c>
    </row>
    <row r="135" spans="1:27" ht="90">
      <c r="A135" s="4"/>
      <c r="B135" s="6"/>
      <c r="C135" s="9"/>
      <c r="D135" s="15" t="s">
        <v>250</v>
      </c>
      <c r="E135" s="15"/>
      <c r="F135" s="15"/>
      <c r="G135" s="353" t="s">
        <v>251</v>
      </c>
      <c r="H135" s="41" t="s">
        <v>27</v>
      </c>
      <c r="I135" s="64">
        <v>5.2</v>
      </c>
      <c r="J135" s="56">
        <v>943019</v>
      </c>
      <c r="K135" s="44">
        <f t="shared" si="8"/>
        <v>4903699</v>
      </c>
      <c r="L135" s="421"/>
      <c r="M135" s="382"/>
      <c r="N135" s="391"/>
      <c r="O135" s="57"/>
      <c r="AA135" s="56">
        <f t="shared" si="4"/>
        <v>911800</v>
      </c>
    </row>
    <row r="136" spans="1:27" ht="16">
      <c r="A136" s="4"/>
      <c r="B136" s="6"/>
      <c r="C136" s="9"/>
      <c r="D136" s="46" t="s">
        <v>252</v>
      </c>
      <c r="E136" s="46"/>
      <c r="F136" s="46"/>
      <c r="G136" s="47" t="s">
        <v>253</v>
      </c>
      <c r="H136" s="41"/>
      <c r="I136" s="64"/>
      <c r="J136" s="43"/>
      <c r="K136" s="44"/>
      <c r="L136" s="396"/>
      <c r="M136" s="384"/>
      <c r="N136" s="361"/>
      <c r="AA136" s="43">
        <f t="shared" si="4"/>
        <v>0</v>
      </c>
    </row>
    <row r="137" spans="1:27" ht="90">
      <c r="A137" s="4"/>
      <c r="B137" s="6"/>
      <c r="C137" s="9"/>
      <c r="D137" s="15" t="s">
        <v>254</v>
      </c>
      <c r="E137" s="15"/>
      <c r="F137" s="15"/>
      <c r="G137" s="45" t="s">
        <v>255</v>
      </c>
      <c r="H137" s="41" t="s">
        <v>42</v>
      </c>
      <c r="I137" s="64">
        <v>48</v>
      </c>
      <c r="J137" s="56">
        <v>524650</v>
      </c>
      <c r="K137" s="44">
        <f t="shared" ref="K137:K147" si="9">ROUND(I137*J137,0)</f>
        <v>25183200</v>
      </c>
      <c r="L137" s="396"/>
      <c r="M137" s="382"/>
      <c r="N137" s="391"/>
      <c r="O137" s="57"/>
      <c r="AA137" s="56">
        <f t="shared" si="4"/>
        <v>507281</v>
      </c>
    </row>
    <row r="138" spans="1:27" ht="75">
      <c r="A138" s="4"/>
      <c r="B138" s="6"/>
      <c r="C138" s="9"/>
      <c r="D138" s="15" t="s">
        <v>256</v>
      </c>
      <c r="E138" s="15"/>
      <c r="F138" s="15"/>
      <c r="G138" s="45" t="s">
        <v>257</v>
      </c>
      <c r="H138" s="41" t="s">
        <v>42</v>
      </c>
      <c r="I138" s="64">
        <v>99</v>
      </c>
      <c r="J138" s="56">
        <v>268154</v>
      </c>
      <c r="K138" s="44">
        <f t="shared" si="9"/>
        <v>26547246</v>
      </c>
      <c r="L138" s="396"/>
      <c r="M138" s="382"/>
      <c r="N138" s="391"/>
      <c r="O138" s="57"/>
      <c r="AA138" s="56">
        <f t="shared" si="4"/>
        <v>259277</v>
      </c>
    </row>
    <row r="139" spans="1:27" ht="90">
      <c r="A139" s="4"/>
      <c r="B139" s="6"/>
      <c r="C139" s="9"/>
      <c r="D139" s="15" t="s">
        <v>258</v>
      </c>
      <c r="E139" s="15"/>
      <c r="F139" s="15"/>
      <c r="G139" s="45" t="s">
        <v>259</v>
      </c>
      <c r="H139" s="41" t="s">
        <v>42</v>
      </c>
      <c r="I139" s="64">
        <v>29</v>
      </c>
      <c r="J139" s="56">
        <v>524650</v>
      </c>
      <c r="K139" s="44">
        <f t="shared" si="9"/>
        <v>15214850</v>
      </c>
      <c r="L139" s="396"/>
      <c r="M139" s="382"/>
      <c r="N139" s="391"/>
      <c r="O139" s="57"/>
      <c r="AA139" s="56">
        <f t="shared" si="4"/>
        <v>507281</v>
      </c>
    </row>
    <row r="140" spans="1:27" ht="75">
      <c r="A140" s="4"/>
      <c r="B140" s="6"/>
      <c r="C140" s="9"/>
      <c r="D140" s="15" t="s">
        <v>260</v>
      </c>
      <c r="E140" s="15"/>
      <c r="F140" s="15"/>
      <c r="G140" s="45" t="s">
        <v>261</v>
      </c>
      <c r="H140" s="41" t="s">
        <v>42</v>
      </c>
      <c r="I140" s="64">
        <v>15</v>
      </c>
      <c r="J140" s="56">
        <v>268154</v>
      </c>
      <c r="K140" s="44">
        <f t="shared" si="9"/>
        <v>4022310</v>
      </c>
      <c r="L140" s="396"/>
      <c r="M140" s="382"/>
      <c r="N140" s="391"/>
      <c r="O140" s="57"/>
      <c r="AA140" s="56">
        <f t="shared" si="4"/>
        <v>259277</v>
      </c>
    </row>
    <row r="141" spans="1:27" ht="75">
      <c r="A141" s="4"/>
      <c r="B141" s="6"/>
      <c r="C141" s="9"/>
      <c r="D141" s="15" t="s">
        <v>262</v>
      </c>
      <c r="E141" s="15"/>
      <c r="F141" s="15"/>
      <c r="G141" s="45" t="s">
        <v>263</v>
      </c>
      <c r="H141" s="41" t="s">
        <v>42</v>
      </c>
      <c r="I141" s="64">
        <v>51</v>
      </c>
      <c r="J141" s="56">
        <v>268154</v>
      </c>
      <c r="K141" s="44">
        <f t="shared" si="9"/>
        <v>13675854</v>
      </c>
      <c r="L141" s="396"/>
      <c r="M141" s="382"/>
      <c r="N141" s="391"/>
      <c r="O141" s="57"/>
      <c r="AA141" s="56">
        <f t="shared" si="4"/>
        <v>259277</v>
      </c>
    </row>
    <row r="142" spans="1:27" ht="90">
      <c r="A142" s="4"/>
      <c r="B142" s="6"/>
      <c r="C142" s="9"/>
      <c r="D142" s="15" t="s">
        <v>264</v>
      </c>
      <c r="E142" s="15"/>
      <c r="F142" s="15"/>
      <c r="G142" s="45" t="s">
        <v>265</v>
      </c>
      <c r="H142" s="41" t="s">
        <v>42</v>
      </c>
      <c r="I142" s="64">
        <v>53</v>
      </c>
      <c r="J142" s="56">
        <v>524650</v>
      </c>
      <c r="K142" s="44">
        <f t="shared" si="9"/>
        <v>27806450</v>
      </c>
      <c r="L142" s="396"/>
      <c r="M142" s="382"/>
      <c r="N142" s="391"/>
      <c r="O142" s="57"/>
      <c r="AA142" s="56">
        <f t="shared" si="4"/>
        <v>507281</v>
      </c>
    </row>
    <row r="143" spans="1:27" ht="75">
      <c r="A143" s="4"/>
      <c r="B143" s="6"/>
      <c r="C143" s="9"/>
      <c r="D143" s="15" t="s">
        <v>266</v>
      </c>
      <c r="E143" s="15"/>
      <c r="F143" s="15"/>
      <c r="G143" s="45" t="s">
        <v>267</v>
      </c>
      <c r="H143" s="41" t="s">
        <v>42</v>
      </c>
      <c r="I143" s="64">
        <v>20</v>
      </c>
      <c r="J143" s="56">
        <v>268154</v>
      </c>
      <c r="K143" s="44">
        <f t="shared" si="9"/>
        <v>5363080</v>
      </c>
      <c r="L143" s="396"/>
      <c r="M143" s="382"/>
      <c r="N143" s="391"/>
      <c r="O143" s="57"/>
      <c r="AA143" s="56">
        <f t="shared" ref="AA143:AA206" si="10">+IFERROR(ROUND($AA$11*J143,0),"")</f>
        <v>259277</v>
      </c>
    </row>
    <row r="144" spans="1:27" ht="60">
      <c r="A144" s="4"/>
      <c r="B144" s="6"/>
      <c r="C144" s="9"/>
      <c r="D144" s="15" t="s">
        <v>268</v>
      </c>
      <c r="E144" s="15"/>
      <c r="F144" s="15"/>
      <c r="G144" s="45" t="s">
        <v>269</v>
      </c>
      <c r="H144" s="41" t="s">
        <v>42</v>
      </c>
      <c r="I144" s="64">
        <v>31</v>
      </c>
      <c r="J144" s="56">
        <v>757827</v>
      </c>
      <c r="K144" s="44">
        <f t="shared" si="9"/>
        <v>23492637</v>
      </c>
      <c r="L144" s="396"/>
      <c r="M144" s="382"/>
      <c r="N144" s="391"/>
      <c r="O144" s="57"/>
      <c r="AA144" s="56">
        <f t="shared" si="10"/>
        <v>732739</v>
      </c>
    </row>
    <row r="145" spans="1:27" ht="75">
      <c r="A145" s="4"/>
      <c r="B145" s="6"/>
      <c r="C145" s="9"/>
      <c r="D145" s="15" t="s">
        <v>270</v>
      </c>
      <c r="E145" s="15"/>
      <c r="F145" s="15"/>
      <c r="G145" s="45" t="s">
        <v>271</v>
      </c>
      <c r="H145" s="41" t="s">
        <v>42</v>
      </c>
      <c r="I145" s="64">
        <v>9</v>
      </c>
      <c r="J145" s="56">
        <v>268154</v>
      </c>
      <c r="K145" s="44">
        <f t="shared" si="9"/>
        <v>2413386</v>
      </c>
      <c r="L145" s="396"/>
      <c r="M145" s="382"/>
      <c r="N145" s="391"/>
      <c r="O145" s="57"/>
      <c r="AA145" s="56">
        <f t="shared" si="10"/>
        <v>259277</v>
      </c>
    </row>
    <row r="146" spans="1:27" ht="137.25" customHeight="1">
      <c r="A146" s="4"/>
      <c r="B146" s="6"/>
      <c r="C146" s="9"/>
      <c r="D146" s="15" t="s">
        <v>272</v>
      </c>
      <c r="E146" s="15"/>
      <c r="F146" s="15"/>
      <c r="G146" s="45" t="s">
        <v>273</v>
      </c>
      <c r="H146" s="41" t="s">
        <v>42</v>
      </c>
      <c r="I146" s="64">
        <v>9</v>
      </c>
      <c r="J146" s="56">
        <v>699532</v>
      </c>
      <c r="K146" s="44">
        <f t="shared" si="9"/>
        <v>6295788</v>
      </c>
      <c r="L146" s="396"/>
      <c r="M146" s="382"/>
      <c r="N146" s="391"/>
      <c r="O146" s="57"/>
      <c r="AA146" s="56">
        <f t="shared" si="10"/>
        <v>676374</v>
      </c>
    </row>
    <row r="147" spans="1:27" ht="60">
      <c r="A147" s="4"/>
      <c r="B147" s="6"/>
      <c r="C147" s="9"/>
      <c r="D147" s="15" t="s">
        <v>274</v>
      </c>
      <c r="E147" s="15"/>
      <c r="F147" s="15"/>
      <c r="G147" s="45" t="s">
        <v>275</v>
      </c>
      <c r="H147" s="41" t="s">
        <v>42</v>
      </c>
      <c r="I147" s="64">
        <v>31</v>
      </c>
      <c r="J147" s="56">
        <v>676215</v>
      </c>
      <c r="K147" s="44">
        <f t="shared" si="9"/>
        <v>20962665</v>
      </c>
      <c r="L147" s="396"/>
      <c r="M147" s="382"/>
      <c r="N147" s="391"/>
      <c r="O147" s="57"/>
      <c r="AA147" s="56">
        <f t="shared" si="10"/>
        <v>653829</v>
      </c>
    </row>
    <row r="148" spans="1:27" ht="16">
      <c r="A148" s="4"/>
      <c r="B148" s="6"/>
      <c r="C148" s="17"/>
      <c r="D148" s="46" t="s">
        <v>276</v>
      </c>
      <c r="E148" s="46"/>
      <c r="F148" s="46"/>
      <c r="G148" s="47" t="s">
        <v>277</v>
      </c>
      <c r="H148" s="41"/>
      <c r="I148" s="64"/>
      <c r="J148" s="43"/>
      <c r="K148" s="44"/>
      <c r="L148" s="396"/>
      <c r="M148" s="384"/>
      <c r="N148" s="361"/>
      <c r="AA148" s="43">
        <f t="shared" si="10"/>
        <v>0</v>
      </c>
    </row>
    <row r="149" spans="1:27" ht="60">
      <c r="A149" s="4"/>
      <c r="B149" s="6"/>
      <c r="C149" s="9"/>
      <c r="D149" s="15" t="s">
        <v>278</v>
      </c>
      <c r="E149" s="15"/>
      <c r="F149" s="15"/>
      <c r="G149" s="45" t="s">
        <v>279</v>
      </c>
      <c r="H149" s="41" t="s">
        <v>42</v>
      </c>
      <c r="I149" s="64">
        <v>2</v>
      </c>
      <c r="J149" s="56">
        <v>512990</v>
      </c>
      <c r="K149" s="44">
        <f t="shared" ref="K149:K171" si="11">ROUND(I149*J149,0)</f>
        <v>1025980</v>
      </c>
      <c r="L149" s="396"/>
      <c r="M149" s="382"/>
      <c r="N149" s="391"/>
      <c r="O149" s="57"/>
      <c r="AA149" s="56">
        <f t="shared" si="10"/>
        <v>496007</v>
      </c>
    </row>
    <row r="150" spans="1:27" ht="105">
      <c r="A150" s="4"/>
      <c r="B150" s="6"/>
      <c r="C150" s="9"/>
      <c r="D150" s="15" t="s">
        <v>280</v>
      </c>
      <c r="E150" s="15"/>
      <c r="F150" s="15"/>
      <c r="G150" s="45" t="s">
        <v>281</v>
      </c>
      <c r="H150" s="41" t="s">
        <v>42</v>
      </c>
      <c r="I150" s="64">
        <v>5</v>
      </c>
      <c r="J150" s="56">
        <v>582944</v>
      </c>
      <c r="K150" s="44">
        <f t="shared" si="11"/>
        <v>2914720</v>
      </c>
      <c r="L150" s="396"/>
      <c r="M150" s="382"/>
      <c r="N150" s="391"/>
      <c r="O150" s="57"/>
      <c r="AA150" s="56">
        <f t="shared" si="10"/>
        <v>563646</v>
      </c>
    </row>
    <row r="151" spans="1:27" ht="120">
      <c r="A151" s="4"/>
      <c r="B151" s="6"/>
      <c r="C151" s="9"/>
      <c r="D151" s="15" t="s">
        <v>282</v>
      </c>
      <c r="E151" s="15"/>
      <c r="F151" s="15"/>
      <c r="G151" s="45" t="s">
        <v>283</v>
      </c>
      <c r="H151" s="41" t="s">
        <v>42</v>
      </c>
      <c r="I151" s="64">
        <v>3</v>
      </c>
      <c r="J151" s="56">
        <v>699532</v>
      </c>
      <c r="K151" s="44">
        <f t="shared" si="11"/>
        <v>2098596</v>
      </c>
      <c r="L151" s="396"/>
      <c r="M151" s="382"/>
      <c r="N151" s="391"/>
      <c r="O151" s="57"/>
      <c r="AA151" s="56">
        <f t="shared" si="10"/>
        <v>676374</v>
      </c>
    </row>
    <row r="152" spans="1:27" ht="60">
      <c r="A152" s="4"/>
      <c r="B152" s="6"/>
      <c r="C152" s="9"/>
      <c r="D152" s="15" t="s">
        <v>284</v>
      </c>
      <c r="E152" s="15"/>
      <c r="F152" s="15"/>
      <c r="G152" s="45" t="s">
        <v>285</v>
      </c>
      <c r="H152" s="41" t="s">
        <v>42</v>
      </c>
      <c r="I152" s="64">
        <v>14</v>
      </c>
      <c r="J152" s="56">
        <v>512990</v>
      </c>
      <c r="K152" s="44">
        <f t="shared" si="11"/>
        <v>7181860</v>
      </c>
      <c r="L152" s="396"/>
      <c r="M152" s="382"/>
      <c r="N152" s="391"/>
      <c r="O152" s="57"/>
      <c r="AA152" s="56">
        <f t="shared" si="10"/>
        <v>496007</v>
      </c>
    </row>
    <row r="153" spans="1:27" ht="60">
      <c r="A153" s="4"/>
      <c r="B153" s="6"/>
      <c r="C153" s="9"/>
      <c r="D153" s="15" t="s">
        <v>286</v>
      </c>
      <c r="E153" s="15"/>
      <c r="F153" s="15"/>
      <c r="G153" s="45" t="s">
        <v>287</v>
      </c>
      <c r="H153" s="41" t="s">
        <v>42</v>
      </c>
      <c r="I153" s="64">
        <v>13</v>
      </c>
      <c r="J153" s="56">
        <v>512990</v>
      </c>
      <c r="K153" s="44">
        <f t="shared" si="11"/>
        <v>6668870</v>
      </c>
      <c r="L153" s="396"/>
      <c r="M153" s="382"/>
      <c r="N153" s="391"/>
      <c r="O153" s="57"/>
      <c r="AA153" s="56">
        <f t="shared" si="10"/>
        <v>496007</v>
      </c>
    </row>
    <row r="154" spans="1:27" ht="105">
      <c r="A154" s="4"/>
      <c r="B154" s="6"/>
      <c r="C154" s="9"/>
      <c r="D154" s="15" t="s">
        <v>288</v>
      </c>
      <c r="E154" s="15"/>
      <c r="F154" s="15"/>
      <c r="G154" s="45" t="s">
        <v>289</v>
      </c>
      <c r="H154" s="41" t="s">
        <v>42</v>
      </c>
      <c r="I154" s="64">
        <v>16</v>
      </c>
      <c r="J154" s="56">
        <v>699532</v>
      </c>
      <c r="K154" s="44">
        <f t="shared" si="11"/>
        <v>11192512</v>
      </c>
      <c r="L154" s="396"/>
      <c r="M154" s="382"/>
      <c r="N154" s="391"/>
      <c r="O154" s="57"/>
      <c r="AA154" s="56">
        <f t="shared" si="10"/>
        <v>676374</v>
      </c>
    </row>
    <row r="155" spans="1:27" ht="105">
      <c r="A155" s="4"/>
      <c r="B155" s="6"/>
      <c r="C155" s="9"/>
      <c r="D155" s="15" t="s">
        <v>290</v>
      </c>
      <c r="E155" s="15"/>
      <c r="F155" s="15"/>
      <c r="G155" s="45" t="s">
        <v>291</v>
      </c>
      <c r="H155" s="41" t="s">
        <v>42</v>
      </c>
      <c r="I155" s="64">
        <v>9</v>
      </c>
      <c r="J155" s="56">
        <v>699532</v>
      </c>
      <c r="K155" s="44">
        <f t="shared" si="11"/>
        <v>6295788</v>
      </c>
      <c r="L155" s="396"/>
      <c r="M155" s="382"/>
      <c r="N155" s="391"/>
      <c r="O155" s="57"/>
      <c r="AA155" s="56">
        <f t="shared" si="10"/>
        <v>676374</v>
      </c>
    </row>
    <row r="156" spans="1:27" ht="105">
      <c r="A156" s="4"/>
      <c r="B156" s="6"/>
      <c r="C156" s="9"/>
      <c r="D156" s="15" t="s">
        <v>292</v>
      </c>
      <c r="E156" s="15"/>
      <c r="F156" s="15"/>
      <c r="G156" s="45" t="s">
        <v>293</v>
      </c>
      <c r="H156" s="41" t="s">
        <v>42</v>
      </c>
      <c r="I156" s="64">
        <v>2</v>
      </c>
      <c r="J156" s="56">
        <v>699532</v>
      </c>
      <c r="K156" s="44">
        <f t="shared" si="11"/>
        <v>1399064</v>
      </c>
      <c r="L156" s="396"/>
      <c r="M156" s="382"/>
      <c r="N156" s="391"/>
      <c r="O156" s="57"/>
      <c r="AA156" s="56">
        <f t="shared" si="10"/>
        <v>676374</v>
      </c>
    </row>
    <row r="157" spans="1:27" ht="60">
      <c r="A157" s="4"/>
      <c r="B157" s="6"/>
      <c r="C157" s="9"/>
      <c r="D157" s="15" t="s">
        <v>294</v>
      </c>
      <c r="E157" s="15"/>
      <c r="F157" s="15"/>
      <c r="G157" s="45" t="s">
        <v>295</v>
      </c>
      <c r="H157" s="41" t="s">
        <v>42</v>
      </c>
      <c r="I157" s="64">
        <v>13</v>
      </c>
      <c r="J157" s="56">
        <v>512990</v>
      </c>
      <c r="K157" s="44">
        <f t="shared" si="11"/>
        <v>6668870</v>
      </c>
      <c r="L157" s="396"/>
      <c r="M157" s="382"/>
      <c r="N157" s="391"/>
      <c r="O157" s="57"/>
      <c r="AA157" s="56">
        <f t="shared" si="10"/>
        <v>496007</v>
      </c>
    </row>
    <row r="158" spans="1:27" ht="45">
      <c r="A158" s="4"/>
      <c r="B158" s="6"/>
      <c r="C158" s="9"/>
      <c r="D158" s="15" t="s">
        <v>296</v>
      </c>
      <c r="E158" s="15"/>
      <c r="F158" s="15"/>
      <c r="G158" s="45" t="s">
        <v>297</v>
      </c>
      <c r="H158" s="41" t="s">
        <v>42</v>
      </c>
      <c r="I158" s="64">
        <v>31</v>
      </c>
      <c r="J158" s="56">
        <v>512990</v>
      </c>
      <c r="K158" s="44">
        <f t="shared" si="11"/>
        <v>15902690</v>
      </c>
      <c r="L158" s="396"/>
      <c r="M158" s="382"/>
      <c r="N158" s="391"/>
      <c r="O158" s="57"/>
      <c r="AA158" s="56">
        <f t="shared" si="10"/>
        <v>496007</v>
      </c>
    </row>
    <row r="159" spans="1:27" ht="90">
      <c r="A159" s="4"/>
      <c r="B159" s="6"/>
      <c r="C159" s="9"/>
      <c r="D159" s="15" t="s">
        <v>298</v>
      </c>
      <c r="E159" s="15"/>
      <c r="F159" s="15"/>
      <c r="G159" s="45" t="s">
        <v>299</v>
      </c>
      <c r="H159" s="41" t="s">
        <v>42</v>
      </c>
      <c r="I159" s="64">
        <v>23</v>
      </c>
      <c r="J159" s="56">
        <v>524650</v>
      </c>
      <c r="K159" s="44">
        <f t="shared" si="11"/>
        <v>12066950</v>
      </c>
      <c r="L159" s="396"/>
      <c r="M159" s="382"/>
      <c r="N159" s="391"/>
      <c r="O159" s="57"/>
      <c r="AA159" s="56">
        <f t="shared" si="10"/>
        <v>507281</v>
      </c>
    </row>
    <row r="160" spans="1:27" ht="45">
      <c r="A160" s="4"/>
      <c r="B160" s="6"/>
      <c r="C160" s="9"/>
      <c r="D160" s="15" t="s">
        <v>300</v>
      </c>
      <c r="E160" s="15"/>
      <c r="F160" s="15"/>
      <c r="G160" s="45" t="s">
        <v>301</v>
      </c>
      <c r="H160" s="41" t="s">
        <v>42</v>
      </c>
      <c r="I160" s="64">
        <v>49</v>
      </c>
      <c r="J160" s="56">
        <v>559626</v>
      </c>
      <c r="K160" s="44">
        <f t="shared" si="11"/>
        <v>27421674</v>
      </c>
      <c r="L160" s="396"/>
      <c r="M160" s="382"/>
      <c r="N160" s="391"/>
      <c r="O160" s="57"/>
      <c r="AA160" s="56">
        <f t="shared" si="10"/>
        <v>541100</v>
      </c>
    </row>
    <row r="161" spans="1:27" ht="60">
      <c r="A161" s="4"/>
      <c r="B161" s="6"/>
      <c r="C161" s="9"/>
      <c r="D161" s="15" t="s">
        <v>302</v>
      </c>
      <c r="E161" s="15"/>
      <c r="F161" s="15"/>
      <c r="G161" s="45" t="s">
        <v>303</v>
      </c>
      <c r="H161" s="41" t="s">
        <v>42</v>
      </c>
      <c r="I161" s="64">
        <v>31</v>
      </c>
      <c r="J161" s="56">
        <v>512990</v>
      </c>
      <c r="K161" s="44">
        <f t="shared" si="11"/>
        <v>15902690</v>
      </c>
      <c r="L161" s="396"/>
      <c r="M161" s="382"/>
      <c r="N161" s="391"/>
      <c r="O161" s="57"/>
      <c r="AA161" s="56">
        <f t="shared" si="10"/>
        <v>496007</v>
      </c>
    </row>
    <row r="162" spans="1:27" ht="120">
      <c r="A162" s="4"/>
      <c r="B162" s="6"/>
      <c r="C162" s="9"/>
      <c r="D162" s="15" t="s">
        <v>304</v>
      </c>
      <c r="E162" s="15"/>
      <c r="F162" s="15"/>
      <c r="G162" s="45" t="s">
        <v>305</v>
      </c>
      <c r="H162" s="41" t="s">
        <v>42</v>
      </c>
      <c r="I162" s="64">
        <v>69</v>
      </c>
      <c r="J162" s="56">
        <v>699532</v>
      </c>
      <c r="K162" s="44">
        <f t="shared" si="11"/>
        <v>48267708</v>
      </c>
      <c r="L162" s="396"/>
      <c r="M162" s="382"/>
      <c r="N162" s="391"/>
      <c r="O162" s="57"/>
      <c r="AA162" s="56">
        <f t="shared" si="10"/>
        <v>676374</v>
      </c>
    </row>
    <row r="163" spans="1:27" ht="60">
      <c r="A163" s="4"/>
      <c r="B163" s="6"/>
      <c r="C163" s="9"/>
      <c r="D163" s="15" t="s">
        <v>306</v>
      </c>
      <c r="E163" s="15"/>
      <c r="F163" s="15"/>
      <c r="G163" s="45" t="s">
        <v>307</v>
      </c>
      <c r="H163" s="41" t="s">
        <v>42</v>
      </c>
      <c r="I163" s="64">
        <v>14</v>
      </c>
      <c r="J163" s="56">
        <v>763382</v>
      </c>
      <c r="K163" s="44">
        <f t="shared" si="11"/>
        <v>10687348</v>
      </c>
      <c r="L163" s="396"/>
      <c r="M163" s="382"/>
      <c r="N163" s="391"/>
      <c r="O163" s="57"/>
      <c r="AA163" s="56">
        <f t="shared" si="10"/>
        <v>738110</v>
      </c>
    </row>
    <row r="164" spans="1:27" ht="120">
      <c r="A164" s="4"/>
      <c r="B164" s="6"/>
      <c r="C164" s="9"/>
      <c r="D164" s="15" t="s">
        <v>308</v>
      </c>
      <c r="E164" s="15"/>
      <c r="F164" s="15"/>
      <c r="G164" s="45" t="s">
        <v>309</v>
      </c>
      <c r="H164" s="41" t="s">
        <v>42</v>
      </c>
      <c r="I164" s="64">
        <v>8</v>
      </c>
      <c r="J164" s="56">
        <v>699532</v>
      </c>
      <c r="K164" s="44">
        <f t="shared" si="11"/>
        <v>5596256</v>
      </c>
      <c r="L164" s="396"/>
      <c r="M164" s="382"/>
      <c r="N164" s="391"/>
      <c r="O164" s="57"/>
      <c r="AA164" s="56">
        <f t="shared" si="10"/>
        <v>676374</v>
      </c>
    </row>
    <row r="165" spans="1:27" ht="123.75" customHeight="1">
      <c r="A165" s="4"/>
      <c r="B165" s="6"/>
      <c r="C165" s="9"/>
      <c r="D165" s="15" t="s">
        <v>310</v>
      </c>
      <c r="E165" s="15"/>
      <c r="F165" s="15"/>
      <c r="G165" s="45" t="s">
        <v>311</v>
      </c>
      <c r="H165" s="41" t="s">
        <v>42</v>
      </c>
      <c r="I165" s="64">
        <v>40</v>
      </c>
      <c r="J165" s="56">
        <v>699532</v>
      </c>
      <c r="K165" s="44">
        <f t="shared" si="11"/>
        <v>27981280</v>
      </c>
      <c r="L165" s="396"/>
      <c r="M165" s="382"/>
      <c r="N165" s="391"/>
      <c r="O165" s="57"/>
      <c r="AA165" s="56">
        <f t="shared" si="10"/>
        <v>676374</v>
      </c>
    </row>
    <row r="166" spans="1:27" ht="16">
      <c r="A166" s="4"/>
      <c r="B166" s="6"/>
      <c r="C166" s="9"/>
      <c r="D166" s="15" t="s">
        <v>312</v>
      </c>
      <c r="E166" s="15"/>
      <c r="F166" s="15"/>
      <c r="G166" s="45" t="s">
        <v>313</v>
      </c>
      <c r="H166" s="41" t="s">
        <v>42</v>
      </c>
      <c r="I166" s="64">
        <v>13</v>
      </c>
      <c r="J166" s="56">
        <v>559626</v>
      </c>
      <c r="K166" s="44">
        <f t="shared" si="11"/>
        <v>7275138</v>
      </c>
      <c r="L166" s="396"/>
      <c r="M166" s="382"/>
      <c r="N166" s="391"/>
      <c r="O166" s="57"/>
      <c r="AA166" s="56">
        <f t="shared" si="10"/>
        <v>541100</v>
      </c>
    </row>
    <row r="167" spans="1:27" ht="45">
      <c r="A167" s="4"/>
      <c r="B167" s="6"/>
      <c r="C167" s="9"/>
      <c r="D167" s="15" t="s">
        <v>314</v>
      </c>
      <c r="E167" s="15"/>
      <c r="F167" s="15"/>
      <c r="G167" s="45" t="s">
        <v>315</v>
      </c>
      <c r="H167" s="41" t="s">
        <v>42</v>
      </c>
      <c r="I167" s="64">
        <v>14</v>
      </c>
      <c r="J167" s="56">
        <v>712489</v>
      </c>
      <c r="K167" s="44">
        <f t="shared" si="11"/>
        <v>9974846</v>
      </c>
      <c r="L167" s="396"/>
      <c r="M167" s="382"/>
      <c r="N167" s="391"/>
      <c r="O167" s="57"/>
      <c r="AA167" s="56">
        <f t="shared" si="10"/>
        <v>688902</v>
      </c>
    </row>
    <row r="168" spans="1:27" ht="45">
      <c r="A168" s="4"/>
      <c r="B168" s="6"/>
      <c r="C168" s="9"/>
      <c r="D168" s="15" t="s">
        <v>316</v>
      </c>
      <c r="E168" s="15"/>
      <c r="F168" s="15"/>
      <c r="G168" s="45" t="s">
        <v>317</v>
      </c>
      <c r="H168" s="41" t="s">
        <v>42</v>
      </c>
      <c r="I168" s="64">
        <v>57</v>
      </c>
      <c r="J168" s="56">
        <v>559626</v>
      </c>
      <c r="K168" s="44">
        <f t="shared" si="11"/>
        <v>31898682</v>
      </c>
      <c r="L168" s="396"/>
      <c r="M168" s="382"/>
      <c r="N168" s="391"/>
      <c r="O168" s="57"/>
      <c r="AA168" s="56">
        <f t="shared" si="10"/>
        <v>541100</v>
      </c>
    </row>
    <row r="169" spans="1:27" ht="102" customHeight="1">
      <c r="A169" s="4"/>
      <c r="B169" s="6"/>
      <c r="C169" s="9"/>
      <c r="D169" s="15" t="s">
        <v>318</v>
      </c>
      <c r="E169" s="15"/>
      <c r="F169" s="15"/>
      <c r="G169" s="45" t="s">
        <v>319</v>
      </c>
      <c r="H169" s="41" t="s">
        <v>42</v>
      </c>
      <c r="I169" s="64">
        <v>25</v>
      </c>
      <c r="J169" s="56">
        <v>524650</v>
      </c>
      <c r="K169" s="44">
        <f t="shared" si="11"/>
        <v>13116250</v>
      </c>
      <c r="L169" s="396"/>
      <c r="M169" s="382"/>
      <c r="N169" s="391"/>
      <c r="O169" s="57"/>
      <c r="AA169" s="56">
        <f t="shared" si="10"/>
        <v>507281</v>
      </c>
    </row>
    <row r="170" spans="1:27" ht="45">
      <c r="A170" s="4"/>
      <c r="B170" s="6"/>
      <c r="C170" s="9"/>
      <c r="D170" s="15" t="s">
        <v>320</v>
      </c>
      <c r="E170" s="15"/>
      <c r="F170" s="15"/>
      <c r="G170" s="45" t="s">
        <v>321</v>
      </c>
      <c r="H170" s="41" t="s">
        <v>42</v>
      </c>
      <c r="I170" s="64">
        <v>157</v>
      </c>
      <c r="J170" s="56">
        <v>336428</v>
      </c>
      <c r="K170" s="44">
        <f t="shared" si="11"/>
        <v>52819196</v>
      </c>
      <c r="L170" s="396"/>
      <c r="M170" s="382"/>
      <c r="N170" s="391"/>
      <c r="O170" s="57"/>
      <c r="AA170" s="56">
        <f t="shared" si="10"/>
        <v>325291</v>
      </c>
    </row>
    <row r="171" spans="1:27" ht="16">
      <c r="A171" s="4"/>
      <c r="B171" s="6"/>
      <c r="C171" s="9"/>
      <c r="D171" s="15" t="s">
        <v>322</v>
      </c>
      <c r="E171" s="15"/>
      <c r="F171" s="15"/>
      <c r="G171" s="45" t="s">
        <v>323</v>
      </c>
      <c r="H171" s="41" t="s">
        <v>35</v>
      </c>
      <c r="I171" s="64">
        <v>60</v>
      </c>
      <c r="J171" s="56">
        <v>23385</v>
      </c>
      <c r="K171" s="44">
        <f t="shared" si="11"/>
        <v>1403100</v>
      </c>
      <c r="L171" s="396"/>
      <c r="M171" s="382"/>
      <c r="N171" s="391"/>
      <c r="O171" s="57"/>
      <c r="AA171" s="56">
        <f t="shared" si="10"/>
        <v>22611</v>
      </c>
    </row>
    <row r="172" spans="1:27" ht="16">
      <c r="A172" s="4"/>
      <c r="B172" s="6"/>
      <c r="C172" s="17"/>
      <c r="D172" s="46" t="s">
        <v>324</v>
      </c>
      <c r="E172" s="46"/>
      <c r="F172" s="46"/>
      <c r="G172" s="47" t="s">
        <v>325</v>
      </c>
      <c r="H172" s="41"/>
      <c r="I172" s="64"/>
      <c r="J172" s="43"/>
      <c r="K172" s="44"/>
      <c r="L172" s="396"/>
      <c r="M172" s="384"/>
      <c r="N172" s="361"/>
      <c r="AA172" s="43">
        <f t="shared" si="10"/>
        <v>0</v>
      </c>
    </row>
    <row r="173" spans="1:27" ht="111" customHeight="1">
      <c r="A173" s="4"/>
      <c r="B173" s="6"/>
      <c r="C173" s="9"/>
      <c r="D173" s="15" t="s">
        <v>326</v>
      </c>
      <c r="E173" s="15"/>
      <c r="F173" s="15"/>
      <c r="G173" s="45" t="s">
        <v>327</v>
      </c>
      <c r="H173" s="41" t="s">
        <v>35</v>
      </c>
      <c r="I173" s="64">
        <v>3</v>
      </c>
      <c r="J173" s="56">
        <v>1399518</v>
      </c>
      <c r="K173" s="44">
        <f t="shared" ref="K173:K202" si="12">ROUND(I173*J173,0)</f>
        <v>4198554</v>
      </c>
      <c r="L173" s="396"/>
      <c r="M173" s="382"/>
      <c r="N173" s="391"/>
      <c r="O173" s="57"/>
      <c r="AA173" s="56">
        <f t="shared" si="10"/>
        <v>1353187</v>
      </c>
    </row>
    <row r="174" spans="1:27" ht="100.5" customHeight="1">
      <c r="A174" s="4"/>
      <c r="B174" s="6"/>
      <c r="C174" s="9"/>
      <c r="D174" s="15" t="s">
        <v>328</v>
      </c>
      <c r="E174" s="15"/>
      <c r="F174" s="15"/>
      <c r="G174" s="45" t="s">
        <v>329</v>
      </c>
      <c r="H174" s="41" t="s">
        <v>35</v>
      </c>
      <c r="I174" s="64">
        <v>1</v>
      </c>
      <c r="J174" s="56">
        <v>1246842</v>
      </c>
      <c r="K174" s="44">
        <f t="shared" si="12"/>
        <v>1246842</v>
      </c>
      <c r="L174" s="396"/>
      <c r="M174" s="382"/>
      <c r="N174" s="391"/>
      <c r="O174" s="57"/>
      <c r="AA174" s="56">
        <f t="shared" si="10"/>
        <v>1205565</v>
      </c>
    </row>
    <row r="175" spans="1:27" ht="91.5" customHeight="1">
      <c r="A175" s="4"/>
      <c r="B175" s="6"/>
      <c r="C175" s="9"/>
      <c r="D175" s="15" t="s">
        <v>330</v>
      </c>
      <c r="E175" s="15"/>
      <c r="F175" s="15"/>
      <c r="G175" s="45" t="s">
        <v>331</v>
      </c>
      <c r="H175" s="41" t="s">
        <v>35</v>
      </c>
      <c r="I175" s="64">
        <v>1</v>
      </c>
      <c r="J175" s="56">
        <v>1241767</v>
      </c>
      <c r="K175" s="44">
        <f t="shared" si="12"/>
        <v>1241767</v>
      </c>
      <c r="L175" s="396"/>
      <c r="M175" s="382"/>
      <c r="N175" s="391"/>
      <c r="O175" s="57"/>
      <c r="AA175" s="56">
        <f t="shared" si="10"/>
        <v>1200658</v>
      </c>
    </row>
    <row r="176" spans="1:27" ht="90">
      <c r="A176" s="4"/>
      <c r="B176" s="6"/>
      <c r="C176" s="9"/>
      <c r="D176" s="15" t="s">
        <v>332</v>
      </c>
      <c r="E176" s="15"/>
      <c r="F176" s="15"/>
      <c r="G176" s="45" t="s">
        <v>333</v>
      </c>
      <c r="H176" s="41" t="s">
        <v>35</v>
      </c>
      <c r="I176" s="64">
        <v>2</v>
      </c>
      <c r="J176" s="56">
        <v>1501317</v>
      </c>
      <c r="K176" s="44">
        <f t="shared" si="12"/>
        <v>3002634</v>
      </c>
      <c r="L176" s="396"/>
      <c r="M176" s="382"/>
      <c r="N176" s="391"/>
      <c r="O176" s="57"/>
      <c r="AA176" s="56">
        <f t="shared" si="10"/>
        <v>1451616</v>
      </c>
    </row>
    <row r="177" spans="1:27" ht="75">
      <c r="A177" s="4"/>
      <c r="B177" s="6"/>
      <c r="C177" s="9"/>
      <c r="D177" s="15" t="s">
        <v>334</v>
      </c>
      <c r="E177" s="15"/>
      <c r="F177" s="15"/>
      <c r="G177" s="45" t="s">
        <v>335</v>
      </c>
      <c r="H177" s="41" t="s">
        <v>35</v>
      </c>
      <c r="I177" s="64">
        <v>2</v>
      </c>
      <c r="J177" s="56">
        <v>2010238</v>
      </c>
      <c r="K177" s="44">
        <f t="shared" si="12"/>
        <v>4020476</v>
      </c>
      <c r="L177" s="396"/>
      <c r="M177" s="382"/>
      <c r="N177" s="391"/>
      <c r="O177" s="57"/>
      <c r="AA177" s="56">
        <f t="shared" si="10"/>
        <v>1943689</v>
      </c>
    </row>
    <row r="178" spans="1:27" ht="105">
      <c r="A178" s="4"/>
      <c r="B178" s="6"/>
      <c r="C178" s="9"/>
      <c r="D178" s="15" t="s">
        <v>336</v>
      </c>
      <c r="E178" s="15"/>
      <c r="F178" s="15"/>
      <c r="G178" s="45" t="s">
        <v>337</v>
      </c>
      <c r="H178" s="41" t="s">
        <v>35</v>
      </c>
      <c r="I178" s="64">
        <v>3</v>
      </c>
      <c r="J178" s="56">
        <v>1424979</v>
      </c>
      <c r="K178" s="44">
        <f t="shared" si="12"/>
        <v>4274937</v>
      </c>
      <c r="L178" s="396"/>
      <c r="M178" s="382"/>
      <c r="N178" s="391"/>
      <c r="O178" s="57"/>
      <c r="AA178" s="56">
        <f t="shared" si="10"/>
        <v>1377805</v>
      </c>
    </row>
    <row r="179" spans="1:27" ht="90">
      <c r="A179" s="4"/>
      <c r="B179" s="6"/>
      <c r="C179" s="9"/>
      <c r="D179" s="15" t="s">
        <v>338</v>
      </c>
      <c r="E179" s="15"/>
      <c r="F179" s="15"/>
      <c r="G179" s="45" t="s">
        <v>339</v>
      </c>
      <c r="H179" s="41" t="s">
        <v>35</v>
      </c>
      <c r="I179" s="64">
        <v>2</v>
      </c>
      <c r="J179" s="56">
        <v>1501317</v>
      </c>
      <c r="K179" s="44">
        <f t="shared" si="12"/>
        <v>3002634</v>
      </c>
      <c r="L179" s="396"/>
      <c r="M179" s="382"/>
      <c r="N179" s="391"/>
      <c r="O179" s="57"/>
      <c r="AA179" s="56">
        <f t="shared" si="10"/>
        <v>1451616</v>
      </c>
    </row>
    <row r="180" spans="1:27" ht="90">
      <c r="A180" s="4"/>
      <c r="B180" s="6"/>
      <c r="C180" s="9"/>
      <c r="D180" s="15" t="s">
        <v>340</v>
      </c>
      <c r="E180" s="15"/>
      <c r="F180" s="15"/>
      <c r="G180" s="45" t="s">
        <v>341</v>
      </c>
      <c r="H180" s="41" t="s">
        <v>35</v>
      </c>
      <c r="I180" s="64">
        <v>3</v>
      </c>
      <c r="J180" s="56">
        <v>1526763</v>
      </c>
      <c r="K180" s="44">
        <f t="shared" si="12"/>
        <v>4580289</v>
      </c>
      <c r="L180" s="396"/>
      <c r="M180" s="382"/>
      <c r="N180" s="391"/>
      <c r="O180" s="57"/>
      <c r="AA180" s="56">
        <f t="shared" si="10"/>
        <v>1476220</v>
      </c>
    </row>
    <row r="181" spans="1:27" ht="90">
      <c r="A181" s="4"/>
      <c r="B181" s="6"/>
      <c r="C181" s="9"/>
      <c r="D181" s="15" t="s">
        <v>342</v>
      </c>
      <c r="E181" s="15"/>
      <c r="F181" s="15"/>
      <c r="G181" s="45" t="s">
        <v>343</v>
      </c>
      <c r="H181" s="41" t="s">
        <v>35</v>
      </c>
      <c r="I181" s="64">
        <v>1</v>
      </c>
      <c r="J181" s="56">
        <v>2315591</v>
      </c>
      <c r="K181" s="44">
        <f t="shared" si="12"/>
        <v>2315591</v>
      </c>
      <c r="L181" s="396"/>
      <c r="M181" s="382"/>
      <c r="N181" s="391"/>
      <c r="O181" s="57"/>
      <c r="AA181" s="56">
        <f t="shared" si="10"/>
        <v>2238933</v>
      </c>
    </row>
    <row r="182" spans="1:27" ht="120">
      <c r="A182" s="4"/>
      <c r="B182" s="6"/>
      <c r="C182" s="9"/>
      <c r="D182" s="15" t="s">
        <v>344</v>
      </c>
      <c r="E182" s="15"/>
      <c r="F182" s="15"/>
      <c r="G182" s="45" t="s">
        <v>345</v>
      </c>
      <c r="H182" s="41" t="s">
        <v>35</v>
      </c>
      <c r="I182" s="64">
        <v>2</v>
      </c>
      <c r="J182" s="56">
        <v>2900850</v>
      </c>
      <c r="K182" s="44">
        <f t="shared" si="12"/>
        <v>5801700</v>
      </c>
      <c r="L182" s="396"/>
      <c r="M182" s="382"/>
      <c r="N182" s="391"/>
      <c r="O182" s="57"/>
      <c r="AA182" s="56">
        <f t="shared" si="10"/>
        <v>2804817</v>
      </c>
    </row>
    <row r="183" spans="1:27" ht="120">
      <c r="A183" s="4"/>
      <c r="B183" s="6"/>
      <c r="C183" s="9"/>
      <c r="D183" s="15" t="s">
        <v>346</v>
      </c>
      <c r="E183" s="15"/>
      <c r="F183" s="15"/>
      <c r="G183" s="45" t="s">
        <v>347</v>
      </c>
      <c r="H183" s="41" t="s">
        <v>35</v>
      </c>
      <c r="I183" s="64">
        <v>1</v>
      </c>
      <c r="J183" s="56">
        <v>4071368</v>
      </c>
      <c r="K183" s="44">
        <f t="shared" si="12"/>
        <v>4071368</v>
      </c>
      <c r="L183" s="396"/>
      <c r="M183" s="382"/>
      <c r="N183" s="391"/>
      <c r="O183" s="57"/>
      <c r="AA183" s="56">
        <f t="shared" si="10"/>
        <v>3936585</v>
      </c>
    </row>
    <row r="184" spans="1:27" ht="60">
      <c r="A184" s="4"/>
      <c r="B184" s="6"/>
      <c r="C184" s="9"/>
      <c r="D184" s="15" t="s">
        <v>348</v>
      </c>
      <c r="E184" s="15"/>
      <c r="F184" s="15"/>
      <c r="G184" s="45" t="s">
        <v>349</v>
      </c>
      <c r="H184" s="41" t="s">
        <v>35</v>
      </c>
      <c r="I184" s="64">
        <v>1</v>
      </c>
      <c r="J184" s="56">
        <v>3664232</v>
      </c>
      <c r="K184" s="44">
        <f t="shared" si="12"/>
        <v>3664232</v>
      </c>
      <c r="L184" s="396"/>
      <c r="M184" s="382"/>
      <c r="N184" s="391"/>
      <c r="O184" s="57"/>
      <c r="AA184" s="56">
        <f t="shared" si="10"/>
        <v>3542928</v>
      </c>
    </row>
    <row r="185" spans="1:27" ht="58.5" customHeight="1">
      <c r="A185" s="4"/>
      <c r="B185" s="6"/>
      <c r="C185" s="9"/>
      <c r="D185" s="15" t="s">
        <v>350</v>
      </c>
      <c r="E185" s="15"/>
      <c r="F185" s="15"/>
      <c r="G185" s="45" t="s">
        <v>351</v>
      </c>
      <c r="H185" s="41" t="s">
        <v>35</v>
      </c>
      <c r="I185" s="64">
        <v>1</v>
      </c>
      <c r="J185" s="56">
        <v>6615974</v>
      </c>
      <c r="K185" s="44">
        <f t="shared" si="12"/>
        <v>6615974</v>
      </c>
      <c r="L185" s="396"/>
      <c r="M185" s="382"/>
      <c r="N185" s="391"/>
      <c r="O185" s="57"/>
      <c r="AA185" s="56">
        <f t="shared" si="10"/>
        <v>6396952</v>
      </c>
    </row>
    <row r="186" spans="1:27" ht="75">
      <c r="A186" s="4"/>
      <c r="B186" s="6"/>
      <c r="C186" s="9"/>
      <c r="D186" s="15" t="s">
        <v>352</v>
      </c>
      <c r="E186" s="15"/>
      <c r="F186" s="15"/>
      <c r="G186" s="45" t="s">
        <v>353</v>
      </c>
      <c r="H186" s="41" t="s">
        <v>35</v>
      </c>
      <c r="I186" s="64">
        <v>1</v>
      </c>
      <c r="J186" s="56">
        <v>1730332</v>
      </c>
      <c r="K186" s="44">
        <f t="shared" si="12"/>
        <v>1730332</v>
      </c>
      <c r="L186" s="396"/>
      <c r="M186" s="382"/>
      <c r="N186" s="391"/>
      <c r="O186" s="57"/>
      <c r="AA186" s="56">
        <f t="shared" si="10"/>
        <v>1673049</v>
      </c>
    </row>
    <row r="187" spans="1:27" ht="60">
      <c r="A187" s="4"/>
      <c r="B187" s="6"/>
      <c r="C187" s="9"/>
      <c r="D187" s="15" t="s">
        <v>354</v>
      </c>
      <c r="E187" s="15"/>
      <c r="F187" s="15"/>
      <c r="G187" s="45" t="s">
        <v>355</v>
      </c>
      <c r="H187" s="41" t="s">
        <v>35</v>
      </c>
      <c r="I187" s="64">
        <v>1</v>
      </c>
      <c r="J187" s="355">
        <v>2290145</v>
      </c>
      <c r="K187" s="44">
        <f t="shared" si="12"/>
        <v>2290145</v>
      </c>
      <c r="L187" s="396"/>
      <c r="M187" s="382"/>
      <c r="N187" s="391"/>
      <c r="O187" s="57"/>
      <c r="AA187" s="355">
        <f t="shared" si="10"/>
        <v>2214330</v>
      </c>
    </row>
    <row r="188" spans="1:27" ht="45">
      <c r="A188" s="4"/>
      <c r="B188" s="6"/>
      <c r="C188" s="9"/>
      <c r="D188" s="15" t="s">
        <v>356</v>
      </c>
      <c r="E188" s="15"/>
      <c r="F188" s="15"/>
      <c r="G188" s="45" t="s">
        <v>357</v>
      </c>
      <c r="H188" s="41" t="s">
        <v>35</v>
      </c>
      <c r="I188" s="64">
        <v>1</v>
      </c>
      <c r="J188" s="56">
        <v>2341037</v>
      </c>
      <c r="K188" s="44">
        <f t="shared" si="12"/>
        <v>2341037</v>
      </c>
      <c r="L188" s="396"/>
      <c r="M188" s="382"/>
      <c r="N188" s="391"/>
      <c r="O188" s="57"/>
      <c r="AA188" s="56">
        <f t="shared" si="10"/>
        <v>2263537</v>
      </c>
    </row>
    <row r="189" spans="1:27" ht="132.75" customHeight="1">
      <c r="A189" s="4"/>
      <c r="B189" s="6"/>
      <c r="C189" s="9"/>
      <c r="D189" s="15" t="s">
        <v>358</v>
      </c>
      <c r="E189" s="15"/>
      <c r="F189" s="15"/>
      <c r="G189" s="45" t="s">
        <v>359</v>
      </c>
      <c r="H189" s="41" t="s">
        <v>35</v>
      </c>
      <c r="I189" s="64">
        <v>5</v>
      </c>
      <c r="J189" s="56">
        <v>2951742</v>
      </c>
      <c r="K189" s="44">
        <f t="shared" si="12"/>
        <v>14758710</v>
      </c>
      <c r="L189" s="396"/>
      <c r="M189" s="382"/>
      <c r="N189" s="391"/>
      <c r="O189" s="57"/>
      <c r="AA189" s="56">
        <f t="shared" si="10"/>
        <v>2854025</v>
      </c>
    </row>
    <row r="190" spans="1:27" ht="120">
      <c r="A190" s="4"/>
      <c r="B190" s="6"/>
      <c r="C190" s="9"/>
      <c r="D190" s="15" t="s">
        <v>360</v>
      </c>
      <c r="E190" s="15"/>
      <c r="F190" s="15"/>
      <c r="G190" s="45" t="s">
        <v>361</v>
      </c>
      <c r="H190" s="41" t="s">
        <v>35</v>
      </c>
      <c r="I190" s="64">
        <v>1</v>
      </c>
      <c r="J190" s="56">
        <v>6005268</v>
      </c>
      <c r="K190" s="44">
        <f t="shared" si="12"/>
        <v>6005268</v>
      </c>
      <c r="L190" s="396"/>
      <c r="M190" s="382"/>
      <c r="N190" s="391"/>
      <c r="O190" s="57"/>
      <c r="AA190" s="56">
        <f t="shared" si="10"/>
        <v>5806464</v>
      </c>
    </row>
    <row r="191" spans="1:27" ht="90">
      <c r="A191" s="4"/>
      <c r="B191" s="6"/>
      <c r="C191" s="9"/>
      <c r="D191" s="15" t="s">
        <v>362</v>
      </c>
      <c r="E191" s="15"/>
      <c r="F191" s="15"/>
      <c r="G191" s="45" t="s">
        <v>363</v>
      </c>
      <c r="H191" s="41" t="s">
        <v>35</v>
      </c>
      <c r="I191" s="64">
        <v>2</v>
      </c>
      <c r="J191" s="56">
        <v>1526763</v>
      </c>
      <c r="K191" s="44">
        <f t="shared" si="12"/>
        <v>3053526</v>
      </c>
      <c r="L191" s="396"/>
      <c r="M191" s="382"/>
      <c r="N191" s="391"/>
      <c r="O191" s="57"/>
      <c r="AA191" s="56">
        <f t="shared" si="10"/>
        <v>1476220</v>
      </c>
    </row>
    <row r="192" spans="1:27" ht="195">
      <c r="A192" s="4"/>
      <c r="B192" s="6"/>
      <c r="C192" s="9"/>
      <c r="D192" s="15" t="s">
        <v>364</v>
      </c>
      <c r="E192" s="15"/>
      <c r="F192" s="15"/>
      <c r="G192" s="45" t="s">
        <v>365</v>
      </c>
      <c r="H192" s="41" t="s">
        <v>35</v>
      </c>
      <c r="I192" s="64">
        <v>1</v>
      </c>
      <c r="J192" s="56">
        <v>6719591</v>
      </c>
      <c r="K192" s="44">
        <f t="shared" si="12"/>
        <v>6719591</v>
      </c>
      <c r="L192" s="396"/>
      <c r="M192" s="382"/>
      <c r="N192" s="391"/>
      <c r="O192" s="57"/>
      <c r="AA192" s="56">
        <f t="shared" si="10"/>
        <v>6497139</v>
      </c>
    </row>
    <row r="193" spans="1:27" ht="165">
      <c r="A193" s="4"/>
      <c r="B193" s="6"/>
      <c r="C193" s="9"/>
      <c r="D193" s="15" t="s">
        <v>366</v>
      </c>
      <c r="E193" s="15"/>
      <c r="F193" s="15"/>
      <c r="G193" s="45" t="s">
        <v>367</v>
      </c>
      <c r="H193" s="41" t="s">
        <v>35</v>
      </c>
      <c r="I193" s="64">
        <v>2</v>
      </c>
      <c r="J193" s="56">
        <v>3650483</v>
      </c>
      <c r="K193" s="44">
        <f t="shared" si="12"/>
        <v>7300966</v>
      </c>
      <c r="L193" s="396"/>
      <c r="M193" s="382"/>
      <c r="N193" s="391"/>
      <c r="O193" s="57"/>
      <c r="AA193" s="56">
        <f t="shared" si="10"/>
        <v>3529634</v>
      </c>
    </row>
    <row r="194" spans="1:27" ht="150">
      <c r="A194" s="4"/>
      <c r="B194" s="6"/>
      <c r="C194" s="9"/>
      <c r="D194" s="15" t="s">
        <v>368</v>
      </c>
      <c r="E194" s="15"/>
      <c r="F194" s="15"/>
      <c r="G194" s="45" t="s">
        <v>369</v>
      </c>
      <c r="H194" s="41" t="s">
        <v>35</v>
      </c>
      <c r="I194" s="64">
        <v>4</v>
      </c>
      <c r="J194" s="56">
        <v>3523883</v>
      </c>
      <c r="K194" s="44">
        <f t="shared" si="12"/>
        <v>14095532</v>
      </c>
      <c r="L194" s="396"/>
      <c r="M194" s="382"/>
      <c r="N194" s="391"/>
      <c r="O194" s="57"/>
      <c r="AA194" s="56">
        <f t="shared" si="10"/>
        <v>3407225</v>
      </c>
    </row>
    <row r="195" spans="1:27" ht="54.75" customHeight="1">
      <c r="A195" s="4"/>
      <c r="B195" s="6"/>
      <c r="C195" s="9"/>
      <c r="D195" s="15" t="s">
        <v>370</v>
      </c>
      <c r="E195" s="15"/>
      <c r="F195" s="15"/>
      <c r="G195" s="45" t="s">
        <v>371</v>
      </c>
      <c r="H195" s="41" t="s">
        <v>35</v>
      </c>
      <c r="I195" s="64">
        <v>3</v>
      </c>
      <c r="J195" s="56">
        <v>2920385</v>
      </c>
      <c r="K195" s="44">
        <f t="shared" si="12"/>
        <v>8761155</v>
      </c>
      <c r="L195" s="396"/>
      <c r="M195" s="382"/>
      <c r="N195" s="391"/>
      <c r="O195" s="57"/>
      <c r="AA195" s="56">
        <f t="shared" si="10"/>
        <v>2823706</v>
      </c>
    </row>
    <row r="196" spans="1:27" ht="105">
      <c r="A196" s="4"/>
      <c r="B196" s="6"/>
      <c r="C196" s="9"/>
      <c r="D196" s="15" t="s">
        <v>372</v>
      </c>
      <c r="E196" s="15"/>
      <c r="F196" s="15"/>
      <c r="G196" s="45" t="s">
        <v>373</v>
      </c>
      <c r="H196" s="41" t="s">
        <v>35</v>
      </c>
      <c r="I196" s="64">
        <v>1</v>
      </c>
      <c r="J196" s="56">
        <v>3564443</v>
      </c>
      <c r="K196" s="44">
        <f t="shared" si="12"/>
        <v>3564443</v>
      </c>
      <c r="L196" s="396"/>
      <c r="M196" s="382"/>
      <c r="N196" s="391"/>
      <c r="O196" s="57"/>
      <c r="AA196" s="56">
        <f t="shared" si="10"/>
        <v>3446442</v>
      </c>
    </row>
    <row r="197" spans="1:27" ht="165">
      <c r="A197" s="4"/>
      <c r="B197" s="6"/>
      <c r="C197" s="9"/>
      <c r="D197" s="15" t="s">
        <v>374</v>
      </c>
      <c r="E197" s="15"/>
      <c r="F197" s="15"/>
      <c r="G197" s="45" t="s">
        <v>375</v>
      </c>
      <c r="H197" s="41" t="s">
        <v>35</v>
      </c>
      <c r="I197" s="64">
        <v>1</v>
      </c>
      <c r="J197" s="56">
        <v>5543325</v>
      </c>
      <c r="K197" s="44">
        <f t="shared" si="12"/>
        <v>5543325</v>
      </c>
      <c r="L197" s="396"/>
      <c r="M197" s="382"/>
      <c r="N197" s="391"/>
      <c r="O197" s="57"/>
      <c r="AA197" s="56">
        <f t="shared" si="10"/>
        <v>5359813</v>
      </c>
    </row>
    <row r="198" spans="1:27" ht="60">
      <c r="A198" s="4"/>
      <c r="B198" s="6"/>
      <c r="C198" s="9"/>
      <c r="D198" s="15" t="s">
        <v>376</v>
      </c>
      <c r="E198" s="15"/>
      <c r="F198" s="15"/>
      <c r="G198" s="45" t="s">
        <v>377</v>
      </c>
      <c r="H198" s="41" t="s">
        <v>35</v>
      </c>
      <c r="I198" s="64">
        <v>1</v>
      </c>
      <c r="J198" s="56">
        <v>1372232</v>
      </c>
      <c r="K198" s="44">
        <f t="shared" si="12"/>
        <v>1372232</v>
      </c>
      <c r="L198" s="396"/>
      <c r="M198" s="382"/>
      <c r="N198" s="391"/>
      <c r="O198" s="57"/>
      <c r="AA198" s="56">
        <f t="shared" si="10"/>
        <v>1326804</v>
      </c>
    </row>
    <row r="199" spans="1:27" ht="135">
      <c r="A199" s="4"/>
      <c r="B199" s="6"/>
      <c r="C199" s="9"/>
      <c r="D199" s="15" t="s">
        <v>378</v>
      </c>
      <c r="E199" s="15"/>
      <c r="F199" s="15"/>
      <c r="G199" s="45" t="s">
        <v>379</v>
      </c>
      <c r="H199" s="41" t="s">
        <v>35</v>
      </c>
      <c r="I199" s="64">
        <v>1</v>
      </c>
      <c r="J199" s="56">
        <v>5326180</v>
      </c>
      <c r="K199" s="44">
        <f t="shared" si="12"/>
        <v>5326180</v>
      </c>
      <c r="L199" s="396"/>
      <c r="M199" s="382"/>
      <c r="N199" s="391"/>
      <c r="O199" s="57"/>
      <c r="AA199" s="56">
        <f t="shared" si="10"/>
        <v>5149857</v>
      </c>
    </row>
    <row r="200" spans="1:27" ht="75">
      <c r="A200" s="4"/>
      <c r="B200" s="6"/>
      <c r="C200" s="9"/>
      <c r="D200" s="15" t="s">
        <v>380</v>
      </c>
      <c r="E200" s="15"/>
      <c r="F200" s="15"/>
      <c r="G200" s="45" t="s">
        <v>381</v>
      </c>
      <c r="H200" s="41" t="s">
        <v>35</v>
      </c>
      <c r="I200" s="64">
        <v>1</v>
      </c>
      <c r="J200" s="56">
        <v>3361969</v>
      </c>
      <c r="K200" s="44">
        <f t="shared" si="12"/>
        <v>3361969</v>
      </c>
      <c r="L200" s="396"/>
      <c r="M200" s="382"/>
      <c r="N200" s="391"/>
      <c r="O200" s="57"/>
      <c r="AA200" s="56">
        <f t="shared" si="10"/>
        <v>3250671</v>
      </c>
    </row>
    <row r="201" spans="1:27" ht="22.5" customHeight="1">
      <c r="A201" s="4"/>
      <c r="B201" s="6"/>
      <c r="C201" s="9"/>
      <c r="D201" s="15" t="s">
        <v>382</v>
      </c>
      <c r="E201" s="15"/>
      <c r="F201" s="15"/>
      <c r="G201" s="45" t="s">
        <v>383</v>
      </c>
      <c r="H201" s="41" t="s">
        <v>35</v>
      </c>
      <c r="I201" s="64">
        <v>1</v>
      </c>
      <c r="J201" s="56">
        <v>9059913</v>
      </c>
      <c r="K201" s="44">
        <f t="shared" si="12"/>
        <v>9059913</v>
      </c>
      <c r="L201" s="396"/>
      <c r="M201" s="382"/>
      <c r="N201" s="391"/>
      <c r="O201" s="57"/>
      <c r="AA201" s="56">
        <f t="shared" si="10"/>
        <v>8759985</v>
      </c>
    </row>
    <row r="202" spans="1:27" ht="75">
      <c r="A202" s="4"/>
      <c r="B202" s="6"/>
      <c r="C202" s="9"/>
      <c r="D202" s="15" t="s">
        <v>384</v>
      </c>
      <c r="E202" s="15"/>
      <c r="F202" s="15"/>
      <c r="G202" s="45" t="s">
        <v>385</v>
      </c>
      <c r="H202" s="41" t="s">
        <v>35</v>
      </c>
      <c r="I202" s="64">
        <v>1</v>
      </c>
      <c r="J202" s="56">
        <v>4201469</v>
      </c>
      <c r="K202" s="44">
        <f t="shared" si="12"/>
        <v>4201469</v>
      </c>
      <c r="L202" s="396"/>
      <c r="M202" s="382"/>
      <c r="N202" s="391"/>
      <c r="O202" s="57"/>
      <c r="AA202" s="56">
        <f t="shared" si="10"/>
        <v>4062379</v>
      </c>
    </row>
    <row r="203" spans="1:27" ht="16">
      <c r="A203" s="4"/>
      <c r="B203" s="6"/>
      <c r="C203" s="17"/>
      <c r="D203" s="46" t="s">
        <v>386</v>
      </c>
      <c r="E203" s="46"/>
      <c r="F203" s="46"/>
      <c r="G203" s="47" t="s">
        <v>387</v>
      </c>
      <c r="H203" s="41"/>
      <c r="I203" s="64"/>
      <c r="J203" s="43"/>
      <c r="K203" s="44"/>
      <c r="L203" s="396"/>
      <c r="M203" s="384"/>
      <c r="N203" s="361"/>
      <c r="AA203" s="43">
        <f t="shared" si="10"/>
        <v>0</v>
      </c>
    </row>
    <row r="204" spans="1:27" ht="45">
      <c r="A204" s="4"/>
      <c r="B204" s="6"/>
      <c r="C204" s="9"/>
      <c r="D204" s="15" t="s">
        <v>388</v>
      </c>
      <c r="E204" s="15"/>
      <c r="F204" s="15"/>
      <c r="G204" s="45" t="s">
        <v>389</v>
      </c>
      <c r="H204" s="41" t="s">
        <v>35</v>
      </c>
      <c r="I204" s="64">
        <v>1</v>
      </c>
      <c r="J204" s="56">
        <v>10992898</v>
      </c>
      <c r="K204" s="44">
        <f>ROUND(I204*J204,0)</f>
        <v>10992898</v>
      </c>
      <c r="L204" s="396"/>
      <c r="M204" s="382"/>
      <c r="N204" s="391"/>
      <c r="O204" s="57"/>
      <c r="AA204" s="56">
        <f t="shared" si="10"/>
        <v>10628978</v>
      </c>
    </row>
    <row r="205" spans="1:27" ht="45">
      <c r="A205" s="4"/>
      <c r="B205" s="6"/>
      <c r="C205" s="9"/>
      <c r="D205" s="15" t="s">
        <v>390</v>
      </c>
      <c r="E205" s="15"/>
      <c r="F205" s="15"/>
      <c r="G205" s="45" t="s">
        <v>391</v>
      </c>
      <c r="H205" s="41" t="s">
        <v>35</v>
      </c>
      <c r="I205" s="64">
        <v>1</v>
      </c>
      <c r="J205" s="56">
        <v>3616309</v>
      </c>
      <c r="K205" s="44">
        <f>ROUND(I205*J205,0)</f>
        <v>3616309</v>
      </c>
      <c r="L205" s="396"/>
      <c r="M205" s="382"/>
      <c r="N205" s="391"/>
      <c r="O205" s="57"/>
      <c r="AA205" s="56">
        <f t="shared" si="10"/>
        <v>3496591</v>
      </c>
    </row>
    <row r="206" spans="1:27" ht="35.25" customHeight="1">
      <c r="A206" s="4"/>
      <c r="B206" s="6"/>
      <c r="C206" s="9"/>
      <c r="D206" s="15" t="s">
        <v>392</v>
      </c>
      <c r="E206" s="15"/>
      <c r="F206" s="15"/>
      <c r="G206" s="45" t="s">
        <v>393</v>
      </c>
      <c r="H206" s="41" t="s">
        <v>35</v>
      </c>
      <c r="I206" s="64">
        <v>3</v>
      </c>
      <c r="J206" s="56">
        <v>254461</v>
      </c>
      <c r="K206" s="44">
        <f>ROUND(I206*J206,0)</f>
        <v>763383</v>
      </c>
      <c r="L206" s="396"/>
      <c r="M206" s="382"/>
      <c r="N206" s="391"/>
      <c r="O206" s="57"/>
      <c r="AA206" s="56">
        <f t="shared" si="10"/>
        <v>246037</v>
      </c>
    </row>
    <row r="207" spans="1:27" ht="25.5" customHeight="1">
      <c r="A207" s="4"/>
      <c r="B207" s="6"/>
      <c r="C207" s="17"/>
      <c r="D207" s="46" t="s">
        <v>394</v>
      </c>
      <c r="E207" s="46"/>
      <c r="F207" s="46"/>
      <c r="G207" s="47" t="s">
        <v>395</v>
      </c>
      <c r="H207" s="41"/>
      <c r="I207" s="64"/>
      <c r="J207" s="43"/>
      <c r="K207" s="44"/>
      <c r="L207" s="396"/>
      <c r="M207" s="384"/>
      <c r="N207" s="361"/>
      <c r="AA207" s="43">
        <f t="shared" ref="AA207:AA270" si="13">+IFERROR(ROUND($AA$11*J207,0),"")</f>
        <v>0</v>
      </c>
    </row>
    <row r="208" spans="1:27" ht="30">
      <c r="A208" s="4"/>
      <c r="B208" s="6"/>
      <c r="C208" s="9"/>
      <c r="D208" s="15" t="s">
        <v>396</v>
      </c>
      <c r="E208" s="15"/>
      <c r="F208" s="15"/>
      <c r="G208" s="45" t="s">
        <v>397</v>
      </c>
      <c r="H208" s="41" t="s">
        <v>35</v>
      </c>
      <c r="I208" s="64">
        <v>1</v>
      </c>
      <c r="J208" s="56">
        <v>210693</v>
      </c>
      <c r="K208" s="44">
        <f t="shared" ref="K208:K216" si="14">ROUND(I208*J208,0)</f>
        <v>210693</v>
      </c>
      <c r="L208" s="396"/>
      <c r="M208" s="382"/>
      <c r="N208" s="391"/>
      <c r="O208" s="57"/>
      <c r="AA208" s="56">
        <f t="shared" si="13"/>
        <v>203718</v>
      </c>
    </row>
    <row r="209" spans="1:27" ht="30">
      <c r="A209" s="4"/>
      <c r="B209" s="6"/>
      <c r="C209" s="9"/>
      <c r="D209" s="15" t="s">
        <v>398</v>
      </c>
      <c r="E209" s="15"/>
      <c r="F209" s="15"/>
      <c r="G209" s="45" t="s">
        <v>399</v>
      </c>
      <c r="H209" s="41" t="s">
        <v>35</v>
      </c>
      <c r="I209" s="64">
        <v>1</v>
      </c>
      <c r="J209" s="56">
        <v>131302</v>
      </c>
      <c r="K209" s="44">
        <f t="shared" si="14"/>
        <v>131302</v>
      </c>
      <c r="L209" s="396"/>
      <c r="M209" s="382"/>
      <c r="N209" s="391"/>
      <c r="O209" s="57"/>
      <c r="AA209" s="56">
        <f t="shared" si="13"/>
        <v>126955</v>
      </c>
    </row>
    <row r="210" spans="1:27" ht="35.25" customHeight="1">
      <c r="A210" s="4"/>
      <c r="B210" s="6"/>
      <c r="C210" s="9"/>
      <c r="D210" s="15" t="s">
        <v>400</v>
      </c>
      <c r="E210" s="15"/>
      <c r="F210" s="15"/>
      <c r="G210" s="45" t="s">
        <v>401</v>
      </c>
      <c r="H210" s="41" t="s">
        <v>35</v>
      </c>
      <c r="I210" s="64">
        <v>1</v>
      </c>
      <c r="J210" s="56">
        <v>388816</v>
      </c>
      <c r="K210" s="44">
        <f t="shared" si="14"/>
        <v>388816</v>
      </c>
      <c r="L210" s="396"/>
      <c r="M210" s="382"/>
      <c r="N210" s="391"/>
      <c r="O210" s="57"/>
      <c r="AA210" s="56">
        <f t="shared" si="13"/>
        <v>375944</v>
      </c>
    </row>
    <row r="211" spans="1:27" ht="30">
      <c r="A211" s="4"/>
      <c r="B211" s="6"/>
      <c r="C211" s="9"/>
      <c r="D211" s="15" t="s">
        <v>402</v>
      </c>
      <c r="E211" s="15"/>
      <c r="F211" s="15"/>
      <c r="G211" s="45" t="s">
        <v>403</v>
      </c>
      <c r="H211" s="41" t="s">
        <v>35</v>
      </c>
      <c r="I211" s="64">
        <v>3</v>
      </c>
      <c r="J211" s="56">
        <v>1040235</v>
      </c>
      <c r="K211" s="44">
        <f t="shared" si="14"/>
        <v>3120705</v>
      </c>
      <c r="L211" s="396"/>
      <c r="M211" s="382"/>
      <c r="N211" s="391"/>
      <c r="O211" s="57"/>
      <c r="AA211" s="56">
        <f t="shared" si="13"/>
        <v>1005798</v>
      </c>
    </row>
    <row r="212" spans="1:27" ht="30">
      <c r="A212" s="4"/>
      <c r="B212" s="6"/>
      <c r="C212" s="9"/>
      <c r="D212" s="15" t="s">
        <v>404</v>
      </c>
      <c r="E212" s="15"/>
      <c r="F212" s="15"/>
      <c r="G212" s="45" t="s">
        <v>405</v>
      </c>
      <c r="H212" s="41" t="s">
        <v>35</v>
      </c>
      <c r="I212" s="64">
        <v>1</v>
      </c>
      <c r="J212" s="56">
        <v>484493</v>
      </c>
      <c r="K212" s="44">
        <f t="shared" si="14"/>
        <v>484493</v>
      </c>
      <c r="L212" s="396"/>
      <c r="M212" s="382"/>
      <c r="N212" s="391"/>
      <c r="O212" s="57"/>
      <c r="AA212" s="56">
        <f t="shared" si="13"/>
        <v>468454</v>
      </c>
    </row>
    <row r="213" spans="1:27" ht="30">
      <c r="A213" s="4"/>
      <c r="B213" s="6"/>
      <c r="C213" s="9"/>
      <c r="D213" s="15" t="s">
        <v>406</v>
      </c>
      <c r="E213" s="15"/>
      <c r="F213" s="15"/>
      <c r="G213" s="45" t="s">
        <v>407</v>
      </c>
      <c r="H213" s="41" t="s">
        <v>35</v>
      </c>
      <c r="I213" s="64">
        <v>1</v>
      </c>
      <c r="J213" s="56">
        <v>302299</v>
      </c>
      <c r="K213" s="44">
        <f t="shared" si="14"/>
        <v>302299</v>
      </c>
      <c r="L213" s="396"/>
      <c r="M213" s="382"/>
      <c r="N213" s="391"/>
      <c r="O213" s="57"/>
      <c r="AA213" s="56">
        <f t="shared" si="13"/>
        <v>292291</v>
      </c>
    </row>
    <row r="214" spans="1:27" ht="30">
      <c r="A214" s="4"/>
      <c r="B214" s="6"/>
      <c r="C214" s="9"/>
      <c r="D214" s="15" t="s">
        <v>408</v>
      </c>
      <c r="E214" s="15"/>
      <c r="F214" s="15"/>
      <c r="G214" s="45" t="s">
        <v>409</v>
      </c>
      <c r="H214" s="41" t="s">
        <v>35</v>
      </c>
      <c r="I214" s="64">
        <v>1</v>
      </c>
      <c r="J214" s="56">
        <v>222907</v>
      </c>
      <c r="K214" s="44">
        <f t="shared" si="14"/>
        <v>222907</v>
      </c>
      <c r="L214" s="396"/>
      <c r="M214" s="382"/>
      <c r="N214" s="391"/>
      <c r="O214" s="57"/>
      <c r="AA214" s="56">
        <f t="shared" si="13"/>
        <v>215528</v>
      </c>
    </row>
    <row r="215" spans="1:27" ht="60">
      <c r="A215" s="4"/>
      <c r="B215" s="6"/>
      <c r="C215" s="9"/>
      <c r="D215" s="15" t="s">
        <v>410</v>
      </c>
      <c r="E215" s="15"/>
      <c r="F215" s="15"/>
      <c r="G215" s="45" t="s">
        <v>411</v>
      </c>
      <c r="H215" s="41" t="s">
        <v>27</v>
      </c>
      <c r="I215" s="64">
        <v>846</v>
      </c>
      <c r="J215" s="56">
        <v>48771</v>
      </c>
      <c r="K215" s="44">
        <f t="shared" si="14"/>
        <v>41260266</v>
      </c>
      <c r="L215" s="396"/>
      <c r="M215" s="382"/>
      <c r="N215" s="391"/>
      <c r="O215" s="57"/>
      <c r="AA215" s="56">
        <f t="shared" si="13"/>
        <v>47156</v>
      </c>
    </row>
    <row r="216" spans="1:27" ht="32.25" customHeight="1">
      <c r="A216" s="4"/>
      <c r="B216" s="6"/>
      <c r="C216" s="9"/>
      <c r="D216" s="15" t="s">
        <v>412</v>
      </c>
      <c r="E216" s="15"/>
      <c r="F216" s="15"/>
      <c r="G216" s="45" t="s">
        <v>413</v>
      </c>
      <c r="H216" s="41" t="s">
        <v>27</v>
      </c>
      <c r="I216" s="64">
        <v>72</v>
      </c>
      <c r="J216" s="56">
        <v>25446</v>
      </c>
      <c r="K216" s="44">
        <f t="shared" si="14"/>
        <v>1832112</v>
      </c>
      <c r="L216" s="396"/>
      <c r="M216" s="382"/>
      <c r="N216" s="391"/>
      <c r="O216" s="57"/>
      <c r="AA216" s="56">
        <f t="shared" si="13"/>
        <v>24604</v>
      </c>
    </row>
    <row r="217" spans="1:27" ht="26.25" customHeight="1" thickBot="1">
      <c r="A217" s="4"/>
      <c r="B217" s="6"/>
      <c r="C217" s="11" t="s">
        <v>47</v>
      </c>
      <c r="D217" s="12"/>
      <c r="E217" s="12"/>
      <c r="F217" s="12"/>
      <c r="G217" s="13"/>
      <c r="H217" s="12"/>
      <c r="I217" s="79"/>
      <c r="J217" s="80"/>
      <c r="K217" s="83">
        <f>SUBTOTAL(9,K125:K216)</f>
        <v>866147098</v>
      </c>
      <c r="L217" s="396"/>
      <c r="M217" s="383"/>
      <c r="N217" s="362"/>
      <c r="AA217" s="80">
        <f t="shared" si="13"/>
        <v>0</v>
      </c>
    </row>
    <row r="218" spans="1:27" ht="17" thickBot="1">
      <c r="A218" s="4"/>
      <c r="B218" s="6"/>
      <c r="C218" s="72"/>
      <c r="D218" s="73" t="s">
        <v>414</v>
      </c>
      <c r="E218" s="74"/>
      <c r="F218" s="74"/>
      <c r="G218" s="74" t="s">
        <v>415</v>
      </c>
      <c r="H218" s="73"/>
      <c r="I218" s="76"/>
      <c r="J218" s="74"/>
      <c r="K218" s="75"/>
      <c r="L218" s="396"/>
      <c r="M218" s="381"/>
      <c r="N218" s="360"/>
      <c r="AA218" s="74">
        <f t="shared" si="13"/>
        <v>0</v>
      </c>
    </row>
    <row r="219" spans="1:27" ht="78" customHeight="1">
      <c r="A219" s="4"/>
      <c r="B219" s="6"/>
      <c r="C219" s="413"/>
      <c r="D219" s="70" t="s">
        <v>416</v>
      </c>
      <c r="E219" s="69"/>
      <c r="F219" s="69"/>
      <c r="G219" s="78" t="s">
        <v>417</v>
      </c>
      <c r="H219" s="15" t="s">
        <v>27</v>
      </c>
      <c r="I219" s="15">
        <v>70</v>
      </c>
      <c r="J219" s="56">
        <v>1505616</v>
      </c>
      <c r="K219" s="44">
        <f t="shared" ref="K219:K233" si="15">ROUND(I219*J219,0)</f>
        <v>105393120</v>
      </c>
      <c r="L219" s="396"/>
      <c r="M219" s="382"/>
      <c r="N219" s="391"/>
      <c r="AA219" s="56">
        <f t="shared" si="13"/>
        <v>1455773</v>
      </c>
    </row>
    <row r="220" spans="1:27" ht="31.5" customHeight="1" thickBot="1">
      <c r="A220" s="4"/>
      <c r="B220" s="6"/>
      <c r="C220" s="65" t="s">
        <v>47</v>
      </c>
      <c r="D220" s="66"/>
      <c r="E220" s="66"/>
      <c r="F220" s="66"/>
      <c r="G220" s="67"/>
      <c r="H220" s="67"/>
      <c r="I220" s="67"/>
      <c r="J220" s="67"/>
      <c r="K220" s="84">
        <f>+K219</f>
        <v>105393120</v>
      </c>
      <c r="L220" s="396"/>
      <c r="M220" s="383"/>
      <c r="N220" s="362"/>
      <c r="AA220" s="67">
        <f t="shared" si="13"/>
        <v>0</v>
      </c>
    </row>
    <row r="221" spans="1:27" ht="30" customHeight="1" thickBot="1">
      <c r="A221" s="4"/>
      <c r="B221" s="6"/>
      <c r="C221" s="72"/>
      <c r="D221" s="73" t="s">
        <v>418</v>
      </c>
      <c r="E221" s="74"/>
      <c r="F221" s="74"/>
      <c r="G221" s="74" t="s">
        <v>419</v>
      </c>
      <c r="H221" s="73"/>
      <c r="I221" s="76"/>
      <c r="J221" s="74"/>
      <c r="K221" s="75"/>
      <c r="L221" s="396"/>
      <c r="M221" s="381"/>
      <c r="N221" s="360"/>
      <c r="AA221" s="74">
        <f t="shared" si="13"/>
        <v>0</v>
      </c>
    </row>
    <row r="222" spans="1:27" ht="45">
      <c r="A222" s="4"/>
      <c r="B222" s="6"/>
      <c r="C222" s="413"/>
      <c r="D222" s="70" t="s">
        <v>420</v>
      </c>
      <c r="E222" s="69"/>
      <c r="F222" s="69"/>
      <c r="G222" s="78" t="s">
        <v>421</v>
      </c>
      <c r="H222" s="15" t="s">
        <v>35</v>
      </c>
      <c r="I222" s="15">
        <v>22</v>
      </c>
      <c r="J222" s="56">
        <v>308128</v>
      </c>
      <c r="K222" s="44">
        <f t="shared" si="15"/>
        <v>6778816</v>
      </c>
      <c r="L222" s="396"/>
      <c r="M222" s="382"/>
      <c r="N222" s="391"/>
      <c r="AA222" s="56">
        <f t="shared" si="13"/>
        <v>297927</v>
      </c>
    </row>
    <row r="223" spans="1:27" ht="45">
      <c r="A223" s="4"/>
      <c r="B223" s="6"/>
      <c r="C223" s="413"/>
      <c r="D223" s="70" t="s">
        <v>422</v>
      </c>
      <c r="E223" s="69"/>
      <c r="F223" s="69"/>
      <c r="G223" s="78" t="s">
        <v>423</v>
      </c>
      <c r="H223" s="15" t="s">
        <v>35</v>
      </c>
      <c r="I223" s="15">
        <v>8</v>
      </c>
      <c r="J223" s="56">
        <v>254789</v>
      </c>
      <c r="K223" s="44">
        <f t="shared" si="15"/>
        <v>2038312</v>
      </c>
      <c r="L223" s="396"/>
      <c r="M223" s="382"/>
      <c r="N223" s="391"/>
      <c r="AA223" s="56">
        <f t="shared" si="13"/>
        <v>246354</v>
      </c>
    </row>
    <row r="224" spans="1:27" ht="45">
      <c r="A224" s="4"/>
      <c r="B224" s="6"/>
      <c r="C224" s="413"/>
      <c r="D224" s="70" t="s">
        <v>424</v>
      </c>
      <c r="E224" s="69"/>
      <c r="F224" s="69"/>
      <c r="G224" s="78" t="s">
        <v>425</v>
      </c>
      <c r="H224" s="15" t="s">
        <v>35</v>
      </c>
      <c r="I224" s="15">
        <v>8</v>
      </c>
      <c r="J224" s="56">
        <v>254789</v>
      </c>
      <c r="K224" s="44">
        <f t="shared" si="15"/>
        <v>2038312</v>
      </c>
      <c r="L224" s="396"/>
      <c r="M224" s="382"/>
      <c r="N224" s="391"/>
      <c r="AA224" s="56">
        <f t="shared" si="13"/>
        <v>246354</v>
      </c>
    </row>
    <row r="225" spans="1:27" ht="16">
      <c r="A225" s="4"/>
      <c r="B225" s="6"/>
      <c r="C225" s="413"/>
      <c r="D225" s="70" t="s">
        <v>426</v>
      </c>
      <c r="E225" s="69"/>
      <c r="F225" s="69"/>
      <c r="G225" s="78" t="s">
        <v>427</v>
      </c>
      <c r="H225" s="15" t="s">
        <v>35</v>
      </c>
      <c r="I225" s="15">
        <v>8</v>
      </c>
      <c r="J225" s="56">
        <v>303279</v>
      </c>
      <c r="K225" s="44">
        <f t="shared" si="15"/>
        <v>2426232</v>
      </c>
      <c r="L225" s="396"/>
      <c r="M225" s="382"/>
      <c r="N225" s="391"/>
      <c r="AA225" s="56">
        <f t="shared" si="13"/>
        <v>293239</v>
      </c>
    </row>
    <row r="226" spans="1:27" ht="16">
      <c r="A226" s="4"/>
      <c r="B226" s="6"/>
      <c r="C226" s="413"/>
      <c r="D226" s="70" t="s">
        <v>428</v>
      </c>
      <c r="E226" s="69"/>
      <c r="F226" s="69"/>
      <c r="G226" s="78" t="s">
        <v>429</v>
      </c>
      <c r="H226" s="15" t="s">
        <v>35</v>
      </c>
      <c r="I226" s="15">
        <v>11</v>
      </c>
      <c r="J226" s="56">
        <v>102221</v>
      </c>
      <c r="K226" s="44">
        <f t="shared" si="15"/>
        <v>1124431</v>
      </c>
      <c r="L226" s="396"/>
      <c r="M226" s="382"/>
      <c r="N226" s="391"/>
      <c r="AA226" s="56">
        <f t="shared" si="13"/>
        <v>98837</v>
      </c>
    </row>
    <row r="227" spans="1:27" ht="45">
      <c r="A227" s="4"/>
      <c r="B227" s="6"/>
      <c r="C227" s="413"/>
      <c r="D227" s="70" t="s">
        <v>430</v>
      </c>
      <c r="E227" s="69"/>
      <c r="F227" s="69"/>
      <c r="G227" s="78" t="s">
        <v>431</v>
      </c>
      <c r="H227" s="15" t="s">
        <v>35</v>
      </c>
      <c r="I227" s="15">
        <v>4</v>
      </c>
      <c r="J227" s="56">
        <v>388136</v>
      </c>
      <c r="K227" s="44">
        <f t="shared" si="15"/>
        <v>1552544</v>
      </c>
      <c r="L227" s="396"/>
      <c r="M227" s="382"/>
      <c r="N227" s="391"/>
      <c r="AA227" s="56">
        <f t="shared" si="13"/>
        <v>375287</v>
      </c>
    </row>
    <row r="228" spans="1:27" ht="45">
      <c r="A228" s="4"/>
      <c r="B228" s="6"/>
      <c r="C228" s="413"/>
      <c r="D228" s="70" t="s">
        <v>432</v>
      </c>
      <c r="E228" s="69"/>
      <c r="F228" s="69"/>
      <c r="G228" s="78" t="s">
        <v>433</v>
      </c>
      <c r="H228" s="15" t="s">
        <v>35</v>
      </c>
      <c r="I228" s="15">
        <v>8</v>
      </c>
      <c r="J228" s="56">
        <v>314617</v>
      </c>
      <c r="K228" s="44">
        <f t="shared" si="15"/>
        <v>2516936</v>
      </c>
      <c r="L228" s="396"/>
      <c r="M228" s="382"/>
      <c r="N228" s="391"/>
      <c r="AA228" s="56">
        <f t="shared" si="13"/>
        <v>304202</v>
      </c>
    </row>
    <row r="229" spans="1:27" ht="30">
      <c r="A229" s="4"/>
      <c r="B229" s="6"/>
      <c r="C229" s="413"/>
      <c r="D229" s="70" t="s">
        <v>434</v>
      </c>
      <c r="E229" s="69"/>
      <c r="F229" s="69"/>
      <c r="G229" s="78" t="s">
        <v>435</v>
      </c>
      <c r="H229" s="15" t="s">
        <v>42</v>
      </c>
      <c r="I229" s="15">
        <v>158</v>
      </c>
      <c r="J229" s="56">
        <v>447697</v>
      </c>
      <c r="K229" s="44">
        <f t="shared" si="15"/>
        <v>70736126</v>
      </c>
      <c r="L229" s="396"/>
      <c r="M229" s="382"/>
      <c r="N229" s="391"/>
      <c r="AA229" s="56">
        <f t="shared" si="13"/>
        <v>432876</v>
      </c>
    </row>
    <row r="230" spans="1:27" ht="30">
      <c r="A230" s="4"/>
      <c r="B230" s="6"/>
      <c r="C230" s="413"/>
      <c r="D230" s="70" t="s">
        <v>436</v>
      </c>
      <c r="E230" s="69"/>
      <c r="F230" s="69"/>
      <c r="G230" s="78" t="s">
        <v>437</v>
      </c>
      <c r="H230" s="15" t="s">
        <v>35</v>
      </c>
      <c r="I230" s="15">
        <v>7</v>
      </c>
      <c r="J230" s="56">
        <v>481600</v>
      </c>
      <c r="K230" s="44">
        <f t="shared" si="15"/>
        <v>3371200</v>
      </c>
      <c r="L230" s="396"/>
      <c r="M230" s="382"/>
      <c r="N230" s="391"/>
      <c r="AA230" s="56">
        <f t="shared" si="13"/>
        <v>465657</v>
      </c>
    </row>
    <row r="231" spans="1:27" ht="45">
      <c r="A231" s="4"/>
      <c r="B231" s="6"/>
      <c r="C231" s="413"/>
      <c r="D231" s="70" t="s">
        <v>438</v>
      </c>
      <c r="E231" s="69"/>
      <c r="F231" s="69"/>
      <c r="G231" s="78" t="s">
        <v>439</v>
      </c>
      <c r="H231" s="15" t="s">
        <v>35</v>
      </c>
      <c r="I231" s="15">
        <v>18</v>
      </c>
      <c r="J231" s="56">
        <v>333757</v>
      </c>
      <c r="K231" s="44">
        <f t="shared" si="15"/>
        <v>6007626</v>
      </c>
      <c r="L231" s="396"/>
      <c r="M231" s="382"/>
      <c r="N231" s="391"/>
      <c r="AA231" s="56">
        <f t="shared" si="13"/>
        <v>322708</v>
      </c>
    </row>
    <row r="232" spans="1:27" ht="16">
      <c r="A232" s="4"/>
      <c r="B232" s="6"/>
      <c r="C232" s="413"/>
      <c r="D232" s="70" t="s">
        <v>440</v>
      </c>
      <c r="E232" s="69"/>
      <c r="F232" s="69"/>
      <c r="G232" s="78" t="s">
        <v>441</v>
      </c>
      <c r="H232" s="15" t="s">
        <v>35</v>
      </c>
      <c r="I232" s="15">
        <v>7</v>
      </c>
      <c r="J232" s="56">
        <v>15204</v>
      </c>
      <c r="K232" s="44">
        <f t="shared" si="15"/>
        <v>106428</v>
      </c>
      <c r="L232" s="396"/>
      <c r="M232" s="382"/>
      <c r="N232" s="391"/>
      <c r="AA232" s="56">
        <f t="shared" si="13"/>
        <v>14701</v>
      </c>
    </row>
    <row r="233" spans="1:27" ht="45">
      <c r="A233" s="4"/>
      <c r="B233" s="6"/>
      <c r="C233" s="413"/>
      <c r="D233" s="70" t="s">
        <v>442</v>
      </c>
      <c r="E233" s="69"/>
      <c r="F233" s="69"/>
      <c r="G233" s="78" t="s">
        <v>443</v>
      </c>
      <c r="H233" s="15" t="s">
        <v>35</v>
      </c>
      <c r="I233" s="15">
        <v>5</v>
      </c>
      <c r="J233" s="56">
        <v>184595</v>
      </c>
      <c r="K233" s="44">
        <f t="shared" si="15"/>
        <v>922975</v>
      </c>
      <c r="L233" s="396"/>
      <c r="M233" s="382"/>
      <c r="N233" s="391"/>
      <c r="AA233" s="56">
        <f t="shared" si="13"/>
        <v>178484</v>
      </c>
    </row>
    <row r="234" spans="1:27" ht="31.5" customHeight="1" thickBot="1">
      <c r="A234" s="4"/>
      <c r="B234" s="6"/>
      <c r="C234" s="65" t="s">
        <v>47</v>
      </c>
      <c r="D234" s="66"/>
      <c r="E234" s="66"/>
      <c r="F234" s="66"/>
      <c r="G234" s="67"/>
      <c r="H234" s="67"/>
      <c r="I234" s="67"/>
      <c r="J234" s="67"/>
      <c r="K234" s="84">
        <f>SUM(K222:K233)</f>
        <v>99619938</v>
      </c>
      <c r="L234" s="396"/>
      <c r="M234" s="383"/>
      <c r="N234" s="362"/>
      <c r="AA234" s="67">
        <f t="shared" si="13"/>
        <v>0</v>
      </c>
    </row>
    <row r="235" spans="1:27" ht="37.5" customHeight="1" thickBot="1">
      <c r="A235" s="4"/>
      <c r="B235" s="6"/>
      <c r="C235" s="72"/>
      <c r="D235" s="73" t="s">
        <v>444</v>
      </c>
      <c r="E235" s="74"/>
      <c r="F235" s="74"/>
      <c r="G235" s="77" t="s">
        <v>445</v>
      </c>
      <c r="H235" s="73"/>
      <c r="I235" s="76"/>
      <c r="J235" s="74"/>
      <c r="K235" s="75"/>
      <c r="L235" s="396"/>
      <c r="M235" s="381"/>
      <c r="N235" s="360"/>
      <c r="AA235" s="74">
        <f t="shared" si="13"/>
        <v>0</v>
      </c>
    </row>
    <row r="236" spans="1:27" ht="16">
      <c r="A236" s="4"/>
      <c r="B236" s="6"/>
      <c r="C236" s="413"/>
      <c r="D236" s="101" t="s">
        <v>446</v>
      </c>
      <c r="E236" s="102"/>
      <c r="F236" s="102"/>
      <c r="G236" s="103" t="s">
        <v>447</v>
      </c>
      <c r="H236" s="15"/>
      <c r="I236" s="15"/>
      <c r="J236" s="56"/>
      <c r="K236" s="44"/>
      <c r="L236" s="396"/>
      <c r="M236" s="384"/>
      <c r="N236" s="361"/>
      <c r="AA236" s="56">
        <f t="shared" si="13"/>
        <v>0</v>
      </c>
    </row>
    <row r="237" spans="1:27" ht="16">
      <c r="A237" s="4"/>
      <c r="B237" s="6"/>
      <c r="C237" s="413"/>
      <c r="D237" s="101" t="s">
        <v>448</v>
      </c>
      <c r="E237" s="102"/>
      <c r="F237" s="102"/>
      <c r="G237" s="103" t="s">
        <v>449</v>
      </c>
      <c r="H237" s="15"/>
      <c r="I237" s="15"/>
      <c r="J237" s="56"/>
      <c r="K237" s="44"/>
      <c r="L237" s="396"/>
      <c r="M237" s="384"/>
      <c r="N237" s="361"/>
      <c r="AA237" s="56">
        <f t="shared" si="13"/>
        <v>0</v>
      </c>
    </row>
    <row r="238" spans="1:27" ht="16">
      <c r="A238" s="4"/>
      <c r="B238" s="6"/>
      <c r="C238" s="413"/>
      <c r="D238" s="70" t="s">
        <v>450</v>
      </c>
      <c r="E238" s="69"/>
      <c r="F238" s="69"/>
      <c r="G238" s="78" t="s">
        <v>451</v>
      </c>
      <c r="H238" s="15" t="s">
        <v>35</v>
      </c>
      <c r="I238" s="15">
        <v>1</v>
      </c>
      <c r="J238" s="56">
        <v>53271</v>
      </c>
      <c r="K238" s="44">
        <f t="shared" ref="K238:K301" si="16">ROUND(I238*J238,0)</f>
        <v>53271</v>
      </c>
      <c r="L238" s="396"/>
      <c r="M238" s="382"/>
      <c r="N238" s="391"/>
      <c r="AA238" s="56">
        <f t="shared" si="13"/>
        <v>51507</v>
      </c>
    </row>
    <row r="239" spans="1:27" ht="16">
      <c r="A239" s="4"/>
      <c r="B239" s="6"/>
      <c r="C239" s="413"/>
      <c r="D239" s="70" t="s">
        <v>452</v>
      </c>
      <c r="E239" s="69"/>
      <c r="F239" s="69"/>
      <c r="G239" s="78" t="s">
        <v>453</v>
      </c>
      <c r="H239" s="15" t="s">
        <v>35</v>
      </c>
      <c r="I239" s="15">
        <v>2</v>
      </c>
      <c r="J239" s="56">
        <v>43102</v>
      </c>
      <c r="K239" s="44">
        <f t="shared" si="16"/>
        <v>86204</v>
      </c>
      <c r="L239" s="396"/>
      <c r="M239" s="382"/>
      <c r="N239" s="391"/>
      <c r="AA239" s="56">
        <f t="shared" si="13"/>
        <v>41675</v>
      </c>
    </row>
    <row r="240" spans="1:27" ht="16">
      <c r="A240" s="4"/>
      <c r="B240" s="6"/>
      <c r="C240" s="413"/>
      <c r="D240" s="70" t="s">
        <v>454</v>
      </c>
      <c r="E240" s="69"/>
      <c r="F240" s="69"/>
      <c r="G240" s="78" t="s">
        <v>455</v>
      </c>
      <c r="H240" s="15" t="s">
        <v>35</v>
      </c>
      <c r="I240" s="15">
        <v>2</v>
      </c>
      <c r="J240" s="56">
        <v>65051</v>
      </c>
      <c r="K240" s="44">
        <f t="shared" si="16"/>
        <v>130102</v>
      </c>
      <c r="L240" s="396"/>
      <c r="M240" s="382"/>
      <c r="N240" s="391"/>
      <c r="AA240" s="56">
        <f t="shared" si="13"/>
        <v>62897</v>
      </c>
    </row>
    <row r="241" spans="1:27" ht="16">
      <c r="A241" s="4"/>
      <c r="B241" s="6"/>
      <c r="C241" s="413"/>
      <c r="D241" s="70" t="s">
        <v>456</v>
      </c>
      <c r="E241" s="69"/>
      <c r="F241" s="69"/>
      <c r="G241" s="78" t="s">
        <v>457</v>
      </c>
      <c r="H241" s="15" t="s">
        <v>35</v>
      </c>
      <c r="I241" s="15">
        <v>4</v>
      </c>
      <c r="J241" s="56">
        <v>125557</v>
      </c>
      <c r="K241" s="44">
        <f t="shared" si="16"/>
        <v>502228</v>
      </c>
      <c r="L241" s="396"/>
      <c r="M241" s="382"/>
      <c r="N241" s="391"/>
      <c r="AA241" s="56">
        <f t="shared" si="13"/>
        <v>121400</v>
      </c>
    </row>
    <row r="242" spans="1:27" ht="19.5" customHeight="1">
      <c r="A242" s="4"/>
      <c r="B242" s="6"/>
      <c r="C242" s="413"/>
      <c r="D242" s="70" t="s">
        <v>458</v>
      </c>
      <c r="E242" s="69"/>
      <c r="F242" s="69"/>
      <c r="G242" s="78" t="s">
        <v>459</v>
      </c>
      <c r="H242" s="15" t="s">
        <v>35</v>
      </c>
      <c r="I242" s="15">
        <v>1</v>
      </c>
      <c r="J242" s="56">
        <v>615907</v>
      </c>
      <c r="K242" s="44">
        <f t="shared" si="16"/>
        <v>615907</v>
      </c>
      <c r="L242" s="396"/>
      <c r="M242" s="382"/>
      <c r="N242" s="391"/>
      <c r="AA242" s="56">
        <f t="shared" si="13"/>
        <v>595517</v>
      </c>
    </row>
    <row r="243" spans="1:27" ht="16">
      <c r="A243" s="4"/>
      <c r="B243" s="6"/>
      <c r="C243" s="413"/>
      <c r="D243" s="70" t="s">
        <v>460</v>
      </c>
      <c r="E243" s="69"/>
      <c r="F243" s="69"/>
      <c r="G243" s="78" t="s">
        <v>461</v>
      </c>
      <c r="H243" s="15" t="s">
        <v>35</v>
      </c>
      <c r="I243" s="15">
        <v>1</v>
      </c>
      <c r="J243" s="56">
        <v>1165267</v>
      </c>
      <c r="K243" s="44">
        <f t="shared" si="16"/>
        <v>1165267</v>
      </c>
      <c r="L243" s="396"/>
      <c r="M243" s="382"/>
      <c r="N243" s="391"/>
      <c r="AA243" s="56">
        <f t="shared" si="13"/>
        <v>1126691</v>
      </c>
    </row>
    <row r="244" spans="1:27" ht="16">
      <c r="A244" s="4"/>
      <c r="B244" s="6"/>
      <c r="C244" s="413"/>
      <c r="D244" s="101" t="s">
        <v>462</v>
      </c>
      <c r="E244" s="102"/>
      <c r="F244" s="102"/>
      <c r="G244" s="103" t="s">
        <v>463</v>
      </c>
      <c r="H244" s="15"/>
      <c r="I244" s="15"/>
      <c r="J244" s="56"/>
      <c r="K244" s="44"/>
      <c r="L244" s="396"/>
      <c r="M244" s="384"/>
      <c r="N244" s="361"/>
      <c r="AA244" s="56">
        <f t="shared" si="13"/>
        <v>0</v>
      </c>
    </row>
    <row r="245" spans="1:27" ht="16">
      <c r="A245" s="4"/>
      <c r="B245" s="6"/>
      <c r="C245" s="413"/>
      <c r="D245" s="70" t="s">
        <v>464</v>
      </c>
      <c r="E245" s="69"/>
      <c r="F245" s="69"/>
      <c r="G245" s="78" t="s">
        <v>465</v>
      </c>
      <c r="H245" s="15" t="s">
        <v>42</v>
      </c>
      <c r="I245" s="15">
        <v>15</v>
      </c>
      <c r="J245" s="56">
        <v>31448</v>
      </c>
      <c r="K245" s="44">
        <f t="shared" si="16"/>
        <v>471720</v>
      </c>
      <c r="L245" s="396"/>
      <c r="M245" s="382"/>
      <c r="N245" s="391"/>
      <c r="AA245" s="56">
        <f t="shared" si="13"/>
        <v>30407</v>
      </c>
    </row>
    <row r="246" spans="1:27" ht="16">
      <c r="A246" s="4"/>
      <c r="B246" s="6"/>
      <c r="C246" s="413"/>
      <c r="D246" s="70" t="s">
        <v>466</v>
      </c>
      <c r="E246" s="69"/>
      <c r="F246" s="69"/>
      <c r="G246" s="78" t="s">
        <v>467</v>
      </c>
      <c r="H246" s="15" t="s">
        <v>42</v>
      </c>
      <c r="I246" s="15">
        <v>25</v>
      </c>
      <c r="J246" s="56">
        <v>32292</v>
      </c>
      <c r="K246" s="44">
        <f t="shared" si="16"/>
        <v>807300</v>
      </c>
      <c r="L246" s="396"/>
      <c r="M246" s="382"/>
      <c r="N246" s="391"/>
      <c r="AA246" s="56">
        <f t="shared" si="13"/>
        <v>31223</v>
      </c>
    </row>
    <row r="247" spans="1:27" ht="16">
      <c r="A247" s="4"/>
      <c r="B247" s="6"/>
      <c r="C247" s="413"/>
      <c r="D247" s="70" t="s">
        <v>468</v>
      </c>
      <c r="E247" s="69"/>
      <c r="F247" s="69"/>
      <c r="G247" s="78" t="s">
        <v>469</v>
      </c>
      <c r="H247" s="15" t="s">
        <v>42</v>
      </c>
      <c r="I247" s="15">
        <v>10</v>
      </c>
      <c r="J247" s="56">
        <v>34988</v>
      </c>
      <c r="K247" s="44">
        <f t="shared" si="16"/>
        <v>349880</v>
      </c>
      <c r="L247" s="396"/>
      <c r="M247" s="382"/>
      <c r="N247" s="391"/>
      <c r="AA247" s="56">
        <f t="shared" si="13"/>
        <v>33830</v>
      </c>
    </row>
    <row r="248" spans="1:27" ht="16">
      <c r="A248" s="4"/>
      <c r="B248" s="6"/>
      <c r="C248" s="413"/>
      <c r="D248" s="70" t="s">
        <v>470</v>
      </c>
      <c r="E248" s="69"/>
      <c r="F248" s="69"/>
      <c r="G248" s="78" t="s">
        <v>471</v>
      </c>
      <c r="H248" s="15" t="s">
        <v>42</v>
      </c>
      <c r="I248" s="15">
        <v>12</v>
      </c>
      <c r="J248" s="56">
        <v>44666</v>
      </c>
      <c r="K248" s="44">
        <f t="shared" si="16"/>
        <v>535992</v>
      </c>
      <c r="L248" s="396"/>
      <c r="M248" s="382"/>
      <c r="N248" s="391"/>
      <c r="AA248" s="56">
        <f t="shared" si="13"/>
        <v>43187</v>
      </c>
    </row>
    <row r="249" spans="1:27" ht="16">
      <c r="A249" s="4"/>
      <c r="B249" s="6"/>
      <c r="C249" s="413"/>
      <c r="D249" s="70" t="s">
        <v>472</v>
      </c>
      <c r="E249" s="69"/>
      <c r="F249" s="69"/>
      <c r="G249" s="78" t="s">
        <v>473</v>
      </c>
      <c r="H249" s="15" t="s">
        <v>42</v>
      </c>
      <c r="I249" s="15">
        <v>12</v>
      </c>
      <c r="J249" s="56">
        <v>51741</v>
      </c>
      <c r="K249" s="44">
        <f t="shared" si="16"/>
        <v>620892</v>
      </c>
      <c r="L249" s="396"/>
      <c r="M249" s="382"/>
      <c r="N249" s="391"/>
      <c r="AA249" s="56">
        <f t="shared" si="13"/>
        <v>50028</v>
      </c>
    </row>
    <row r="250" spans="1:27" ht="16">
      <c r="A250" s="4"/>
      <c r="B250" s="6"/>
      <c r="C250" s="413"/>
      <c r="D250" s="70" t="s">
        <v>474</v>
      </c>
      <c r="E250" s="69"/>
      <c r="F250" s="69"/>
      <c r="G250" s="78" t="s">
        <v>475</v>
      </c>
      <c r="H250" s="15" t="s">
        <v>42</v>
      </c>
      <c r="I250" s="15">
        <v>6</v>
      </c>
      <c r="J250" s="56">
        <v>69204</v>
      </c>
      <c r="K250" s="44">
        <f t="shared" si="16"/>
        <v>415224</v>
      </c>
      <c r="L250" s="396"/>
      <c r="M250" s="382"/>
      <c r="N250" s="391"/>
      <c r="AA250" s="56">
        <f t="shared" si="13"/>
        <v>66913</v>
      </c>
    </row>
    <row r="251" spans="1:27" ht="16">
      <c r="A251" s="4"/>
      <c r="B251" s="6"/>
      <c r="C251" s="413"/>
      <c r="D251" s="70" t="s">
        <v>476</v>
      </c>
      <c r="E251" s="69"/>
      <c r="F251" s="69"/>
      <c r="G251" s="78" t="s">
        <v>477</v>
      </c>
      <c r="H251" s="15" t="s">
        <v>42</v>
      </c>
      <c r="I251" s="15">
        <v>12</v>
      </c>
      <c r="J251" s="56">
        <v>112825</v>
      </c>
      <c r="K251" s="44">
        <f t="shared" si="16"/>
        <v>1353900</v>
      </c>
      <c r="L251" s="396"/>
      <c r="M251" s="382"/>
      <c r="N251" s="391"/>
      <c r="AA251" s="56">
        <f t="shared" si="13"/>
        <v>109090</v>
      </c>
    </row>
    <row r="252" spans="1:27" ht="16">
      <c r="A252" s="4"/>
      <c r="B252" s="6"/>
      <c r="C252" s="413"/>
      <c r="D252" s="70" t="s">
        <v>478</v>
      </c>
      <c r="E252" s="69"/>
      <c r="F252" s="69"/>
      <c r="G252" s="78" t="s">
        <v>479</v>
      </c>
      <c r="H252" s="15" t="s">
        <v>42</v>
      </c>
      <c r="I252" s="15">
        <v>6</v>
      </c>
      <c r="J252" s="56">
        <v>149052</v>
      </c>
      <c r="K252" s="44">
        <f t="shared" si="16"/>
        <v>894312</v>
      </c>
      <c r="L252" s="396"/>
      <c r="M252" s="382"/>
      <c r="N252" s="391"/>
      <c r="AA252" s="56">
        <f t="shared" si="13"/>
        <v>144118</v>
      </c>
    </row>
    <row r="253" spans="1:27" ht="16">
      <c r="A253" s="4"/>
      <c r="B253" s="6"/>
      <c r="C253" s="413"/>
      <c r="D253" s="70" t="s">
        <v>480</v>
      </c>
      <c r="E253" s="69"/>
      <c r="F253" s="69"/>
      <c r="G253" s="78" t="s">
        <v>481</v>
      </c>
      <c r="H253" s="15" t="s">
        <v>42</v>
      </c>
      <c r="I253" s="15">
        <v>6</v>
      </c>
      <c r="J253" s="56">
        <v>269131</v>
      </c>
      <c r="K253" s="44">
        <f t="shared" si="16"/>
        <v>1614786</v>
      </c>
      <c r="L253" s="396"/>
      <c r="M253" s="382"/>
      <c r="N253" s="391"/>
      <c r="AA253" s="56">
        <f t="shared" si="13"/>
        <v>260221</v>
      </c>
    </row>
    <row r="254" spans="1:27" ht="16">
      <c r="A254" s="4"/>
      <c r="B254" s="6"/>
      <c r="C254" s="413"/>
      <c r="D254" s="70" t="s">
        <v>482</v>
      </c>
      <c r="E254" s="69"/>
      <c r="F254" s="69"/>
      <c r="G254" s="78" t="s">
        <v>483</v>
      </c>
      <c r="H254" s="15" t="s">
        <v>35</v>
      </c>
      <c r="I254" s="15">
        <v>4</v>
      </c>
      <c r="J254" s="56">
        <v>137222</v>
      </c>
      <c r="K254" s="44">
        <f t="shared" si="16"/>
        <v>548888</v>
      </c>
      <c r="L254" s="396"/>
      <c r="M254" s="382"/>
      <c r="N254" s="391"/>
      <c r="AA254" s="56">
        <f t="shared" si="13"/>
        <v>132679</v>
      </c>
    </row>
    <row r="255" spans="1:27" ht="16">
      <c r="A255" s="4"/>
      <c r="B255" s="6"/>
      <c r="C255" s="413"/>
      <c r="D255" s="70" t="s">
        <v>484</v>
      </c>
      <c r="E255" s="69"/>
      <c r="F255" s="69"/>
      <c r="G255" s="78" t="s">
        <v>485</v>
      </c>
      <c r="H255" s="15" t="s">
        <v>35</v>
      </c>
      <c r="I255" s="15">
        <v>5</v>
      </c>
      <c r="J255" s="56">
        <v>162947</v>
      </c>
      <c r="K255" s="44">
        <f t="shared" si="16"/>
        <v>814735</v>
      </c>
      <c r="L255" s="396"/>
      <c r="M255" s="382"/>
      <c r="N255" s="391"/>
      <c r="AA255" s="56">
        <f t="shared" si="13"/>
        <v>157553</v>
      </c>
    </row>
    <row r="256" spans="1:27" ht="16">
      <c r="A256" s="4"/>
      <c r="B256" s="6"/>
      <c r="C256" s="413"/>
      <c r="D256" s="70" t="s">
        <v>486</v>
      </c>
      <c r="E256" s="69"/>
      <c r="F256" s="69"/>
      <c r="G256" s="78" t="s">
        <v>487</v>
      </c>
      <c r="H256" s="15" t="s">
        <v>35</v>
      </c>
      <c r="I256" s="15">
        <v>2</v>
      </c>
      <c r="J256" s="56">
        <v>209585</v>
      </c>
      <c r="K256" s="44">
        <f t="shared" si="16"/>
        <v>419170</v>
      </c>
      <c r="L256" s="396"/>
      <c r="M256" s="382"/>
      <c r="N256" s="391"/>
      <c r="AA256" s="56">
        <f t="shared" si="13"/>
        <v>202647</v>
      </c>
    </row>
    <row r="257" spans="1:27" ht="16">
      <c r="A257" s="4"/>
      <c r="B257" s="6"/>
      <c r="C257" s="413"/>
      <c r="D257" s="70" t="s">
        <v>488</v>
      </c>
      <c r="E257" s="69"/>
      <c r="F257" s="69"/>
      <c r="G257" s="78" t="s">
        <v>489</v>
      </c>
      <c r="H257" s="15" t="s">
        <v>35</v>
      </c>
      <c r="I257" s="15">
        <v>2</v>
      </c>
      <c r="J257" s="56">
        <v>378042</v>
      </c>
      <c r="K257" s="44">
        <f t="shared" si="16"/>
        <v>756084</v>
      </c>
      <c r="L257" s="396"/>
      <c r="M257" s="382"/>
      <c r="N257" s="391"/>
      <c r="AA257" s="56">
        <f t="shared" si="13"/>
        <v>365527</v>
      </c>
    </row>
    <row r="258" spans="1:27" ht="16">
      <c r="A258" s="4"/>
      <c r="B258" s="6"/>
      <c r="C258" s="413"/>
      <c r="D258" s="70" t="s">
        <v>490</v>
      </c>
      <c r="E258" s="69"/>
      <c r="F258" s="69"/>
      <c r="G258" s="78" t="s">
        <v>491</v>
      </c>
      <c r="H258" s="15" t="s">
        <v>35</v>
      </c>
      <c r="I258" s="15">
        <v>4</v>
      </c>
      <c r="J258" s="56">
        <v>615907</v>
      </c>
      <c r="K258" s="44">
        <f t="shared" si="16"/>
        <v>2463628</v>
      </c>
      <c r="L258" s="396"/>
      <c r="M258" s="382"/>
      <c r="N258" s="391"/>
      <c r="AA258" s="56">
        <f t="shared" si="13"/>
        <v>595517</v>
      </c>
    </row>
    <row r="259" spans="1:27" ht="16">
      <c r="A259" s="4"/>
      <c r="B259" s="6"/>
      <c r="C259" s="413"/>
      <c r="D259" s="70" t="s">
        <v>492</v>
      </c>
      <c r="E259" s="69"/>
      <c r="F259" s="69"/>
      <c r="G259" s="78" t="s">
        <v>493</v>
      </c>
      <c r="H259" s="15" t="s">
        <v>35</v>
      </c>
      <c r="I259" s="15">
        <v>4</v>
      </c>
      <c r="J259" s="56">
        <v>1067857</v>
      </c>
      <c r="K259" s="44">
        <f t="shared" si="16"/>
        <v>4271428</v>
      </c>
      <c r="L259" s="396"/>
      <c r="M259" s="382"/>
      <c r="N259" s="391"/>
      <c r="AA259" s="56">
        <f t="shared" si="13"/>
        <v>1032506</v>
      </c>
    </row>
    <row r="260" spans="1:27" ht="16">
      <c r="A260" s="4"/>
      <c r="B260" s="6"/>
      <c r="C260" s="413"/>
      <c r="D260" s="70" t="s">
        <v>494</v>
      </c>
      <c r="E260" s="69"/>
      <c r="F260" s="69"/>
      <c r="G260" s="78" t="s">
        <v>495</v>
      </c>
      <c r="H260" s="15" t="s">
        <v>35</v>
      </c>
      <c r="I260" s="15">
        <v>1</v>
      </c>
      <c r="J260" s="56">
        <v>838484</v>
      </c>
      <c r="K260" s="44">
        <f t="shared" si="16"/>
        <v>838484</v>
      </c>
      <c r="L260" s="396"/>
      <c r="M260" s="382"/>
      <c r="N260" s="391"/>
      <c r="AA260" s="56">
        <f t="shared" si="13"/>
        <v>810726</v>
      </c>
    </row>
    <row r="261" spans="1:27" ht="16">
      <c r="A261" s="4"/>
      <c r="B261" s="6"/>
      <c r="C261" s="413"/>
      <c r="D261" s="70" t="s">
        <v>496</v>
      </c>
      <c r="E261" s="69"/>
      <c r="F261" s="69"/>
      <c r="G261" s="78" t="s">
        <v>497</v>
      </c>
      <c r="H261" s="15" t="s">
        <v>35</v>
      </c>
      <c r="I261" s="15">
        <v>1</v>
      </c>
      <c r="J261" s="56">
        <v>1143208</v>
      </c>
      <c r="K261" s="44">
        <f t="shared" si="16"/>
        <v>1143208</v>
      </c>
      <c r="L261" s="396"/>
      <c r="M261" s="382"/>
      <c r="N261" s="391"/>
      <c r="AA261" s="56">
        <f t="shared" si="13"/>
        <v>1105362</v>
      </c>
    </row>
    <row r="262" spans="1:27" ht="16">
      <c r="A262" s="4"/>
      <c r="B262" s="6"/>
      <c r="C262" s="413"/>
      <c r="D262" s="70" t="s">
        <v>498</v>
      </c>
      <c r="E262" s="69"/>
      <c r="F262" s="69"/>
      <c r="G262" s="78" t="s">
        <v>499</v>
      </c>
      <c r="H262" s="15" t="s">
        <v>35</v>
      </c>
      <c r="I262" s="15">
        <v>3</v>
      </c>
      <c r="J262" s="56">
        <v>438226</v>
      </c>
      <c r="K262" s="44">
        <f t="shared" si="16"/>
        <v>1314678</v>
      </c>
      <c r="L262" s="396"/>
      <c r="M262" s="382"/>
      <c r="N262" s="391"/>
      <c r="AA262" s="56">
        <f t="shared" si="13"/>
        <v>423719</v>
      </c>
    </row>
    <row r="263" spans="1:27" ht="16">
      <c r="A263" s="4"/>
      <c r="B263" s="6"/>
      <c r="C263" s="413"/>
      <c r="D263" s="70" t="s">
        <v>500</v>
      </c>
      <c r="E263" s="69"/>
      <c r="F263" s="69"/>
      <c r="G263" s="78" t="s">
        <v>501</v>
      </c>
      <c r="H263" s="15" t="s">
        <v>35</v>
      </c>
      <c r="I263" s="15">
        <v>1</v>
      </c>
      <c r="J263" s="56">
        <v>383142</v>
      </c>
      <c r="K263" s="44">
        <f t="shared" si="16"/>
        <v>383142</v>
      </c>
      <c r="L263" s="396"/>
      <c r="M263" s="382"/>
      <c r="N263" s="391"/>
      <c r="AA263" s="56">
        <f t="shared" si="13"/>
        <v>370458</v>
      </c>
    </row>
    <row r="264" spans="1:27" ht="16">
      <c r="A264" s="4"/>
      <c r="B264" s="6"/>
      <c r="C264" s="413"/>
      <c r="D264" s="101" t="s">
        <v>502</v>
      </c>
      <c r="E264" s="102"/>
      <c r="F264" s="102"/>
      <c r="G264" s="103" t="s">
        <v>503</v>
      </c>
      <c r="H264" s="15"/>
      <c r="I264" s="15"/>
      <c r="J264" s="56"/>
      <c r="K264" s="44"/>
      <c r="L264" s="396"/>
      <c r="M264" s="384"/>
      <c r="N264" s="361"/>
      <c r="AA264" s="56">
        <f t="shared" si="13"/>
        <v>0</v>
      </c>
    </row>
    <row r="265" spans="1:27" ht="16">
      <c r="A265" s="4"/>
      <c r="B265" s="6"/>
      <c r="C265" s="413"/>
      <c r="D265" s="70" t="s">
        <v>504</v>
      </c>
      <c r="E265" s="69"/>
      <c r="F265" s="69"/>
      <c r="G265" s="78" t="s">
        <v>505</v>
      </c>
      <c r="H265" s="15" t="s">
        <v>35</v>
      </c>
      <c r="I265" s="15">
        <v>1</v>
      </c>
      <c r="J265" s="56">
        <v>462893</v>
      </c>
      <c r="K265" s="44">
        <f t="shared" si="16"/>
        <v>462893</v>
      </c>
      <c r="L265" s="396"/>
      <c r="M265" s="382"/>
      <c r="N265" s="391"/>
      <c r="AA265" s="56">
        <f t="shared" si="13"/>
        <v>447569</v>
      </c>
    </row>
    <row r="266" spans="1:27" ht="16">
      <c r="A266" s="4"/>
      <c r="B266" s="6"/>
      <c r="C266" s="413"/>
      <c r="D266" s="70" t="s">
        <v>506</v>
      </c>
      <c r="E266" s="69"/>
      <c r="F266" s="69"/>
      <c r="G266" s="78" t="s">
        <v>507</v>
      </c>
      <c r="H266" s="15" t="s">
        <v>35</v>
      </c>
      <c r="I266" s="15">
        <v>7</v>
      </c>
      <c r="J266" s="56">
        <v>123438</v>
      </c>
      <c r="K266" s="44">
        <f t="shared" si="16"/>
        <v>864066</v>
      </c>
      <c r="L266" s="396"/>
      <c r="M266" s="382"/>
      <c r="N266" s="391"/>
      <c r="AA266" s="56">
        <f t="shared" si="13"/>
        <v>119352</v>
      </c>
    </row>
    <row r="267" spans="1:27" ht="16">
      <c r="A267" s="4"/>
      <c r="B267" s="6"/>
      <c r="C267" s="413"/>
      <c r="D267" s="70" t="s">
        <v>508</v>
      </c>
      <c r="E267" s="69"/>
      <c r="F267" s="69"/>
      <c r="G267" s="78" t="s">
        <v>509</v>
      </c>
      <c r="H267" s="15" t="s">
        <v>510</v>
      </c>
      <c r="I267" s="15">
        <v>1</v>
      </c>
      <c r="J267" s="56">
        <v>771488</v>
      </c>
      <c r="K267" s="44">
        <f t="shared" si="16"/>
        <v>771488</v>
      </c>
      <c r="L267" s="396"/>
      <c r="M267" s="382"/>
      <c r="N267" s="391"/>
      <c r="AA267" s="56">
        <f t="shared" si="13"/>
        <v>745948</v>
      </c>
    </row>
    <row r="268" spans="1:27" ht="16">
      <c r="A268" s="4"/>
      <c r="B268" s="6"/>
      <c r="C268" s="413"/>
      <c r="D268" s="70" t="s">
        <v>511</v>
      </c>
      <c r="E268" s="69"/>
      <c r="F268" s="69"/>
      <c r="G268" s="78" t="s">
        <v>512</v>
      </c>
      <c r="H268" s="15" t="s">
        <v>510</v>
      </c>
      <c r="I268" s="15">
        <v>1</v>
      </c>
      <c r="J268" s="56">
        <v>1851572</v>
      </c>
      <c r="K268" s="44">
        <f t="shared" si="16"/>
        <v>1851572</v>
      </c>
      <c r="L268" s="396"/>
      <c r="M268" s="382"/>
      <c r="N268" s="391"/>
      <c r="AA268" s="56">
        <f t="shared" si="13"/>
        <v>1790276</v>
      </c>
    </row>
    <row r="269" spans="1:27" ht="16">
      <c r="A269" s="4"/>
      <c r="B269" s="6"/>
      <c r="C269" s="413"/>
      <c r="D269" s="70" t="s">
        <v>513</v>
      </c>
      <c r="E269" s="69"/>
      <c r="F269" s="69"/>
      <c r="G269" s="78" t="s">
        <v>514</v>
      </c>
      <c r="H269" s="15" t="s">
        <v>510</v>
      </c>
      <c r="I269" s="15">
        <v>1</v>
      </c>
      <c r="J269" s="56">
        <v>8743535</v>
      </c>
      <c r="K269" s="44">
        <f t="shared" si="16"/>
        <v>8743535</v>
      </c>
      <c r="L269" s="396"/>
      <c r="M269" s="382"/>
      <c r="N269" s="391"/>
      <c r="AA269" s="56">
        <f t="shared" si="13"/>
        <v>8454080</v>
      </c>
    </row>
    <row r="270" spans="1:27" ht="16">
      <c r="A270" s="4"/>
      <c r="B270" s="6"/>
      <c r="C270" s="413"/>
      <c r="D270" s="70" t="s">
        <v>515</v>
      </c>
      <c r="E270" s="69"/>
      <c r="F270" s="69"/>
      <c r="G270" s="78" t="s">
        <v>516</v>
      </c>
      <c r="H270" s="15" t="s">
        <v>35</v>
      </c>
      <c r="I270" s="15">
        <v>6</v>
      </c>
      <c r="J270" s="56">
        <v>462893</v>
      </c>
      <c r="K270" s="44">
        <f t="shared" si="16"/>
        <v>2777358</v>
      </c>
      <c r="L270" s="396"/>
      <c r="M270" s="382"/>
      <c r="N270" s="391"/>
      <c r="AA270" s="56">
        <f t="shared" si="13"/>
        <v>447569</v>
      </c>
    </row>
    <row r="271" spans="1:27" ht="16">
      <c r="A271" s="4"/>
      <c r="B271" s="6"/>
      <c r="C271" s="413"/>
      <c r="D271" s="70" t="s">
        <v>517</v>
      </c>
      <c r="E271" s="69"/>
      <c r="F271" s="69"/>
      <c r="G271" s="78" t="s">
        <v>518</v>
      </c>
      <c r="H271" s="15" t="s">
        <v>35</v>
      </c>
      <c r="I271" s="15">
        <v>6</v>
      </c>
      <c r="J271" s="56">
        <v>462893</v>
      </c>
      <c r="K271" s="44">
        <f t="shared" si="16"/>
        <v>2777358</v>
      </c>
      <c r="L271" s="396"/>
      <c r="M271" s="382"/>
      <c r="N271" s="391"/>
      <c r="AA271" s="56">
        <f t="shared" ref="AA271:AA334" si="17">+IFERROR(ROUND($AA$11*J271,0),"")</f>
        <v>447569</v>
      </c>
    </row>
    <row r="272" spans="1:27" ht="16">
      <c r="A272" s="4"/>
      <c r="B272" s="6"/>
      <c r="C272" s="413"/>
      <c r="D272" s="101" t="s">
        <v>519</v>
      </c>
      <c r="E272" s="102"/>
      <c r="F272" s="102"/>
      <c r="G272" s="103" t="s">
        <v>520</v>
      </c>
      <c r="H272" s="15"/>
      <c r="I272" s="15"/>
      <c r="J272" s="56"/>
      <c r="K272" s="44"/>
      <c r="L272" s="396"/>
      <c r="M272" s="384"/>
      <c r="N272" s="361"/>
      <c r="AA272" s="56">
        <f t="shared" si="17"/>
        <v>0</v>
      </c>
    </row>
    <row r="273" spans="1:27" ht="16">
      <c r="A273" s="4"/>
      <c r="B273" s="6"/>
      <c r="C273" s="413"/>
      <c r="D273" s="101" t="s">
        <v>521</v>
      </c>
      <c r="E273" s="102"/>
      <c r="F273" s="102"/>
      <c r="G273" s="103" t="s">
        <v>522</v>
      </c>
      <c r="H273" s="15"/>
      <c r="I273" s="15"/>
      <c r="J273" s="56"/>
      <c r="K273" s="44"/>
      <c r="L273" s="396"/>
      <c r="M273" s="384"/>
      <c r="N273" s="361"/>
      <c r="AA273" s="56">
        <f t="shared" si="17"/>
        <v>0</v>
      </c>
    </row>
    <row r="274" spans="1:27" ht="16">
      <c r="A274" s="4"/>
      <c r="B274" s="6"/>
      <c r="C274" s="413"/>
      <c r="D274" s="70" t="s">
        <v>523</v>
      </c>
      <c r="E274" s="69"/>
      <c r="F274" s="69"/>
      <c r="G274" s="78" t="s">
        <v>524</v>
      </c>
      <c r="H274" s="15" t="s">
        <v>35</v>
      </c>
      <c r="I274" s="15">
        <v>2</v>
      </c>
      <c r="J274" s="56">
        <v>47710</v>
      </c>
      <c r="K274" s="44">
        <f t="shared" si="16"/>
        <v>95420</v>
      </c>
      <c r="L274" s="396"/>
      <c r="M274" s="382"/>
      <c r="N274" s="391"/>
      <c r="AA274" s="56">
        <f t="shared" si="17"/>
        <v>46131</v>
      </c>
    </row>
    <row r="275" spans="1:27" ht="16">
      <c r="A275" s="4"/>
      <c r="B275" s="6"/>
      <c r="C275" s="413"/>
      <c r="D275" s="70" t="s">
        <v>525</v>
      </c>
      <c r="E275" s="69"/>
      <c r="F275" s="69"/>
      <c r="G275" s="78" t="s">
        <v>526</v>
      </c>
      <c r="H275" s="15" t="s">
        <v>35</v>
      </c>
      <c r="I275" s="15">
        <v>2</v>
      </c>
      <c r="J275" s="56">
        <v>34859</v>
      </c>
      <c r="K275" s="44">
        <f t="shared" si="16"/>
        <v>69718</v>
      </c>
      <c r="L275" s="396"/>
      <c r="M275" s="382"/>
      <c r="N275" s="391"/>
      <c r="AA275" s="56">
        <f t="shared" si="17"/>
        <v>33705</v>
      </c>
    </row>
    <row r="276" spans="1:27" ht="16">
      <c r="A276" s="4"/>
      <c r="B276" s="6"/>
      <c r="C276" s="413"/>
      <c r="D276" s="70" t="s">
        <v>527</v>
      </c>
      <c r="E276" s="69"/>
      <c r="F276" s="69"/>
      <c r="G276" s="78" t="s">
        <v>528</v>
      </c>
      <c r="H276" s="15" t="s">
        <v>35</v>
      </c>
      <c r="I276" s="15">
        <v>2</v>
      </c>
      <c r="J276" s="56">
        <v>77216</v>
      </c>
      <c r="K276" s="44">
        <f t="shared" si="16"/>
        <v>154432</v>
      </c>
      <c r="L276" s="396"/>
      <c r="M276" s="382"/>
      <c r="N276" s="391"/>
      <c r="AA276" s="56">
        <f t="shared" si="17"/>
        <v>74660</v>
      </c>
    </row>
    <row r="277" spans="1:27" ht="16">
      <c r="A277" s="4"/>
      <c r="B277" s="6"/>
      <c r="C277" s="413"/>
      <c r="D277" s="70" t="s">
        <v>529</v>
      </c>
      <c r="E277" s="69"/>
      <c r="F277" s="69"/>
      <c r="G277" s="78" t="s">
        <v>530</v>
      </c>
      <c r="H277" s="15" t="s">
        <v>35</v>
      </c>
      <c r="I277" s="15">
        <v>2</v>
      </c>
      <c r="J277" s="56">
        <v>76407</v>
      </c>
      <c r="K277" s="44">
        <f t="shared" si="16"/>
        <v>152814</v>
      </c>
      <c r="L277" s="396"/>
      <c r="M277" s="382"/>
      <c r="N277" s="391"/>
      <c r="AA277" s="56">
        <f t="shared" si="17"/>
        <v>73878</v>
      </c>
    </row>
    <row r="278" spans="1:27" ht="16">
      <c r="A278" s="4"/>
      <c r="B278" s="6"/>
      <c r="C278" s="413"/>
      <c r="D278" s="70" t="s">
        <v>531</v>
      </c>
      <c r="E278" s="69"/>
      <c r="F278" s="69"/>
      <c r="G278" s="78" t="s">
        <v>532</v>
      </c>
      <c r="H278" s="15" t="s">
        <v>35</v>
      </c>
      <c r="I278" s="15">
        <v>2</v>
      </c>
      <c r="J278" s="56">
        <v>49351</v>
      </c>
      <c r="K278" s="44">
        <f t="shared" si="16"/>
        <v>98702</v>
      </c>
      <c r="L278" s="396"/>
      <c r="M278" s="382"/>
      <c r="N278" s="391"/>
      <c r="AA278" s="56">
        <f t="shared" si="17"/>
        <v>47717</v>
      </c>
    </row>
    <row r="279" spans="1:27" ht="16">
      <c r="A279" s="4"/>
      <c r="B279" s="6"/>
      <c r="C279" s="413"/>
      <c r="D279" s="101" t="s">
        <v>533</v>
      </c>
      <c r="E279" s="102"/>
      <c r="F279" s="102"/>
      <c r="G279" s="103" t="s">
        <v>534</v>
      </c>
      <c r="H279" s="15"/>
      <c r="I279" s="15"/>
      <c r="J279" s="56"/>
      <c r="K279" s="44"/>
      <c r="L279" s="396"/>
      <c r="M279" s="384"/>
      <c r="N279" s="361"/>
      <c r="AA279" s="56">
        <f t="shared" si="17"/>
        <v>0</v>
      </c>
    </row>
    <row r="280" spans="1:27" ht="16">
      <c r="A280" s="4"/>
      <c r="B280" s="6"/>
      <c r="C280" s="413"/>
      <c r="D280" s="70" t="s">
        <v>535</v>
      </c>
      <c r="E280" s="69"/>
      <c r="F280" s="69"/>
      <c r="G280" s="78" t="s">
        <v>536</v>
      </c>
      <c r="H280" s="15" t="s">
        <v>42</v>
      </c>
      <c r="I280" s="15">
        <v>14</v>
      </c>
      <c r="J280" s="56">
        <v>96498</v>
      </c>
      <c r="K280" s="44">
        <f t="shared" si="16"/>
        <v>1350972</v>
      </c>
      <c r="L280" s="396"/>
      <c r="M280" s="382"/>
      <c r="N280" s="391"/>
      <c r="AA280" s="56">
        <f t="shared" si="17"/>
        <v>93303</v>
      </c>
    </row>
    <row r="281" spans="1:27" ht="16">
      <c r="A281" s="4"/>
      <c r="B281" s="6"/>
      <c r="C281" s="413"/>
      <c r="D281" s="70" t="s">
        <v>537</v>
      </c>
      <c r="E281" s="69"/>
      <c r="F281" s="69"/>
      <c r="G281" s="78" t="s">
        <v>538</v>
      </c>
      <c r="H281" s="15" t="s">
        <v>42</v>
      </c>
      <c r="I281" s="15">
        <v>23</v>
      </c>
      <c r="J281" s="56">
        <v>69073</v>
      </c>
      <c r="K281" s="44">
        <f t="shared" si="16"/>
        <v>1588679</v>
      </c>
      <c r="L281" s="396"/>
      <c r="M281" s="382"/>
      <c r="N281" s="391"/>
      <c r="AA281" s="56">
        <f t="shared" si="17"/>
        <v>66786</v>
      </c>
    </row>
    <row r="282" spans="1:27" ht="16">
      <c r="A282" s="4"/>
      <c r="B282" s="6"/>
      <c r="C282" s="413"/>
      <c r="D282" s="70" t="s">
        <v>539</v>
      </c>
      <c r="E282" s="69"/>
      <c r="F282" s="69"/>
      <c r="G282" s="78" t="s">
        <v>540</v>
      </c>
      <c r="H282" s="15" t="s">
        <v>42</v>
      </c>
      <c r="I282" s="15">
        <v>12</v>
      </c>
      <c r="J282" s="56">
        <v>75251</v>
      </c>
      <c r="K282" s="44">
        <f t="shared" si="16"/>
        <v>903012</v>
      </c>
      <c r="L282" s="396"/>
      <c r="M282" s="382"/>
      <c r="N282" s="391"/>
      <c r="AA282" s="56">
        <f t="shared" si="17"/>
        <v>72760</v>
      </c>
    </row>
    <row r="283" spans="1:27" ht="16">
      <c r="A283" s="4"/>
      <c r="B283" s="6"/>
      <c r="C283" s="413"/>
      <c r="D283" s="70" t="s">
        <v>541</v>
      </c>
      <c r="E283" s="69"/>
      <c r="F283" s="69"/>
      <c r="G283" s="78" t="s">
        <v>542</v>
      </c>
      <c r="H283" s="15" t="s">
        <v>42</v>
      </c>
      <c r="I283" s="15">
        <v>18</v>
      </c>
      <c r="J283" s="56">
        <v>120575</v>
      </c>
      <c r="K283" s="44">
        <f t="shared" si="16"/>
        <v>2170350</v>
      </c>
      <c r="L283" s="396"/>
      <c r="M283" s="382"/>
      <c r="N283" s="391"/>
      <c r="AA283" s="56">
        <f t="shared" si="17"/>
        <v>116583</v>
      </c>
    </row>
    <row r="284" spans="1:27" ht="16">
      <c r="A284" s="4"/>
      <c r="B284" s="6"/>
      <c r="C284" s="413"/>
      <c r="D284" s="70" t="s">
        <v>543</v>
      </c>
      <c r="E284" s="69"/>
      <c r="F284" s="69"/>
      <c r="G284" s="78" t="s">
        <v>544</v>
      </c>
      <c r="H284" s="15" t="s">
        <v>42</v>
      </c>
      <c r="I284" s="15">
        <v>18</v>
      </c>
      <c r="J284" s="56">
        <v>292302</v>
      </c>
      <c r="K284" s="44">
        <f t="shared" si="16"/>
        <v>5261436</v>
      </c>
      <c r="L284" s="396"/>
      <c r="M284" s="382"/>
      <c r="N284" s="391"/>
      <c r="AA284" s="56">
        <f t="shared" si="17"/>
        <v>282625</v>
      </c>
    </row>
    <row r="285" spans="1:27" ht="30">
      <c r="A285" s="4"/>
      <c r="B285" s="6"/>
      <c r="C285" s="413"/>
      <c r="D285" s="70" t="s">
        <v>545</v>
      </c>
      <c r="E285" s="69"/>
      <c r="F285" s="69"/>
      <c r="G285" s="78" t="s">
        <v>546</v>
      </c>
      <c r="H285" s="15" t="s">
        <v>35</v>
      </c>
      <c r="I285" s="15">
        <v>1</v>
      </c>
      <c r="J285" s="56">
        <v>25304819</v>
      </c>
      <c r="K285" s="44">
        <f t="shared" si="16"/>
        <v>25304819</v>
      </c>
      <c r="L285" s="396"/>
      <c r="M285" s="382"/>
      <c r="N285" s="391"/>
      <c r="AA285" s="56">
        <f t="shared" si="17"/>
        <v>24467103</v>
      </c>
    </row>
    <row r="286" spans="1:27" ht="16">
      <c r="A286" s="4"/>
      <c r="B286" s="6"/>
      <c r="C286" s="413"/>
      <c r="D286" s="70" t="s">
        <v>547</v>
      </c>
      <c r="E286" s="69"/>
      <c r="F286" s="69"/>
      <c r="G286" s="78" t="s">
        <v>548</v>
      </c>
      <c r="H286" s="15" t="s">
        <v>35</v>
      </c>
      <c r="I286" s="15">
        <v>1</v>
      </c>
      <c r="J286" s="56">
        <v>1083640</v>
      </c>
      <c r="K286" s="44">
        <f t="shared" si="16"/>
        <v>1083640</v>
      </c>
      <c r="L286" s="396"/>
      <c r="M286" s="382"/>
      <c r="N286" s="391"/>
      <c r="AA286" s="56">
        <f t="shared" si="17"/>
        <v>1047766</v>
      </c>
    </row>
    <row r="287" spans="1:27" ht="16">
      <c r="A287" s="4"/>
      <c r="B287" s="6"/>
      <c r="C287" s="413"/>
      <c r="D287" s="70" t="s">
        <v>549</v>
      </c>
      <c r="E287" s="69"/>
      <c r="F287" s="69"/>
      <c r="G287" s="78" t="s">
        <v>550</v>
      </c>
      <c r="H287" s="15" t="s">
        <v>35</v>
      </c>
      <c r="I287" s="15">
        <v>1</v>
      </c>
      <c r="J287" s="56">
        <v>1769151</v>
      </c>
      <c r="K287" s="44">
        <f t="shared" si="16"/>
        <v>1769151</v>
      </c>
      <c r="L287" s="396"/>
      <c r="M287" s="382"/>
      <c r="N287" s="391"/>
      <c r="AA287" s="56">
        <f t="shared" si="17"/>
        <v>1710583</v>
      </c>
    </row>
    <row r="288" spans="1:27" ht="16">
      <c r="A288" s="4"/>
      <c r="B288" s="6"/>
      <c r="C288" s="413"/>
      <c r="D288" s="70" t="s">
        <v>551</v>
      </c>
      <c r="E288" s="69"/>
      <c r="F288" s="69"/>
      <c r="G288" s="78" t="s">
        <v>552</v>
      </c>
      <c r="H288" s="15" t="s">
        <v>35</v>
      </c>
      <c r="I288" s="15">
        <v>14</v>
      </c>
      <c r="J288" s="56">
        <v>16676</v>
      </c>
      <c r="K288" s="44">
        <f t="shared" si="16"/>
        <v>233464</v>
      </c>
      <c r="L288" s="396"/>
      <c r="M288" s="382"/>
      <c r="N288" s="391"/>
      <c r="AA288" s="56">
        <f t="shared" si="17"/>
        <v>16124</v>
      </c>
    </row>
    <row r="289" spans="1:27" ht="16">
      <c r="A289" s="4"/>
      <c r="B289" s="6"/>
      <c r="C289" s="413"/>
      <c r="D289" s="70" t="s">
        <v>553</v>
      </c>
      <c r="E289" s="69"/>
      <c r="F289" s="69"/>
      <c r="G289" s="78" t="s">
        <v>554</v>
      </c>
      <c r="H289" s="15" t="s">
        <v>35</v>
      </c>
      <c r="I289" s="15">
        <v>8</v>
      </c>
      <c r="J289" s="56">
        <v>17125</v>
      </c>
      <c r="K289" s="44">
        <f t="shared" si="16"/>
        <v>137000</v>
      </c>
      <c r="L289" s="396"/>
      <c r="M289" s="382"/>
      <c r="N289" s="391"/>
      <c r="AA289" s="56">
        <f t="shared" si="17"/>
        <v>16558</v>
      </c>
    </row>
    <row r="290" spans="1:27" ht="16">
      <c r="A290" s="4"/>
      <c r="B290" s="6"/>
      <c r="C290" s="413"/>
      <c r="D290" s="70" t="s">
        <v>555</v>
      </c>
      <c r="E290" s="69"/>
      <c r="F290" s="69"/>
      <c r="G290" s="78" t="s">
        <v>556</v>
      </c>
      <c r="H290" s="15" t="s">
        <v>35</v>
      </c>
      <c r="I290" s="15">
        <v>18</v>
      </c>
      <c r="J290" s="56">
        <v>17648</v>
      </c>
      <c r="K290" s="44">
        <f t="shared" si="16"/>
        <v>317664</v>
      </c>
      <c r="L290" s="396"/>
      <c r="M290" s="382"/>
      <c r="N290" s="391"/>
      <c r="AA290" s="56">
        <f t="shared" si="17"/>
        <v>17064</v>
      </c>
    </row>
    <row r="291" spans="1:27" ht="16">
      <c r="A291" s="4"/>
      <c r="B291" s="6"/>
      <c r="C291" s="413"/>
      <c r="D291" s="70" t="s">
        <v>557</v>
      </c>
      <c r="E291" s="69"/>
      <c r="F291" s="69"/>
      <c r="G291" s="78" t="s">
        <v>558</v>
      </c>
      <c r="H291" s="15" t="s">
        <v>35</v>
      </c>
      <c r="I291" s="15">
        <v>22</v>
      </c>
      <c r="J291" s="56">
        <v>22696</v>
      </c>
      <c r="K291" s="44">
        <f t="shared" si="16"/>
        <v>499312</v>
      </c>
      <c r="L291" s="396"/>
      <c r="M291" s="382"/>
      <c r="N291" s="391"/>
      <c r="AA291" s="56">
        <f t="shared" si="17"/>
        <v>21945</v>
      </c>
    </row>
    <row r="292" spans="1:27" ht="16">
      <c r="A292" s="4"/>
      <c r="B292" s="6"/>
      <c r="C292" s="413"/>
      <c r="D292" s="101" t="s">
        <v>559</v>
      </c>
      <c r="E292" s="102"/>
      <c r="F292" s="102"/>
      <c r="G292" s="103" t="s">
        <v>560</v>
      </c>
      <c r="H292" s="15"/>
      <c r="I292" s="15"/>
      <c r="J292" s="56"/>
      <c r="K292" s="44"/>
      <c r="L292" s="396"/>
      <c r="M292" s="384"/>
      <c r="N292" s="361"/>
      <c r="AA292" s="56">
        <f t="shared" si="17"/>
        <v>0</v>
      </c>
    </row>
    <row r="293" spans="1:27" ht="16">
      <c r="A293" s="4"/>
      <c r="B293" s="6"/>
      <c r="C293" s="413"/>
      <c r="D293" s="70" t="s">
        <v>561</v>
      </c>
      <c r="E293" s="69"/>
      <c r="F293" s="69"/>
      <c r="G293" s="78" t="s">
        <v>562</v>
      </c>
      <c r="H293" s="15" t="s">
        <v>42</v>
      </c>
      <c r="I293" s="15">
        <v>37</v>
      </c>
      <c r="J293" s="56">
        <v>292302</v>
      </c>
      <c r="K293" s="44">
        <f t="shared" si="16"/>
        <v>10815174</v>
      </c>
      <c r="L293" s="396"/>
      <c r="M293" s="382"/>
      <c r="N293" s="391"/>
      <c r="AA293" s="56">
        <f t="shared" si="17"/>
        <v>282625</v>
      </c>
    </row>
    <row r="294" spans="1:27" ht="16">
      <c r="A294" s="4"/>
      <c r="B294" s="6"/>
      <c r="C294" s="413"/>
      <c r="D294" s="70" t="s">
        <v>563</v>
      </c>
      <c r="E294" s="69"/>
      <c r="F294" s="69"/>
      <c r="G294" s="78" t="s">
        <v>542</v>
      </c>
      <c r="H294" s="15" t="s">
        <v>42</v>
      </c>
      <c r="I294" s="15">
        <v>12</v>
      </c>
      <c r="J294" s="56">
        <v>120575</v>
      </c>
      <c r="K294" s="44">
        <f t="shared" si="16"/>
        <v>1446900</v>
      </c>
      <c r="L294" s="396"/>
      <c r="M294" s="382"/>
      <c r="N294" s="391"/>
      <c r="AA294" s="56">
        <f t="shared" si="17"/>
        <v>116583</v>
      </c>
    </row>
    <row r="295" spans="1:27" ht="16">
      <c r="A295" s="4"/>
      <c r="B295" s="6"/>
      <c r="C295" s="413"/>
      <c r="D295" s="70" t="s">
        <v>564</v>
      </c>
      <c r="E295" s="69"/>
      <c r="F295" s="69"/>
      <c r="G295" s="78" t="s">
        <v>565</v>
      </c>
      <c r="H295" s="15" t="s">
        <v>35</v>
      </c>
      <c r="I295" s="15">
        <v>30</v>
      </c>
      <c r="J295" s="56">
        <v>17648</v>
      </c>
      <c r="K295" s="44">
        <f t="shared" si="16"/>
        <v>529440</v>
      </c>
      <c r="L295" s="396"/>
      <c r="M295" s="382"/>
      <c r="N295" s="391"/>
      <c r="AA295" s="56">
        <f t="shared" si="17"/>
        <v>17064</v>
      </c>
    </row>
    <row r="296" spans="1:27" ht="16">
      <c r="A296" s="4"/>
      <c r="B296" s="6"/>
      <c r="C296" s="413"/>
      <c r="D296" s="70" t="s">
        <v>566</v>
      </c>
      <c r="E296" s="69"/>
      <c r="F296" s="69"/>
      <c r="G296" s="78" t="s">
        <v>567</v>
      </c>
      <c r="H296" s="15" t="s">
        <v>35</v>
      </c>
      <c r="I296" s="15">
        <v>10</v>
      </c>
      <c r="J296" s="56">
        <v>22696</v>
      </c>
      <c r="K296" s="44">
        <f t="shared" si="16"/>
        <v>226960</v>
      </c>
      <c r="L296" s="396"/>
      <c r="M296" s="382"/>
      <c r="N296" s="391"/>
      <c r="AA296" s="56">
        <f t="shared" si="17"/>
        <v>21945</v>
      </c>
    </row>
    <row r="297" spans="1:27" ht="16">
      <c r="A297" s="4"/>
      <c r="B297" s="6"/>
      <c r="C297" s="413"/>
      <c r="D297" s="101" t="s">
        <v>568</v>
      </c>
      <c r="E297" s="102"/>
      <c r="F297" s="102"/>
      <c r="G297" s="103" t="s">
        <v>569</v>
      </c>
      <c r="H297" s="15"/>
      <c r="I297" s="15"/>
      <c r="J297" s="56"/>
      <c r="K297" s="44"/>
      <c r="L297" s="396"/>
      <c r="M297" s="384"/>
      <c r="N297" s="361"/>
      <c r="AA297" s="56">
        <f t="shared" si="17"/>
        <v>0</v>
      </c>
    </row>
    <row r="298" spans="1:27" ht="16">
      <c r="A298" s="4"/>
      <c r="B298" s="6"/>
      <c r="C298" s="413"/>
      <c r="D298" s="70" t="s">
        <v>570</v>
      </c>
      <c r="E298" s="69"/>
      <c r="F298" s="69"/>
      <c r="G298" s="78" t="s">
        <v>571</v>
      </c>
      <c r="H298" s="15" t="s">
        <v>35</v>
      </c>
      <c r="I298" s="15">
        <v>6</v>
      </c>
      <c r="J298" s="56">
        <v>462893</v>
      </c>
      <c r="K298" s="44">
        <f t="shared" si="16"/>
        <v>2777358</v>
      </c>
      <c r="L298" s="396"/>
      <c r="M298" s="382"/>
      <c r="N298" s="391"/>
      <c r="AA298" s="56">
        <f t="shared" si="17"/>
        <v>447569</v>
      </c>
    </row>
    <row r="299" spans="1:27" ht="16">
      <c r="A299" s="4"/>
      <c r="B299" s="6"/>
      <c r="C299" s="413"/>
      <c r="D299" s="70" t="s">
        <v>572</v>
      </c>
      <c r="E299" s="69"/>
      <c r="F299" s="69"/>
      <c r="G299" s="78" t="s">
        <v>573</v>
      </c>
      <c r="H299" s="15" t="s">
        <v>35</v>
      </c>
      <c r="I299" s="15">
        <v>6</v>
      </c>
      <c r="J299" s="56">
        <v>462893</v>
      </c>
      <c r="K299" s="44">
        <f t="shared" si="16"/>
        <v>2777358</v>
      </c>
      <c r="L299" s="396"/>
      <c r="M299" s="382"/>
      <c r="N299" s="391"/>
      <c r="AA299" s="56">
        <f t="shared" si="17"/>
        <v>447569</v>
      </c>
    </row>
    <row r="300" spans="1:27" ht="16">
      <c r="A300" s="4"/>
      <c r="B300" s="6"/>
      <c r="C300" s="413"/>
      <c r="D300" s="70" t="s">
        <v>574</v>
      </c>
      <c r="E300" s="69"/>
      <c r="F300" s="69"/>
      <c r="G300" s="78" t="s">
        <v>575</v>
      </c>
      <c r="H300" s="15" t="s">
        <v>35</v>
      </c>
      <c r="I300" s="15">
        <v>6</v>
      </c>
      <c r="J300" s="56">
        <v>462893</v>
      </c>
      <c r="K300" s="44">
        <f t="shared" si="16"/>
        <v>2777358</v>
      </c>
      <c r="L300" s="396"/>
      <c r="M300" s="382"/>
      <c r="N300" s="391"/>
      <c r="AA300" s="56">
        <f t="shared" si="17"/>
        <v>447569</v>
      </c>
    </row>
    <row r="301" spans="1:27" ht="16">
      <c r="A301" s="4"/>
      <c r="B301" s="6"/>
      <c r="C301" s="413"/>
      <c r="D301" s="70" t="s">
        <v>576</v>
      </c>
      <c r="E301" s="69"/>
      <c r="F301" s="69"/>
      <c r="G301" s="78" t="s">
        <v>577</v>
      </c>
      <c r="H301" s="15" t="s">
        <v>35</v>
      </c>
      <c r="I301" s="15">
        <v>8</v>
      </c>
      <c r="J301" s="56">
        <v>123438</v>
      </c>
      <c r="K301" s="44">
        <f t="shared" si="16"/>
        <v>987504</v>
      </c>
      <c r="L301" s="396"/>
      <c r="M301" s="382"/>
      <c r="N301" s="391"/>
      <c r="AA301" s="56">
        <f t="shared" si="17"/>
        <v>119352</v>
      </c>
    </row>
    <row r="302" spans="1:27" ht="16">
      <c r="A302" s="4"/>
      <c r="B302" s="6"/>
      <c r="C302" s="413"/>
      <c r="D302" s="70" t="s">
        <v>578</v>
      </c>
      <c r="E302" s="69"/>
      <c r="F302" s="69"/>
      <c r="G302" s="78" t="s">
        <v>579</v>
      </c>
      <c r="H302" s="15" t="s">
        <v>35</v>
      </c>
      <c r="I302" s="15">
        <v>25</v>
      </c>
      <c r="J302" s="56">
        <v>204184</v>
      </c>
      <c r="K302" s="44">
        <f t="shared" ref="K302:K371" si="18">ROUND(I302*J302,0)</f>
        <v>5104600</v>
      </c>
      <c r="L302" s="396"/>
      <c r="M302" s="382"/>
      <c r="N302" s="391"/>
      <c r="AA302" s="56">
        <f t="shared" si="17"/>
        <v>197424</v>
      </c>
    </row>
    <row r="303" spans="1:27" ht="16">
      <c r="A303" s="4"/>
      <c r="B303" s="6"/>
      <c r="C303" s="413"/>
      <c r="D303" s="70" t="s">
        <v>580</v>
      </c>
      <c r="E303" s="69"/>
      <c r="F303" s="69"/>
      <c r="G303" s="78" t="s">
        <v>581</v>
      </c>
      <c r="H303" s="15" t="s">
        <v>35</v>
      </c>
      <c r="I303" s="15">
        <v>1</v>
      </c>
      <c r="J303" s="56">
        <v>247388</v>
      </c>
      <c r="K303" s="44">
        <f t="shared" si="18"/>
        <v>247388</v>
      </c>
      <c r="L303" s="396"/>
      <c r="M303" s="382"/>
      <c r="N303" s="391"/>
      <c r="AA303" s="56">
        <f t="shared" si="17"/>
        <v>239198</v>
      </c>
    </row>
    <row r="304" spans="1:27" ht="16">
      <c r="A304" s="4"/>
      <c r="B304" s="6"/>
      <c r="C304" s="413"/>
      <c r="D304" s="101" t="s">
        <v>582</v>
      </c>
      <c r="E304" s="102"/>
      <c r="F304" s="102"/>
      <c r="G304" s="103" t="s">
        <v>583</v>
      </c>
      <c r="H304" s="15"/>
      <c r="I304" s="15"/>
      <c r="J304" s="56"/>
      <c r="K304" s="44"/>
      <c r="L304" s="396"/>
      <c r="M304" s="384"/>
      <c r="N304" s="361"/>
      <c r="AA304" s="56">
        <f t="shared" si="17"/>
        <v>0</v>
      </c>
    </row>
    <row r="305" spans="1:27" ht="50.25" customHeight="1">
      <c r="A305" s="4"/>
      <c r="B305" s="6"/>
      <c r="C305" s="413"/>
      <c r="D305" s="70" t="s">
        <v>584</v>
      </c>
      <c r="E305" s="69"/>
      <c r="F305" s="69"/>
      <c r="G305" s="78" t="s">
        <v>585</v>
      </c>
      <c r="H305" s="15" t="s">
        <v>42</v>
      </c>
      <c r="I305" s="15">
        <v>1</v>
      </c>
      <c r="J305" s="56">
        <v>20573023</v>
      </c>
      <c r="K305" s="44">
        <f t="shared" si="18"/>
        <v>20573023</v>
      </c>
      <c r="L305" s="396"/>
      <c r="M305" s="382"/>
      <c r="N305" s="391"/>
      <c r="AA305" s="56">
        <f t="shared" si="17"/>
        <v>19891953</v>
      </c>
    </row>
    <row r="306" spans="1:27" ht="16">
      <c r="A306" s="4"/>
      <c r="B306" s="6"/>
      <c r="C306" s="413"/>
      <c r="D306" s="70" t="s">
        <v>586</v>
      </c>
      <c r="E306" s="69"/>
      <c r="F306" s="69"/>
      <c r="G306" s="78" t="s">
        <v>587</v>
      </c>
      <c r="H306" s="15" t="s">
        <v>42</v>
      </c>
      <c r="I306" s="15">
        <v>21</v>
      </c>
      <c r="J306" s="56">
        <v>67639</v>
      </c>
      <c r="K306" s="44">
        <f t="shared" si="18"/>
        <v>1420419</v>
      </c>
      <c r="L306" s="396"/>
      <c r="M306" s="382"/>
      <c r="N306" s="391"/>
      <c r="AA306" s="56">
        <f t="shared" si="17"/>
        <v>65400</v>
      </c>
    </row>
    <row r="307" spans="1:27" ht="16">
      <c r="A307" s="4"/>
      <c r="B307" s="6"/>
      <c r="C307" s="413"/>
      <c r="D307" s="70" t="s">
        <v>588</v>
      </c>
      <c r="E307" s="69"/>
      <c r="F307" s="69"/>
      <c r="G307" s="78" t="s">
        <v>589</v>
      </c>
      <c r="H307" s="15" t="s">
        <v>42</v>
      </c>
      <c r="I307" s="15">
        <v>12</v>
      </c>
      <c r="J307" s="56">
        <v>73087</v>
      </c>
      <c r="K307" s="44">
        <f t="shared" si="18"/>
        <v>877044</v>
      </c>
      <c r="L307" s="396"/>
      <c r="M307" s="382"/>
      <c r="N307" s="391"/>
      <c r="AA307" s="56">
        <f t="shared" si="17"/>
        <v>70667</v>
      </c>
    </row>
    <row r="308" spans="1:27" ht="16">
      <c r="A308" s="4"/>
      <c r="B308" s="6"/>
      <c r="C308" s="413"/>
      <c r="D308" s="70" t="s">
        <v>590</v>
      </c>
      <c r="E308" s="69"/>
      <c r="F308" s="69"/>
      <c r="G308" s="78" t="s">
        <v>591</v>
      </c>
      <c r="H308" s="15" t="s">
        <v>42</v>
      </c>
      <c r="I308" s="15">
        <v>21</v>
      </c>
      <c r="J308" s="56">
        <v>82970</v>
      </c>
      <c r="K308" s="44">
        <f t="shared" si="18"/>
        <v>1742370</v>
      </c>
      <c r="L308" s="396"/>
      <c r="M308" s="382"/>
      <c r="N308" s="391"/>
      <c r="AA308" s="56">
        <f t="shared" si="17"/>
        <v>80223</v>
      </c>
    </row>
    <row r="309" spans="1:27" ht="16">
      <c r="A309" s="4"/>
      <c r="B309" s="6"/>
      <c r="C309" s="413"/>
      <c r="D309" s="70" t="s">
        <v>592</v>
      </c>
      <c r="E309" s="69"/>
      <c r="F309" s="69"/>
      <c r="G309" s="78" t="s">
        <v>593</v>
      </c>
      <c r="H309" s="15" t="s">
        <v>42</v>
      </c>
      <c r="I309" s="15">
        <v>18</v>
      </c>
      <c r="J309" s="56">
        <v>100828</v>
      </c>
      <c r="K309" s="44">
        <f t="shared" si="18"/>
        <v>1814904</v>
      </c>
      <c r="L309" s="396"/>
      <c r="M309" s="382"/>
      <c r="N309" s="391"/>
      <c r="AA309" s="56">
        <f t="shared" si="17"/>
        <v>97490</v>
      </c>
    </row>
    <row r="310" spans="1:27" ht="16">
      <c r="A310" s="4"/>
      <c r="B310" s="6"/>
      <c r="C310" s="413"/>
      <c r="D310" s="70" t="s">
        <v>594</v>
      </c>
      <c r="E310" s="69"/>
      <c r="F310" s="69"/>
      <c r="G310" s="78" t="s">
        <v>595</v>
      </c>
      <c r="H310" s="15" t="s">
        <v>42</v>
      </c>
      <c r="I310" s="15">
        <v>12</v>
      </c>
      <c r="J310" s="56">
        <v>122251</v>
      </c>
      <c r="K310" s="44">
        <f t="shared" si="18"/>
        <v>1467012</v>
      </c>
      <c r="L310" s="396"/>
      <c r="M310" s="382"/>
      <c r="N310" s="391"/>
      <c r="AA310" s="56">
        <f t="shared" si="17"/>
        <v>118204</v>
      </c>
    </row>
    <row r="311" spans="1:27" ht="16">
      <c r="A311" s="4"/>
      <c r="B311" s="6"/>
      <c r="C311" s="413"/>
      <c r="D311" s="70" t="s">
        <v>596</v>
      </c>
      <c r="E311" s="69"/>
      <c r="F311" s="69"/>
      <c r="G311" s="78" t="s">
        <v>597</v>
      </c>
      <c r="H311" s="15" t="s">
        <v>42</v>
      </c>
      <c r="I311" s="15">
        <v>18</v>
      </c>
      <c r="J311" s="56">
        <v>143633</v>
      </c>
      <c r="K311" s="44">
        <f t="shared" si="18"/>
        <v>2585394</v>
      </c>
      <c r="L311" s="396"/>
      <c r="M311" s="382"/>
      <c r="N311" s="391"/>
      <c r="AA311" s="56">
        <f t="shared" si="17"/>
        <v>138878</v>
      </c>
    </row>
    <row r="312" spans="1:27" ht="16">
      <c r="A312" s="4"/>
      <c r="B312" s="6"/>
      <c r="C312" s="413"/>
      <c r="D312" s="70" t="s">
        <v>598</v>
      </c>
      <c r="E312" s="69"/>
      <c r="F312" s="69"/>
      <c r="G312" s="78" t="s">
        <v>599</v>
      </c>
      <c r="H312" s="15" t="s">
        <v>42</v>
      </c>
      <c r="I312" s="15">
        <v>12</v>
      </c>
      <c r="J312" s="56">
        <v>179965</v>
      </c>
      <c r="K312" s="44">
        <f t="shared" si="18"/>
        <v>2159580</v>
      </c>
      <c r="L312" s="396"/>
      <c r="M312" s="382"/>
      <c r="N312" s="391"/>
      <c r="AA312" s="56">
        <f t="shared" si="17"/>
        <v>174007</v>
      </c>
    </row>
    <row r="313" spans="1:27" ht="16">
      <c r="A313" s="4"/>
      <c r="B313" s="6"/>
      <c r="C313" s="413"/>
      <c r="D313" s="70" t="s">
        <v>600</v>
      </c>
      <c r="E313" s="69"/>
      <c r="F313" s="69"/>
      <c r="G313" s="78" t="s">
        <v>601</v>
      </c>
      <c r="H313" s="15" t="s">
        <v>35</v>
      </c>
      <c r="I313" s="15">
        <v>6</v>
      </c>
      <c r="J313" s="56">
        <v>34473</v>
      </c>
      <c r="K313" s="44">
        <f t="shared" si="18"/>
        <v>206838</v>
      </c>
      <c r="L313" s="396"/>
      <c r="M313" s="382"/>
      <c r="N313" s="391"/>
      <c r="AA313" s="56">
        <f t="shared" si="17"/>
        <v>33332</v>
      </c>
    </row>
    <row r="314" spans="1:27" ht="16">
      <c r="A314" s="4"/>
      <c r="B314" s="6"/>
      <c r="C314" s="413"/>
      <c r="D314" s="70" t="s">
        <v>602</v>
      </c>
      <c r="E314" s="69"/>
      <c r="F314" s="69"/>
      <c r="G314" s="78" t="s">
        <v>603</v>
      </c>
      <c r="H314" s="15" t="s">
        <v>35</v>
      </c>
      <c r="I314" s="15">
        <v>6</v>
      </c>
      <c r="J314" s="56">
        <v>45750</v>
      </c>
      <c r="K314" s="44">
        <f t="shared" si="18"/>
        <v>274500</v>
      </c>
      <c r="L314" s="396"/>
      <c r="M314" s="382"/>
      <c r="N314" s="391"/>
      <c r="AA314" s="56">
        <f t="shared" si="17"/>
        <v>44235</v>
      </c>
    </row>
    <row r="315" spans="1:27" ht="16">
      <c r="A315" s="4"/>
      <c r="B315" s="6"/>
      <c r="C315" s="413"/>
      <c r="D315" s="70" t="s">
        <v>604</v>
      </c>
      <c r="E315" s="69"/>
      <c r="F315" s="69"/>
      <c r="G315" s="78" t="s">
        <v>605</v>
      </c>
      <c r="H315" s="15" t="s">
        <v>35</v>
      </c>
      <c r="I315" s="15">
        <v>4</v>
      </c>
      <c r="J315" s="56">
        <v>82029</v>
      </c>
      <c r="K315" s="44">
        <f t="shared" si="18"/>
        <v>328116</v>
      </c>
      <c r="L315" s="396"/>
      <c r="M315" s="382"/>
      <c r="N315" s="391"/>
      <c r="AA315" s="56">
        <f t="shared" si="17"/>
        <v>79313</v>
      </c>
    </row>
    <row r="316" spans="1:27" ht="16">
      <c r="A316" s="4"/>
      <c r="B316" s="6"/>
      <c r="C316" s="413"/>
      <c r="D316" s="70" t="s">
        <v>606</v>
      </c>
      <c r="E316" s="69"/>
      <c r="F316" s="69"/>
      <c r="G316" s="78" t="s">
        <v>607</v>
      </c>
      <c r="H316" s="15" t="s">
        <v>35</v>
      </c>
      <c r="I316" s="15">
        <v>12</v>
      </c>
      <c r="J316" s="56">
        <v>107037</v>
      </c>
      <c r="K316" s="44">
        <f t="shared" si="18"/>
        <v>1284444</v>
      </c>
      <c r="L316" s="396"/>
      <c r="M316" s="382"/>
      <c r="N316" s="391"/>
      <c r="AA316" s="56">
        <f t="shared" si="17"/>
        <v>103494</v>
      </c>
    </row>
    <row r="317" spans="1:27" ht="16">
      <c r="A317" s="4"/>
      <c r="B317" s="6"/>
      <c r="C317" s="413"/>
      <c r="D317" s="70" t="s">
        <v>608</v>
      </c>
      <c r="E317" s="69"/>
      <c r="F317" s="69"/>
      <c r="G317" s="78" t="s">
        <v>609</v>
      </c>
      <c r="H317" s="15" t="s">
        <v>35</v>
      </c>
      <c r="I317" s="15">
        <v>8</v>
      </c>
      <c r="J317" s="56">
        <v>126961</v>
      </c>
      <c r="K317" s="44">
        <f t="shared" si="18"/>
        <v>1015688</v>
      </c>
      <c r="L317" s="396"/>
      <c r="M317" s="382"/>
      <c r="N317" s="391"/>
      <c r="AA317" s="56">
        <f t="shared" si="17"/>
        <v>122758</v>
      </c>
    </row>
    <row r="318" spans="1:27" ht="16">
      <c r="A318" s="4"/>
      <c r="B318" s="6"/>
      <c r="C318" s="413"/>
      <c r="D318" s="70" t="s">
        <v>610</v>
      </c>
      <c r="E318" s="69"/>
      <c r="F318" s="69"/>
      <c r="G318" s="78" t="s">
        <v>611</v>
      </c>
      <c r="H318" s="15" t="s">
        <v>35</v>
      </c>
      <c r="I318" s="15">
        <v>8</v>
      </c>
      <c r="J318" s="56">
        <v>146022</v>
      </c>
      <c r="K318" s="44">
        <f t="shared" si="18"/>
        <v>1168176</v>
      </c>
      <c r="L318" s="396"/>
      <c r="M318" s="382"/>
      <c r="N318" s="391"/>
      <c r="AA318" s="56">
        <f t="shared" si="17"/>
        <v>141188</v>
      </c>
    </row>
    <row r="319" spans="1:27" ht="16">
      <c r="A319" s="4"/>
      <c r="B319" s="6"/>
      <c r="C319" s="413"/>
      <c r="D319" s="70" t="s">
        <v>612</v>
      </c>
      <c r="E319" s="69"/>
      <c r="F319" s="69"/>
      <c r="G319" s="78" t="s">
        <v>613</v>
      </c>
      <c r="H319" s="15" t="s">
        <v>35</v>
      </c>
      <c r="I319" s="15">
        <v>10</v>
      </c>
      <c r="J319" s="56">
        <v>200533</v>
      </c>
      <c r="K319" s="44">
        <f t="shared" si="18"/>
        <v>2005330</v>
      </c>
      <c r="L319" s="396"/>
      <c r="M319" s="382"/>
      <c r="N319" s="391"/>
      <c r="AA319" s="56">
        <f t="shared" si="17"/>
        <v>193894</v>
      </c>
    </row>
    <row r="320" spans="1:27" ht="30">
      <c r="A320" s="4"/>
      <c r="B320" s="6"/>
      <c r="C320" s="413"/>
      <c r="D320" s="70" t="s">
        <v>614</v>
      </c>
      <c r="E320" s="69"/>
      <c r="F320" s="69"/>
      <c r="G320" s="78" t="s">
        <v>615</v>
      </c>
      <c r="H320" s="15" t="s">
        <v>35</v>
      </c>
      <c r="I320" s="15">
        <v>6</v>
      </c>
      <c r="J320" s="56">
        <v>95104</v>
      </c>
      <c r="K320" s="44">
        <f t="shared" si="18"/>
        <v>570624</v>
      </c>
      <c r="L320" s="396"/>
      <c r="M320" s="382"/>
      <c r="N320" s="391"/>
      <c r="AA320" s="56">
        <f t="shared" si="17"/>
        <v>91956</v>
      </c>
    </row>
    <row r="321" spans="1:27" ht="30">
      <c r="A321" s="4"/>
      <c r="B321" s="6"/>
      <c r="C321" s="413"/>
      <c r="D321" s="70" t="s">
        <v>616</v>
      </c>
      <c r="E321" s="69"/>
      <c r="F321" s="69"/>
      <c r="G321" s="78" t="s">
        <v>617</v>
      </c>
      <c r="H321" s="15" t="s">
        <v>35</v>
      </c>
      <c r="I321" s="15">
        <v>1</v>
      </c>
      <c r="J321" s="56">
        <v>4606934</v>
      </c>
      <c r="K321" s="44">
        <f t="shared" si="18"/>
        <v>4606934</v>
      </c>
      <c r="L321" s="396"/>
      <c r="M321" s="382"/>
      <c r="N321" s="391"/>
      <c r="AA321" s="56">
        <f t="shared" si="17"/>
        <v>4454421</v>
      </c>
    </row>
    <row r="322" spans="1:27" ht="16">
      <c r="A322" s="4"/>
      <c r="B322" s="6"/>
      <c r="C322" s="413"/>
      <c r="D322" s="70" t="s">
        <v>618</v>
      </c>
      <c r="E322" s="69"/>
      <c r="F322" s="69"/>
      <c r="G322" s="78" t="s">
        <v>619</v>
      </c>
      <c r="H322" s="15" t="s">
        <v>35</v>
      </c>
      <c r="I322" s="15">
        <v>6</v>
      </c>
      <c r="J322" s="56">
        <v>131969</v>
      </c>
      <c r="K322" s="44">
        <f t="shared" si="18"/>
        <v>791814</v>
      </c>
      <c r="L322" s="396"/>
      <c r="M322" s="382"/>
      <c r="N322" s="391"/>
      <c r="AA322" s="56">
        <f t="shared" si="17"/>
        <v>127600</v>
      </c>
    </row>
    <row r="323" spans="1:27" ht="30">
      <c r="A323" s="4"/>
      <c r="B323" s="6"/>
      <c r="C323" s="413"/>
      <c r="D323" s="70" t="s">
        <v>620</v>
      </c>
      <c r="E323" s="69"/>
      <c r="F323" s="69"/>
      <c r="G323" s="78" t="s">
        <v>621</v>
      </c>
      <c r="H323" s="15" t="s">
        <v>35</v>
      </c>
      <c r="I323" s="15">
        <v>1</v>
      </c>
      <c r="J323" s="56">
        <v>651566</v>
      </c>
      <c r="K323" s="44">
        <f t="shared" si="18"/>
        <v>651566</v>
      </c>
      <c r="L323" s="396"/>
      <c r="M323" s="382"/>
      <c r="N323" s="391"/>
      <c r="AA323" s="56">
        <f t="shared" si="17"/>
        <v>629996</v>
      </c>
    </row>
    <row r="324" spans="1:27" ht="16">
      <c r="A324" s="4"/>
      <c r="B324" s="6"/>
      <c r="C324" s="413"/>
      <c r="D324" s="70" t="s">
        <v>622</v>
      </c>
      <c r="E324" s="69"/>
      <c r="F324" s="69"/>
      <c r="G324" s="78" t="s">
        <v>623</v>
      </c>
      <c r="H324" s="15" t="s">
        <v>35</v>
      </c>
      <c r="I324" s="15">
        <v>6</v>
      </c>
      <c r="J324" s="56">
        <v>668623</v>
      </c>
      <c r="K324" s="44">
        <f t="shared" si="18"/>
        <v>4011738</v>
      </c>
      <c r="L324" s="396"/>
      <c r="M324" s="382"/>
      <c r="N324" s="391"/>
      <c r="AA324" s="56">
        <f t="shared" si="17"/>
        <v>646488</v>
      </c>
    </row>
    <row r="325" spans="1:27" ht="16">
      <c r="A325" s="4"/>
      <c r="B325" s="6"/>
      <c r="C325" s="413"/>
      <c r="D325" s="70" t="s">
        <v>624</v>
      </c>
      <c r="E325" s="69"/>
      <c r="F325" s="69"/>
      <c r="G325" s="78" t="s">
        <v>625</v>
      </c>
      <c r="H325" s="15" t="s">
        <v>35</v>
      </c>
      <c r="I325" s="15">
        <v>1</v>
      </c>
      <c r="J325" s="56">
        <v>4937526</v>
      </c>
      <c r="K325" s="44">
        <f t="shared" si="18"/>
        <v>4937526</v>
      </c>
      <c r="L325" s="396"/>
      <c r="M325" s="382"/>
      <c r="N325" s="391"/>
      <c r="AA325" s="56">
        <f t="shared" si="17"/>
        <v>4774069</v>
      </c>
    </row>
    <row r="326" spans="1:27" ht="16">
      <c r="A326" s="4"/>
      <c r="B326" s="6"/>
      <c r="C326" s="413"/>
      <c r="D326" s="101" t="s">
        <v>626</v>
      </c>
      <c r="E326" s="102"/>
      <c r="F326" s="102"/>
      <c r="G326" s="103" t="s">
        <v>627</v>
      </c>
      <c r="H326" s="15"/>
      <c r="I326" s="15"/>
      <c r="J326" s="56"/>
      <c r="K326" s="44"/>
      <c r="L326" s="396"/>
      <c r="M326" s="384"/>
      <c r="N326" s="361"/>
      <c r="AA326" s="56">
        <f t="shared" si="17"/>
        <v>0</v>
      </c>
    </row>
    <row r="327" spans="1:27" ht="60">
      <c r="A327" s="4"/>
      <c r="B327" s="6"/>
      <c r="C327" s="413"/>
      <c r="D327" s="70" t="s">
        <v>628</v>
      </c>
      <c r="E327" s="69"/>
      <c r="F327" s="69"/>
      <c r="G327" s="78" t="s">
        <v>629</v>
      </c>
      <c r="H327" s="15" t="s">
        <v>42</v>
      </c>
      <c r="I327" s="15">
        <v>17</v>
      </c>
      <c r="J327" s="56">
        <v>365343</v>
      </c>
      <c r="K327" s="44">
        <f t="shared" si="18"/>
        <v>6210831</v>
      </c>
      <c r="L327" s="396"/>
      <c r="M327" s="382"/>
      <c r="N327" s="391"/>
      <c r="AA327" s="56">
        <f t="shared" si="17"/>
        <v>353248</v>
      </c>
    </row>
    <row r="328" spans="1:27" ht="45">
      <c r="A328" s="4"/>
      <c r="B328" s="6"/>
      <c r="C328" s="413"/>
      <c r="D328" s="70" t="s">
        <v>630</v>
      </c>
      <c r="E328" s="69"/>
      <c r="F328" s="69"/>
      <c r="G328" s="78" t="s">
        <v>631</v>
      </c>
      <c r="H328" s="15" t="s">
        <v>35</v>
      </c>
      <c r="I328" s="15">
        <v>2</v>
      </c>
      <c r="J328" s="56">
        <v>793790</v>
      </c>
      <c r="K328" s="44">
        <f t="shared" si="18"/>
        <v>1587580</v>
      </c>
      <c r="L328" s="396"/>
      <c r="M328" s="382"/>
      <c r="N328" s="391"/>
      <c r="AA328" s="56">
        <f t="shared" si="17"/>
        <v>767512</v>
      </c>
    </row>
    <row r="329" spans="1:27" ht="45">
      <c r="A329" s="4"/>
      <c r="B329" s="6"/>
      <c r="C329" s="413"/>
      <c r="D329" s="70" t="s">
        <v>632</v>
      </c>
      <c r="E329" s="69"/>
      <c r="F329" s="69"/>
      <c r="G329" s="78" t="s">
        <v>633</v>
      </c>
      <c r="H329" s="15" t="s">
        <v>35</v>
      </c>
      <c r="I329" s="15">
        <v>23</v>
      </c>
      <c r="J329" s="56">
        <v>632682</v>
      </c>
      <c r="K329" s="44">
        <f t="shared" si="18"/>
        <v>14551686</v>
      </c>
      <c r="L329" s="396"/>
      <c r="M329" s="382"/>
      <c r="N329" s="391"/>
      <c r="AA329" s="56">
        <f t="shared" si="17"/>
        <v>611737</v>
      </c>
    </row>
    <row r="330" spans="1:27" ht="31.5" customHeight="1" thickBot="1">
      <c r="A330" s="4"/>
      <c r="B330" s="6"/>
      <c r="C330" s="65" t="s">
        <v>47</v>
      </c>
      <c r="D330" s="66"/>
      <c r="E330" s="66"/>
      <c r="F330" s="66"/>
      <c r="G330" s="67"/>
      <c r="H330" s="67"/>
      <c r="I330" s="67"/>
      <c r="J330" s="67"/>
      <c r="K330" s="84">
        <f>SUM(K236:K329)</f>
        <v>186542462</v>
      </c>
      <c r="L330" s="396"/>
      <c r="M330" s="383"/>
      <c r="N330" s="362"/>
      <c r="AA330" s="67">
        <f t="shared" si="17"/>
        <v>0</v>
      </c>
    </row>
    <row r="331" spans="1:27" ht="30" customHeight="1" thickBot="1">
      <c r="A331" s="4"/>
      <c r="B331" s="6"/>
      <c r="C331" s="72"/>
      <c r="D331" s="73" t="s">
        <v>634</v>
      </c>
      <c r="E331" s="74"/>
      <c r="F331" s="74"/>
      <c r="G331" s="77" t="s">
        <v>635</v>
      </c>
      <c r="H331" s="73"/>
      <c r="I331" s="76"/>
      <c r="J331" s="74"/>
      <c r="K331" s="75"/>
      <c r="L331" s="396"/>
      <c r="M331" s="381"/>
      <c r="N331" s="360"/>
      <c r="AA331" s="74">
        <f t="shared" si="17"/>
        <v>0</v>
      </c>
    </row>
    <row r="332" spans="1:27" ht="56.25" customHeight="1">
      <c r="A332" s="4"/>
      <c r="B332" s="6"/>
      <c r="C332" s="413"/>
      <c r="D332" s="70" t="s">
        <v>636</v>
      </c>
      <c r="E332" s="69"/>
      <c r="F332" s="69"/>
      <c r="G332" s="78" t="s">
        <v>637</v>
      </c>
      <c r="H332" s="15" t="s">
        <v>27</v>
      </c>
      <c r="I332" s="15">
        <v>71</v>
      </c>
      <c r="J332" s="56">
        <v>21250</v>
      </c>
      <c r="K332" s="44">
        <f t="shared" si="18"/>
        <v>1508750</v>
      </c>
      <c r="L332" s="396"/>
      <c r="M332" s="382"/>
      <c r="N332" s="391"/>
      <c r="AA332" s="56">
        <f t="shared" si="17"/>
        <v>20547</v>
      </c>
    </row>
    <row r="333" spans="1:27" ht="16">
      <c r="A333" s="4"/>
      <c r="B333" s="6"/>
      <c r="C333" s="413"/>
      <c r="D333" s="70" t="s">
        <v>638</v>
      </c>
      <c r="E333" s="69"/>
      <c r="F333" s="69"/>
      <c r="G333" s="78" t="s">
        <v>639</v>
      </c>
      <c r="H333" s="15" t="s">
        <v>27</v>
      </c>
      <c r="I333" s="15">
        <v>1821</v>
      </c>
      <c r="J333" s="56">
        <v>35852</v>
      </c>
      <c r="K333" s="44">
        <f t="shared" si="18"/>
        <v>65286492</v>
      </c>
      <c r="L333" s="396"/>
      <c r="M333" s="382"/>
      <c r="N333" s="391"/>
      <c r="AA333" s="56">
        <f t="shared" si="17"/>
        <v>34665</v>
      </c>
    </row>
    <row r="334" spans="1:27" ht="16">
      <c r="A334" s="4"/>
      <c r="B334" s="6"/>
      <c r="C334" s="413"/>
      <c r="D334" s="70" t="s">
        <v>640</v>
      </c>
      <c r="E334" s="69"/>
      <c r="F334" s="69"/>
      <c r="G334" s="78" t="s">
        <v>641</v>
      </c>
      <c r="H334" s="15" t="s">
        <v>27</v>
      </c>
      <c r="I334" s="15">
        <v>1607</v>
      </c>
      <c r="J334" s="56">
        <v>34139</v>
      </c>
      <c r="K334" s="44">
        <f t="shared" si="18"/>
        <v>54861373</v>
      </c>
      <c r="L334" s="396"/>
      <c r="M334" s="382"/>
      <c r="N334" s="391"/>
      <c r="AA334" s="56">
        <f t="shared" si="17"/>
        <v>33009</v>
      </c>
    </row>
    <row r="335" spans="1:27" ht="48" customHeight="1">
      <c r="A335" s="4"/>
      <c r="B335" s="6"/>
      <c r="C335" s="413"/>
      <c r="D335" s="70" t="s">
        <v>642</v>
      </c>
      <c r="E335" s="69"/>
      <c r="F335" s="69"/>
      <c r="G335" s="78" t="s">
        <v>643</v>
      </c>
      <c r="H335" s="15" t="s">
        <v>27</v>
      </c>
      <c r="I335" s="15">
        <v>159</v>
      </c>
      <c r="J335" s="56">
        <v>230104</v>
      </c>
      <c r="K335" s="44">
        <f t="shared" si="18"/>
        <v>36586536</v>
      </c>
      <c r="L335" s="396"/>
      <c r="M335" s="382"/>
      <c r="N335" s="391"/>
      <c r="AA335" s="56">
        <f t="shared" ref="AA335:AA398" si="19">+IFERROR(ROUND($AA$11*J335,0),"")</f>
        <v>222486</v>
      </c>
    </row>
    <row r="336" spans="1:27" ht="31.5" customHeight="1" thickBot="1">
      <c r="A336" s="4"/>
      <c r="B336" s="6"/>
      <c r="C336" s="65" t="s">
        <v>47</v>
      </c>
      <c r="D336" s="66"/>
      <c r="E336" s="66"/>
      <c r="F336" s="66"/>
      <c r="G336" s="67"/>
      <c r="H336" s="67"/>
      <c r="I336" s="67"/>
      <c r="J336" s="67"/>
      <c r="K336" s="84">
        <f>SUM(K332:K335)</f>
        <v>158243151</v>
      </c>
      <c r="L336" s="396"/>
      <c r="M336" s="383"/>
      <c r="N336" s="362"/>
      <c r="AA336" s="67">
        <f t="shared" si="19"/>
        <v>0</v>
      </c>
    </row>
    <row r="337" spans="1:27" ht="30" customHeight="1" thickBot="1">
      <c r="A337" s="4"/>
      <c r="B337" s="6"/>
      <c r="C337" s="72"/>
      <c r="D337" s="73" t="s">
        <v>644</v>
      </c>
      <c r="E337" s="74"/>
      <c r="F337" s="74"/>
      <c r="G337" s="77" t="s">
        <v>645</v>
      </c>
      <c r="H337" s="73"/>
      <c r="I337" s="76"/>
      <c r="J337" s="74"/>
      <c r="K337" s="75"/>
      <c r="L337" s="396"/>
      <c r="M337" s="381"/>
      <c r="N337" s="360"/>
      <c r="AA337" s="74">
        <f t="shared" si="19"/>
        <v>0</v>
      </c>
    </row>
    <row r="338" spans="1:27" ht="69.75" customHeight="1">
      <c r="A338" s="4"/>
      <c r="B338" s="6"/>
      <c r="C338" s="413"/>
      <c r="D338" s="70" t="s">
        <v>646</v>
      </c>
      <c r="E338" s="69"/>
      <c r="F338" s="69"/>
      <c r="G338" s="78" t="s">
        <v>647</v>
      </c>
      <c r="H338" s="15" t="s">
        <v>27</v>
      </c>
      <c r="I338" s="15">
        <v>100</v>
      </c>
      <c r="J338" s="56">
        <v>213920</v>
      </c>
      <c r="K338" s="44">
        <f t="shared" si="18"/>
        <v>21392000</v>
      </c>
      <c r="L338" s="396"/>
      <c r="M338" s="382"/>
      <c r="N338" s="391"/>
      <c r="AA338" s="56">
        <f t="shared" si="19"/>
        <v>206838</v>
      </c>
    </row>
    <row r="339" spans="1:27" ht="31.5" customHeight="1" thickBot="1">
      <c r="A339" s="4"/>
      <c r="B339" s="6"/>
      <c r="C339" s="65" t="s">
        <v>47</v>
      </c>
      <c r="D339" s="66"/>
      <c r="E339" s="66"/>
      <c r="F339" s="66"/>
      <c r="G339" s="67"/>
      <c r="H339" s="67"/>
      <c r="I339" s="67"/>
      <c r="J339" s="67"/>
      <c r="K339" s="84">
        <f>+K338</f>
        <v>21392000</v>
      </c>
      <c r="L339" s="396"/>
      <c r="M339" s="383"/>
      <c r="N339" s="362"/>
      <c r="AA339" s="67">
        <f t="shared" si="19"/>
        <v>0</v>
      </c>
    </row>
    <row r="340" spans="1:27" ht="30" customHeight="1" thickBot="1">
      <c r="A340" s="4"/>
      <c r="B340" s="6"/>
      <c r="C340" s="72"/>
      <c r="D340" s="73" t="s">
        <v>648</v>
      </c>
      <c r="E340" s="74"/>
      <c r="F340" s="74"/>
      <c r="G340" s="77" t="s">
        <v>649</v>
      </c>
      <c r="H340" s="73"/>
      <c r="I340" s="76"/>
      <c r="J340" s="74"/>
      <c r="K340" s="75"/>
      <c r="L340" s="396"/>
      <c r="M340" s="381"/>
      <c r="N340" s="360"/>
      <c r="AA340" s="74">
        <f t="shared" si="19"/>
        <v>0</v>
      </c>
    </row>
    <row r="341" spans="1:27" ht="39" customHeight="1">
      <c r="A341" s="4"/>
      <c r="B341" s="6"/>
      <c r="C341" s="413"/>
      <c r="D341" s="70" t="s">
        <v>650</v>
      </c>
      <c r="E341" s="69"/>
      <c r="F341" s="69"/>
      <c r="G341" s="78" t="s">
        <v>651</v>
      </c>
      <c r="H341" s="15" t="s">
        <v>35</v>
      </c>
      <c r="I341" s="15">
        <v>1</v>
      </c>
      <c r="J341" s="56">
        <v>2917239</v>
      </c>
      <c r="K341" s="44">
        <f t="shared" si="18"/>
        <v>2917239</v>
      </c>
      <c r="L341" s="396"/>
      <c r="M341" s="382"/>
      <c r="N341" s="391"/>
      <c r="AA341" s="56">
        <f t="shared" si="19"/>
        <v>2820664</v>
      </c>
    </row>
    <row r="342" spans="1:27" ht="49.5" customHeight="1">
      <c r="A342" s="4"/>
      <c r="B342" s="6"/>
      <c r="C342" s="413"/>
      <c r="D342" s="70" t="s">
        <v>652</v>
      </c>
      <c r="E342" s="69"/>
      <c r="F342" s="69"/>
      <c r="G342" s="78" t="s">
        <v>653</v>
      </c>
      <c r="H342" s="15" t="s">
        <v>35</v>
      </c>
      <c r="I342" s="15">
        <v>1</v>
      </c>
      <c r="J342" s="56">
        <v>4190216</v>
      </c>
      <c r="K342" s="44">
        <f t="shared" si="18"/>
        <v>4190216</v>
      </c>
      <c r="L342" s="396"/>
      <c r="M342" s="382"/>
      <c r="N342" s="391"/>
      <c r="AA342" s="56">
        <f t="shared" si="19"/>
        <v>4051499</v>
      </c>
    </row>
    <row r="343" spans="1:27" ht="31.5" customHeight="1" thickBot="1">
      <c r="A343" s="4"/>
      <c r="B343" s="6"/>
      <c r="C343" s="65" t="s">
        <v>47</v>
      </c>
      <c r="D343" s="66"/>
      <c r="E343" s="66"/>
      <c r="F343" s="66"/>
      <c r="G343" s="67"/>
      <c r="H343" s="67"/>
      <c r="I343" s="67"/>
      <c r="J343" s="67"/>
      <c r="K343" s="84">
        <f>SUM(K341:K342)</f>
        <v>7107455</v>
      </c>
      <c r="L343" s="396"/>
      <c r="M343" s="383"/>
      <c r="N343" s="362"/>
      <c r="AA343" s="67">
        <f t="shared" si="19"/>
        <v>0</v>
      </c>
    </row>
    <row r="344" spans="1:27" ht="30" customHeight="1" thickBot="1">
      <c r="A344" s="4"/>
      <c r="B344" s="6"/>
      <c r="C344" s="72"/>
      <c r="D344" s="73" t="s">
        <v>654</v>
      </c>
      <c r="E344" s="74"/>
      <c r="F344" s="74"/>
      <c r="G344" s="77" t="s">
        <v>655</v>
      </c>
      <c r="H344" s="73"/>
      <c r="I344" s="76"/>
      <c r="J344" s="74"/>
      <c r="K344" s="75"/>
      <c r="L344" s="396"/>
      <c r="M344" s="381"/>
      <c r="N344" s="360"/>
      <c r="AA344" s="74">
        <f t="shared" si="19"/>
        <v>0</v>
      </c>
    </row>
    <row r="345" spans="1:27" ht="28.5" customHeight="1">
      <c r="A345" s="4"/>
      <c r="B345" s="6"/>
      <c r="C345" s="413"/>
      <c r="D345" s="70" t="s">
        <v>656</v>
      </c>
      <c r="E345" s="69"/>
      <c r="F345" s="69"/>
      <c r="G345" s="78" t="s">
        <v>657</v>
      </c>
      <c r="H345" s="15"/>
      <c r="I345" s="15"/>
      <c r="J345" s="56"/>
      <c r="K345" s="44"/>
      <c r="L345" s="396"/>
      <c r="M345" s="384"/>
      <c r="N345" s="363"/>
      <c r="AA345" s="56">
        <f t="shared" si="19"/>
        <v>0</v>
      </c>
    </row>
    <row r="346" spans="1:27" ht="96" customHeight="1">
      <c r="A346" s="4"/>
      <c r="B346" s="54">
        <f>(3.39+3.61)*8.6</f>
        <v>60.199999999999996</v>
      </c>
      <c r="C346" s="413"/>
      <c r="D346" s="70" t="s">
        <v>658</v>
      </c>
      <c r="E346" s="69"/>
      <c r="F346" s="69"/>
      <c r="G346" s="78" t="s">
        <v>659</v>
      </c>
      <c r="H346" s="15" t="s">
        <v>32</v>
      </c>
      <c r="I346" s="15">
        <v>1</v>
      </c>
      <c r="J346" s="56">
        <v>364694766</v>
      </c>
      <c r="K346" s="44">
        <f t="shared" si="18"/>
        <v>364694766</v>
      </c>
      <c r="L346" s="396"/>
      <c r="M346" s="382"/>
      <c r="N346" s="391"/>
      <c r="O346" s="219"/>
      <c r="AA346" s="56">
        <f t="shared" si="19"/>
        <v>352621546</v>
      </c>
    </row>
    <row r="347" spans="1:27" ht="31.5" customHeight="1" thickBot="1">
      <c r="A347" s="4"/>
      <c r="B347" s="6"/>
      <c r="C347" s="65" t="s">
        <v>47</v>
      </c>
      <c r="D347" s="66"/>
      <c r="E347" s="66"/>
      <c r="F347" s="66"/>
      <c r="G347" s="67"/>
      <c r="H347" s="67"/>
      <c r="I347" s="67"/>
      <c r="J347" s="67"/>
      <c r="K347" s="84">
        <f>SUM(K345:K346)</f>
        <v>364694766</v>
      </c>
      <c r="L347" s="396"/>
      <c r="M347" s="383"/>
      <c r="N347" s="362"/>
      <c r="AA347" s="67">
        <f t="shared" si="19"/>
        <v>0</v>
      </c>
    </row>
    <row r="348" spans="1:27" ht="30" customHeight="1" thickBot="1">
      <c r="A348" s="4"/>
      <c r="B348" s="6"/>
      <c r="C348" s="72"/>
      <c r="D348" s="73" t="s">
        <v>660</v>
      </c>
      <c r="E348" s="74"/>
      <c r="F348" s="74"/>
      <c r="G348" s="77" t="s">
        <v>661</v>
      </c>
      <c r="H348" s="73"/>
      <c r="I348" s="76"/>
      <c r="J348" s="74"/>
      <c r="K348" s="75"/>
      <c r="L348" s="396"/>
      <c r="M348" s="381"/>
      <c r="N348" s="360"/>
      <c r="AA348" s="74">
        <f t="shared" si="19"/>
        <v>0</v>
      </c>
    </row>
    <row r="349" spans="1:27" ht="16">
      <c r="A349" s="4"/>
      <c r="B349" s="6"/>
      <c r="C349" s="413"/>
      <c r="D349" s="70" t="s">
        <v>662</v>
      </c>
      <c r="E349" s="69"/>
      <c r="F349" s="69"/>
      <c r="G349" s="78" t="s">
        <v>663</v>
      </c>
      <c r="H349" s="15" t="s">
        <v>27</v>
      </c>
      <c r="I349" s="15">
        <v>272</v>
      </c>
      <c r="J349" s="56">
        <v>143451</v>
      </c>
      <c r="K349" s="44">
        <f t="shared" si="18"/>
        <v>39018672</v>
      </c>
      <c r="L349" s="396"/>
      <c r="M349" s="382"/>
      <c r="N349" s="391"/>
      <c r="AA349" s="56">
        <f t="shared" si="19"/>
        <v>138702</v>
      </c>
    </row>
    <row r="350" spans="1:27" ht="16">
      <c r="A350" s="4"/>
      <c r="B350" s="6"/>
      <c r="C350" s="413"/>
      <c r="D350" s="70" t="s">
        <v>664</v>
      </c>
      <c r="E350" s="69"/>
      <c r="F350" s="69"/>
      <c r="G350" s="78" t="s">
        <v>665</v>
      </c>
      <c r="H350" s="15" t="s">
        <v>35</v>
      </c>
      <c r="I350" s="15">
        <v>5</v>
      </c>
      <c r="J350" s="56">
        <v>277040</v>
      </c>
      <c r="K350" s="44">
        <f t="shared" si="18"/>
        <v>1385200</v>
      </c>
      <c r="L350" s="396"/>
      <c r="M350" s="382"/>
      <c r="N350" s="391"/>
      <c r="AA350" s="56">
        <f t="shared" si="19"/>
        <v>267869</v>
      </c>
    </row>
    <row r="351" spans="1:27" ht="33" customHeight="1">
      <c r="A351" s="4"/>
      <c r="B351" s="6"/>
      <c r="C351" s="413"/>
      <c r="D351" s="70" t="s">
        <v>666</v>
      </c>
      <c r="E351" s="69"/>
      <c r="F351" s="69"/>
      <c r="G351" s="78" t="s">
        <v>667</v>
      </c>
      <c r="H351" s="15" t="s">
        <v>27</v>
      </c>
      <c r="I351" s="15">
        <v>51</v>
      </c>
      <c r="J351" s="56">
        <v>108772</v>
      </c>
      <c r="K351" s="44">
        <f t="shared" si="18"/>
        <v>5547372</v>
      </c>
      <c r="L351" s="396"/>
      <c r="M351" s="382"/>
      <c r="N351" s="391"/>
      <c r="AA351" s="56">
        <f t="shared" si="19"/>
        <v>105171</v>
      </c>
    </row>
    <row r="352" spans="1:27" ht="16">
      <c r="A352" s="4"/>
      <c r="B352" s="6"/>
      <c r="C352" s="413"/>
      <c r="D352" s="70" t="s">
        <v>668</v>
      </c>
      <c r="E352" s="69"/>
      <c r="F352" s="69"/>
      <c r="G352" s="78" t="s">
        <v>669</v>
      </c>
      <c r="H352" s="15" t="s">
        <v>27</v>
      </c>
      <c r="I352" s="15">
        <v>123</v>
      </c>
      <c r="J352" s="56">
        <v>126336</v>
      </c>
      <c r="K352" s="44">
        <f t="shared" si="18"/>
        <v>15539328</v>
      </c>
      <c r="L352" s="396"/>
      <c r="M352" s="382"/>
      <c r="N352" s="391"/>
      <c r="AA352" s="56">
        <f t="shared" si="19"/>
        <v>122154</v>
      </c>
    </row>
    <row r="353" spans="1:27" ht="31.5" customHeight="1" thickBot="1">
      <c r="A353" s="4"/>
      <c r="B353" s="6"/>
      <c r="C353" s="65" t="s">
        <v>47</v>
      </c>
      <c r="D353" s="66"/>
      <c r="E353" s="66"/>
      <c r="F353" s="66"/>
      <c r="G353" s="67"/>
      <c r="H353" s="67"/>
      <c r="I353" s="67"/>
      <c r="J353" s="67"/>
      <c r="K353" s="84">
        <f>SUM(K349:K352)</f>
        <v>61490572</v>
      </c>
      <c r="L353" s="396"/>
      <c r="M353" s="383"/>
      <c r="N353" s="362"/>
      <c r="AA353" s="67">
        <f t="shared" si="19"/>
        <v>0</v>
      </c>
    </row>
    <row r="354" spans="1:27" ht="30" customHeight="1" thickBot="1">
      <c r="A354" s="4"/>
      <c r="B354" s="6"/>
      <c r="C354" s="72"/>
      <c r="D354" s="73" t="s">
        <v>670</v>
      </c>
      <c r="E354" s="74"/>
      <c r="F354" s="74"/>
      <c r="G354" s="77" t="s">
        <v>671</v>
      </c>
      <c r="H354" s="73"/>
      <c r="I354" s="76"/>
      <c r="J354" s="74"/>
      <c r="K354" s="75"/>
      <c r="L354" s="396"/>
      <c r="M354" s="381"/>
      <c r="N354" s="360"/>
      <c r="AA354" s="74">
        <f t="shared" si="19"/>
        <v>0</v>
      </c>
    </row>
    <row r="355" spans="1:27" ht="16">
      <c r="A355" s="4"/>
      <c r="B355" s="6"/>
      <c r="C355" s="413"/>
      <c r="D355" s="70" t="s">
        <v>672</v>
      </c>
      <c r="E355" s="69"/>
      <c r="F355" s="69"/>
      <c r="G355" s="78" t="s">
        <v>673</v>
      </c>
      <c r="H355" s="15" t="s">
        <v>35</v>
      </c>
      <c r="I355" s="15">
        <v>1</v>
      </c>
      <c r="J355" s="56">
        <v>5090770</v>
      </c>
      <c r="K355" s="44">
        <f t="shared" si="18"/>
        <v>5090770</v>
      </c>
      <c r="L355" s="396"/>
      <c r="M355" s="382"/>
      <c r="N355" s="391"/>
      <c r="AA355" s="56">
        <f t="shared" si="19"/>
        <v>4922240</v>
      </c>
    </row>
    <row r="356" spans="1:27" ht="16">
      <c r="A356" s="4"/>
      <c r="B356" s="6"/>
      <c r="C356" s="413"/>
      <c r="D356" s="70" t="s">
        <v>674</v>
      </c>
      <c r="E356" s="69"/>
      <c r="F356" s="69"/>
      <c r="G356" s="78" t="s">
        <v>675</v>
      </c>
      <c r="H356" s="15" t="s">
        <v>35</v>
      </c>
      <c r="I356" s="15">
        <v>1</v>
      </c>
      <c r="J356" s="56">
        <v>7636155</v>
      </c>
      <c r="K356" s="44">
        <f t="shared" si="18"/>
        <v>7636155</v>
      </c>
      <c r="L356" s="396"/>
      <c r="M356" s="382"/>
      <c r="N356" s="391"/>
      <c r="AA356" s="56">
        <f t="shared" si="19"/>
        <v>7383360</v>
      </c>
    </row>
    <row r="357" spans="1:27" ht="31.5" customHeight="1" thickBot="1">
      <c r="A357" s="4"/>
      <c r="B357" s="6"/>
      <c r="C357" s="65" t="s">
        <v>47</v>
      </c>
      <c r="D357" s="66"/>
      <c r="E357" s="66"/>
      <c r="F357" s="66"/>
      <c r="G357" s="67"/>
      <c r="H357" s="67"/>
      <c r="I357" s="67"/>
      <c r="J357" s="67"/>
      <c r="K357" s="84">
        <f>SUM(K355:K356)</f>
        <v>12726925</v>
      </c>
      <c r="L357" s="396"/>
      <c r="M357" s="383"/>
      <c r="N357" s="362"/>
      <c r="AA357" s="67">
        <f t="shared" si="19"/>
        <v>0</v>
      </c>
    </row>
    <row r="358" spans="1:27" ht="30" customHeight="1" thickBot="1">
      <c r="A358" s="4"/>
      <c r="B358" s="6"/>
      <c r="C358" s="72"/>
      <c r="D358" s="73" t="s">
        <v>676</v>
      </c>
      <c r="E358" s="74"/>
      <c r="F358" s="74"/>
      <c r="G358" s="77" t="s">
        <v>677</v>
      </c>
      <c r="H358" s="73"/>
      <c r="I358" s="76"/>
      <c r="J358" s="74"/>
      <c r="K358" s="75"/>
      <c r="L358" s="396"/>
      <c r="M358" s="381"/>
      <c r="N358" s="360"/>
      <c r="AA358" s="74">
        <f t="shared" si="19"/>
        <v>0</v>
      </c>
    </row>
    <row r="359" spans="1:27" ht="16">
      <c r="A359" s="4"/>
      <c r="B359" s="6"/>
      <c r="C359" s="413"/>
      <c r="D359" s="70" t="s">
        <v>678</v>
      </c>
      <c r="E359" s="69"/>
      <c r="F359" s="69"/>
      <c r="G359" s="78" t="s">
        <v>679</v>
      </c>
      <c r="H359" s="15"/>
      <c r="I359" s="15"/>
      <c r="J359" s="56"/>
      <c r="K359" s="44"/>
      <c r="L359" s="396"/>
      <c r="M359" s="384"/>
      <c r="N359" s="364"/>
      <c r="AA359" s="56">
        <f t="shared" si="19"/>
        <v>0</v>
      </c>
    </row>
    <row r="360" spans="1:27" ht="30">
      <c r="A360" s="4"/>
      <c r="B360" s="6"/>
      <c r="C360" s="413"/>
      <c r="D360" s="70" t="s">
        <v>680</v>
      </c>
      <c r="E360" s="69"/>
      <c r="F360" s="69"/>
      <c r="G360" s="78" t="s">
        <v>681</v>
      </c>
      <c r="H360" s="15" t="s">
        <v>35</v>
      </c>
      <c r="I360" s="15">
        <v>3</v>
      </c>
      <c r="J360" s="56">
        <v>2551554</v>
      </c>
      <c r="K360" s="44">
        <f t="shared" si="18"/>
        <v>7654662</v>
      </c>
      <c r="L360" s="396"/>
      <c r="M360" s="382"/>
      <c r="N360" s="391"/>
      <c r="AA360" s="56">
        <f t="shared" si="19"/>
        <v>2467085</v>
      </c>
    </row>
    <row r="361" spans="1:27" ht="16">
      <c r="A361" s="4"/>
      <c r="B361" s="6"/>
      <c r="C361" s="413"/>
      <c r="D361" s="70" t="s">
        <v>682</v>
      </c>
      <c r="E361" s="69"/>
      <c r="F361" s="69"/>
      <c r="G361" s="78" t="s">
        <v>683</v>
      </c>
      <c r="H361" s="15" t="s">
        <v>35</v>
      </c>
      <c r="I361" s="15">
        <v>101</v>
      </c>
      <c r="J361" s="56">
        <v>363608</v>
      </c>
      <c r="K361" s="44">
        <f t="shared" si="18"/>
        <v>36724408</v>
      </c>
      <c r="L361" s="396"/>
      <c r="M361" s="382"/>
      <c r="N361" s="391"/>
      <c r="AA361" s="56">
        <f t="shared" si="19"/>
        <v>351571</v>
      </c>
    </row>
    <row r="362" spans="1:27" ht="16">
      <c r="A362" s="4"/>
      <c r="B362" s="6"/>
      <c r="C362" s="413"/>
      <c r="D362" s="70" t="s">
        <v>684</v>
      </c>
      <c r="E362" s="69"/>
      <c r="F362" s="69"/>
      <c r="G362" s="78" t="s">
        <v>685</v>
      </c>
      <c r="H362" s="15" t="s">
        <v>35</v>
      </c>
      <c r="I362" s="15">
        <v>146</v>
      </c>
      <c r="J362" s="56">
        <v>363608</v>
      </c>
      <c r="K362" s="44">
        <f t="shared" si="18"/>
        <v>53086768</v>
      </c>
      <c r="L362" s="396"/>
      <c r="M362" s="382"/>
      <c r="N362" s="391"/>
      <c r="AA362" s="56">
        <f t="shared" si="19"/>
        <v>351571</v>
      </c>
    </row>
    <row r="363" spans="1:27" ht="16">
      <c r="A363" s="4"/>
      <c r="B363" s="6"/>
      <c r="C363" s="413"/>
      <c r="D363" s="70" t="s">
        <v>686</v>
      </c>
      <c r="E363" s="69"/>
      <c r="F363" s="69"/>
      <c r="G363" s="78" t="s">
        <v>687</v>
      </c>
      <c r="H363" s="15" t="s">
        <v>35</v>
      </c>
      <c r="I363" s="15">
        <v>3</v>
      </c>
      <c r="J363" s="56">
        <v>380296</v>
      </c>
      <c r="K363" s="44">
        <f t="shared" si="18"/>
        <v>1140888</v>
      </c>
      <c r="L363" s="396"/>
      <c r="M363" s="382"/>
      <c r="N363" s="391"/>
      <c r="AA363" s="56">
        <f t="shared" si="19"/>
        <v>367706</v>
      </c>
    </row>
    <row r="364" spans="1:27" ht="16">
      <c r="A364" s="4"/>
      <c r="B364" s="6"/>
      <c r="C364" s="413"/>
      <c r="D364" s="70" t="s">
        <v>688</v>
      </c>
      <c r="E364" s="69"/>
      <c r="F364" s="69"/>
      <c r="G364" s="78" t="s">
        <v>689</v>
      </c>
      <c r="H364" s="15" t="s">
        <v>35</v>
      </c>
      <c r="I364" s="15">
        <v>35</v>
      </c>
      <c r="J364" s="56">
        <v>120222</v>
      </c>
      <c r="K364" s="44">
        <f t="shared" si="18"/>
        <v>4207770</v>
      </c>
      <c r="L364" s="396"/>
      <c r="M364" s="382"/>
      <c r="N364" s="391"/>
      <c r="AA364" s="56">
        <f t="shared" si="19"/>
        <v>116242</v>
      </c>
    </row>
    <row r="365" spans="1:27" ht="16">
      <c r="A365" s="4"/>
      <c r="B365" s="6"/>
      <c r="C365" s="413"/>
      <c r="D365" s="70" t="s">
        <v>690</v>
      </c>
      <c r="E365" s="69"/>
      <c r="F365" s="69"/>
      <c r="G365" s="78" t="s">
        <v>691</v>
      </c>
      <c r="H365" s="15" t="s">
        <v>35</v>
      </c>
      <c r="I365" s="15">
        <v>27</v>
      </c>
      <c r="J365" s="56">
        <v>185816</v>
      </c>
      <c r="K365" s="44">
        <f t="shared" si="18"/>
        <v>5017032</v>
      </c>
      <c r="L365" s="396"/>
      <c r="M365" s="382"/>
      <c r="N365" s="391"/>
      <c r="AA365" s="56">
        <f t="shared" si="19"/>
        <v>179665</v>
      </c>
    </row>
    <row r="366" spans="1:27" ht="16">
      <c r="A366" s="4"/>
      <c r="B366" s="6"/>
      <c r="C366" s="413"/>
      <c r="D366" s="70" t="s">
        <v>692</v>
      </c>
      <c r="E366" s="69"/>
      <c r="F366" s="69"/>
      <c r="G366" s="78" t="s">
        <v>693</v>
      </c>
      <c r="H366" s="15" t="s">
        <v>35</v>
      </c>
      <c r="I366" s="15">
        <v>15</v>
      </c>
      <c r="J366" s="56">
        <v>281005</v>
      </c>
      <c r="K366" s="44">
        <f t="shared" si="18"/>
        <v>4215075</v>
      </c>
      <c r="L366" s="396"/>
      <c r="M366" s="382"/>
      <c r="N366" s="391"/>
      <c r="AA366" s="56">
        <f t="shared" si="19"/>
        <v>271702</v>
      </c>
    </row>
    <row r="367" spans="1:27" ht="16">
      <c r="A367" s="4"/>
      <c r="B367" s="6"/>
      <c r="C367" s="413"/>
      <c r="D367" s="70" t="s">
        <v>694</v>
      </c>
      <c r="E367" s="69"/>
      <c r="F367" s="69"/>
      <c r="G367" s="78" t="s">
        <v>695</v>
      </c>
      <c r="H367" s="15" t="s">
        <v>35</v>
      </c>
      <c r="I367" s="15">
        <v>101</v>
      </c>
      <c r="J367" s="56">
        <v>90627</v>
      </c>
      <c r="K367" s="44">
        <f t="shared" si="18"/>
        <v>9153327</v>
      </c>
      <c r="L367" s="396"/>
      <c r="M367" s="382"/>
      <c r="N367" s="391"/>
      <c r="AA367" s="56">
        <f t="shared" si="19"/>
        <v>87627</v>
      </c>
    </row>
    <row r="368" spans="1:27" ht="16">
      <c r="A368" s="4"/>
      <c r="B368" s="6"/>
      <c r="C368" s="413"/>
      <c r="D368" s="70" t="s">
        <v>696</v>
      </c>
      <c r="E368" s="69"/>
      <c r="F368" s="69"/>
      <c r="G368" s="78" t="s">
        <v>697</v>
      </c>
      <c r="H368" s="15" t="s">
        <v>35</v>
      </c>
      <c r="I368" s="15">
        <v>12</v>
      </c>
      <c r="J368" s="56">
        <v>296158</v>
      </c>
      <c r="K368" s="44">
        <f t="shared" si="18"/>
        <v>3553896</v>
      </c>
      <c r="L368" s="396"/>
      <c r="M368" s="382"/>
      <c r="N368" s="391"/>
      <c r="AA368" s="56">
        <f t="shared" si="19"/>
        <v>286354</v>
      </c>
    </row>
    <row r="369" spans="1:27" ht="16">
      <c r="A369" s="4"/>
      <c r="B369" s="6"/>
      <c r="C369" s="413"/>
      <c r="D369" s="70" t="s">
        <v>698</v>
      </c>
      <c r="E369" s="69"/>
      <c r="F369" s="69"/>
      <c r="G369" s="78" t="s">
        <v>699</v>
      </c>
      <c r="H369" s="15" t="s">
        <v>35</v>
      </c>
      <c r="I369" s="15">
        <v>12</v>
      </c>
      <c r="J369" s="56">
        <v>442200</v>
      </c>
      <c r="K369" s="44">
        <f t="shared" si="18"/>
        <v>5306400</v>
      </c>
      <c r="L369" s="396"/>
      <c r="M369" s="382"/>
      <c r="N369" s="391"/>
      <c r="AA369" s="56">
        <f t="shared" si="19"/>
        <v>427561</v>
      </c>
    </row>
    <row r="370" spans="1:27" ht="16">
      <c r="A370" s="4"/>
      <c r="B370" s="6"/>
      <c r="C370" s="413"/>
      <c r="D370" s="70" t="s">
        <v>700</v>
      </c>
      <c r="E370" s="69"/>
      <c r="F370" s="69"/>
      <c r="G370" s="78" t="s">
        <v>701</v>
      </c>
      <c r="H370" s="15" t="s">
        <v>35</v>
      </c>
      <c r="I370" s="15">
        <v>17</v>
      </c>
      <c r="J370" s="56">
        <v>442200</v>
      </c>
      <c r="K370" s="44">
        <f t="shared" si="18"/>
        <v>7517400</v>
      </c>
      <c r="L370" s="396"/>
      <c r="M370" s="382"/>
      <c r="N370" s="391"/>
      <c r="AA370" s="56">
        <f t="shared" si="19"/>
        <v>427561</v>
      </c>
    </row>
    <row r="371" spans="1:27" ht="16">
      <c r="A371" s="4"/>
      <c r="B371" s="6"/>
      <c r="C371" s="413"/>
      <c r="D371" s="70" t="s">
        <v>702</v>
      </c>
      <c r="E371" s="69"/>
      <c r="F371" s="69"/>
      <c r="G371" s="78" t="s">
        <v>703</v>
      </c>
      <c r="H371" s="15" t="s">
        <v>35</v>
      </c>
      <c r="I371" s="15">
        <v>83</v>
      </c>
      <c r="J371" s="56">
        <v>249275</v>
      </c>
      <c r="K371" s="44">
        <f t="shared" si="18"/>
        <v>20689825</v>
      </c>
      <c r="L371" s="396"/>
      <c r="M371" s="382"/>
      <c r="N371" s="391"/>
      <c r="AA371" s="56">
        <f t="shared" si="19"/>
        <v>241023</v>
      </c>
    </row>
    <row r="372" spans="1:27" ht="16">
      <c r="A372" s="4"/>
      <c r="B372" s="6"/>
      <c r="C372" s="413"/>
      <c r="D372" s="70" t="s">
        <v>704</v>
      </c>
      <c r="E372" s="69"/>
      <c r="F372" s="69"/>
      <c r="G372" s="78" t="s">
        <v>705</v>
      </c>
      <c r="H372" s="15" t="s">
        <v>35</v>
      </c>
      <c r="I372" s="15">
        <v>42</v>
      </c>
      <c r="J372" s="56">
        <v>209613</v>
      </c>
      <c r="K372" s="44">
        <f t="shared" ref="K372:K433" si="20">ROUND(I372*J372,0)</f>
        <v>8803746</v>
      </c>
      <c r="L372" s="396"/>
      <c r="M372" s="382"/>
      <c r="N372" s="391"/>
      <c r="AA372" s="56">
        <f t="shared" si="19"/>
        <v>202674</v>
      </c>
    </row>
    <row r="373" spans="1:27" ht="16">
      <c r="A373" s="4"/>
      <c r="B373" s="6"/>
      <c r="C373" s="413"/>
      <c r="D373" s="70" t="s">
        <v>706</v>
      </c>
      <c r="E373" s="69"/>
      <c r="F373" s="69"/>
      <c r="G373" s="78" t="s">
        <v>707</v>
      </c>
      <c r="H373" s="15" t="s">
        <v>35</v>
      </c>
      <c r="I373" s="15">
        <v>32</v>
      </c>
      <c r="J373" s="56">
        <v>229851</v>
      </c>
      <c r="K373" s="44">
        <f t="shared" si="20"/>
        <v>7355232</v>
      </c>
      <c r="L373" s="396"/>
      <c r="M373" s="382"/>
      <c r="N373" s="391"/>
      <c r="AA373" s="56">
        <f t="shared" si="19"/>
        <v>222242</v>
      </c>
    </row>
    <row r="374" spans="1:27" ht="16">
      <c r="A374" s="4"/>
      <c r="B374" s="6"/>
      <c r="C374" s="413"/>
      <c r="D374" s="70" t="s">
        <v>708</v>
      </c>
      <c r="E374" s="69"/>
      <c r="F374" s="69"/>
      <c r="G374" s="78" t="s">
        <v>709</v>
      </c>
      <c r="H374" s="15" t="s">
        <v>35</v>
      </c>
      <c r="I374" s="15">
        <v>12</v>
      </c>
      <c r="J374" s="56">
        <v>405486</v>
      </c>
      <c r="K374" s="44">
        <f t="shared" si="20"/>
        <v>4865832</v>
      </c>
      <c r="L374" s="396"/>
      <c r="M374" s="382"/>
      <c r="N374" s="391"/>
      <c r="AA374" s="56">
        <f t="shared" si="19"/>
        <v>392062</v>
      </c>
    </row>
    <row r="375" spans="1:27" ht="16">
      <c r="A375" s="4"/>
      <c r="B375" s="6"/>
      <c r="C375" s="413"/>
      <c r="D375" s="70" t="s">
        <v>710</v>
      </c>
      <c r="E375" s="69"/>
      <c r="F375" s="69"/>
      <c r="G375" s="78" t="s">
        <v>711</v>
      </c>
      <c r="H375" s="15" t="s">
        <v>35</v>
      </c>
      <c r="I375" s="15">
        <v>106</v>
      </c>
      <c r="J375" s="56">
        <v>204854</v>
      </c>
      <c r="K375" s="44">
        <f t="shared" si="20"/>
        <v>21714524</v>
      </c>
      <c r="L375" s="396"/>
      <c r="M375" s="382"/>
      <c r="N375" s="391"/>
      <c r="AA375" s="56">
        <f t="shared" si="19"/>
        <v>198072</v>
      </c>
    </row>
    <row r="376" spans="1:27" ht="16">
      <c r="A376" s="4"/>
      <c r="B376" s="6"/>
      <c r="C376" s="413"/>
      <c r="D376" s="70" t="s">
        <v>712</v>
      </c>
      <c r="E376" s="69"/>
      <c r="F376" s="69"/>
      <c r="G376" s="78" t="s">
        <v>713</v>
      </c>
      <c r="H376" s="15" t="s">
        <v>35</v>
      </c>
      <c r="I376" s="15">
        <v>30</v>
      </c>
      <c r="J376" s="56">
        <v>145316</v>
      </c>
      <c r="K376" s="44">
        <f t="shared" si="20"/>
        <v>4359480</v>
      </c>
      <c r="L376" s="396"/>
      <c r="M376" s="382"/>
      <c r="N376" s="391"/>
      <c r="AA376" s="56">
        <f t="shared" si="19"/>
        <v>140505</v>
      </c>
    </row>
    <row r="377" spans="1:27" ht="16">
      <c r="A377" s="4"/>
      <c r="B377" s="6"/>
      <c r="C377" s="413"/>
      <c r="D377" s="101" t="s">
        <v>714</v>
      </c>
      <c r="E377" s="102"/>
      <c r="F377" s="102"/>
      <c r="G377" s="103" t="s">
        <v>715</v>
      </c>
      <c r="H377" s="15"/>
      <c r="I377" s="15"/>
      <c r="J377" s="56"/>
      <c r="K377" s="44"/>
      <c r="L377" s="396"/>
      <c r="M377" s="384"/>
      <c r="N377" s="361"/>
      <c r="AA377" s="56">
        <f t="shared" si="19"/>
        <v>0</v>
      </c>
    </row>
    <row r="378" spans="1:27" ht="16">
      <c r="A378" s="4"/>
      <c r="B378" s="6"/>
      <c r="C378" s="413"/>
      <c r="D378" s="101" t="s">
        <v>716</v>
      </c>
      <c r="E378" s="102"/>
      <c r="F378" s="102"/>
      <c r="G378" s="103" t="s">
        <v>717</v>
      </c>
      <c r="H378" s="15"/>
      <c r="I378" s="15"/>
      <c r="J378" s="56"/>
      <c r="K378" s="44"/>
      <c r="L378" s="396"/>
      <c r="M378" s="384"/>
      <c r="N378" s="361"/>
      <c r="AA378" s="56">
        <f t="shared" si="19"/>
        <v>0</v>
      </c>
    </row>
    <row r="379" spans="1:27" ht="16">
      <c r="A379" s="4"/>
      <c r="B379" s="6"/>
      <c r="C379" s="413"/>
      <c r="D379" s="70" t="s">
        <v>718</v>
      </c>
      <c r="E379" s="69"/>
      <c r="F379" s="69"/>
      <c r="G379" s="78" t="s">
        <v>719</v>
      </c>
      <c r="H379" s="15" t="s">
        <v>35</v>
      </c>
      <c r="I379" s="15">
        <v>1</v>
      </c>
      <c r="J379" s="56">
        <v>8450120</v>
      </c>
      <c r="K379" s="44">
        <f t="shared" si="20"/>
        <v>8450120</v>
      </c>
      <c r="L379" s="396"/>
      <c r="M379" s="382"/>
      <c r="N379" s="391"/>
      <c r="AA379" s="56">
        <f t="shared" si="19"/>
        <v>8170379</v>
      </c>
    </row>
    <row r="380" spans="1:27" ht="16">
      <c r="A380" s="4"/>
      <c r="B380" s="6"/>
      <c r="C380" s="413"/>
      <c r="D380" s="101" t="s">
        <v>720</v>
      </c>
      <c r="E380" s="69"/>
      <c r="F380" s="69"/>
      <c r="G380" s="103" t="s">
        <v>721</v>
      </c>
      <c r="H380" s="15"/>
      <c r="I380" s="15"/>
      <c r="J380" s="56"/>
      <c r="K380" s="44"/>
      <c r="L380" s="396"/>
      <c r="M380" s="384"/>
      <c r="N380" s="361"/>
      <c r="AA380" s="56">
        <f t="shared" si="19"/>
        <v>0</v>
      </c>
    </row>
    <row r="381" spans="1:27" ht="16">
      <c r="A381" s="4"/>
      <c r="B381" s="6"/>
      <c r="C381" s="413"/>
      <c r="D381" s="70" t="s">
        <v>722</v>
      </c>
      <c r="E381" s="69"/>
      <c r="F381" s="69"/>
      <c r="G381" s="78" t="s">
        <v>723</v>
      </c>
      <c r="H381" s="15" t="s">
        <v>42</v>
      </c>
      <c r="I381" s="15">
        <v>9000</v>
      </c>
      <c r="J381" s="56">
        <v>10988</v>
      </c>
      <c r="K381" s="44">
        <f t="shared" si="20"/>
        <v>98892000</v>
      </c>
      <c r="L381" s="396"/>
      <c r="M381" s="382"/>
      <c r="N381" s="391"/>
      <c r="AA381" s="56">
        <f t="shared" si="19"/>
        <v>10624</v>
      </c>
    </row>
    <row r="382" spans="1:27" ht="16">
      <c r="A382" s="4"/>
      <c r="B382" s="6"/>
      <c r="C382" s="413"/>
      <c r="D382" s="70" t="s">
        <v>724</v>
      </c>
      <c r="E382" s="69"/>
      <c r="F382" s="69"/>
      <c r="G382" s="78" t="s">
        <v>725</v>
      </c>
      <c r="H382" s="15" t="s">
        <v>35</v>
      </c>
      <c r="I382" s="15">
        <v>15</v>
      </c>
      <c r="J382" s="56">
        <v>1346086</v>
      </c>
      <c r="K382" s="44">
        <f t="shared" si="20"/>
        <v>20191290</v>
      </c>
      <c r="L382" s="396"/>
      <c r="M382" s="382"/>
      <c r="N382" s="391"/>
      <c r="AA382" s="56">
        <f t="shared" si="19"/>
        <v>1301524</v>
      </c>
    </row>
    <row r="383" spans="1:27" ht="16">
      <c r="A383" s="4"/>
      <c r="B383" s="6"/>
      <c r="C383" s="413"/>
      <c r="D383" s="70" t="s">
        <v>726</v>
      </c>
      <c r="E383" s="69"/>
      <c r="F383" s="69"/>
      <c r="G383" s="78" t="s">
        <v>727</v>
      </c>
      <c r="H383" s="15" t="s">
        <v>35</v>
      </c>
      <c r="I383" s="15">
        <v>50</v>
      </c>
      <c r="J383" s="56">
        <v>135304</v>
      </c>
      <c r="K383" s="44">
        <f t="shared" si="20"/>
        <v>6765200</v>
      </c>
      <c r="L383" s="396"/>
      <c r="M383" s="382"/>
      <c r="N383" s="391"/>
      <c r="AA383" s="56">
        <f t="shared" si="19"/>
        <v>130825</v>
      </c>
    </row>
    <row r="384" spans="1:27" ht="16">
      <c r="A384" s="4"/>
      <c r="B384" s="6"/>
      <c r="C384" s="413"/>
      <c r="D384" s="70" t="s">
        <v>728</v>
      </c>
      <c r="E384" s="69"/>
      <c r="F384" s="69"/>
      <c r="G384" s="78" t="s">
        <v>729</v>
      </c>
      <c r="H384" s="15" t="s">
        <v>35</v>
      </c>
      <c r="I384" s="15">
        <v>6</v>
      </c>
      <c r="J384" s="56">
        <v>3802005</v>
      </c>
      <c r="K384" s="44">
        <f t="shared" si="20"/>
        <v>22812030</v>
      </c>
      <c r="L384" s="396"/>
      <c r="M384" s="382"/>
      <c r="N384" s="391"/>
      <c r="AA384" s="56">
        <f t="shared" si="19"/>
        <v>3676140</v>
      </c>
    </row>
    <row r="385" spans="1:27" ht="16">
      <c r="A385" s="4"/>
      <c r="B385" s="6"/>
      <c r="C385" s="413"/>
      <c r="D385" s="70" t="s">
        <v>730</v>
      </c>
      <c r="E385" s="69"/>
      <c r="F385" s="69"/>
      <c r="G385" s="78" t="s">
        <v>731</v>
      </c>
      <c r="H385" s="15" t="s">
        <v>35</v>
      </c>
      <c r="I385" s="15">
        <v>4</v>
      </c>
      <c r="J385" s="56">
        <v>1488936</v>
      </c>
      <c r="K385" s="44">
        <f t="shared" si="20"/>
        <v>5955744</v>
      </c>
      <c r="L385" s="396"/>
      <c r="M385" s="382"/>
      <c r="N385" s="391"/>
      <c r="AA385" s="56">
        <f t="shared" si="19"/>
        <v>1439645</v>
      </c>
    </row>
    <row r="386" spans="1:27" ht="16">
      <c r="A386" s="4"/>
      <c r="B386" s="6"/>
      <c r="C386" s="413"/>
      <c r="D386" s="101" t="s">
        <v>732</v>
      </c>
      <c r="E386" s="102"/>
      <c r="F386" s="102"/>
      <c r="G386" s="103" t="s">
        <v>733</v>
      </c>
      <c r="H386" s="15"/>
      <c r="I386" s="15"/>
      <c r="J386" s="56"/>
      <c r="K386" s="44"/>
      <c r="L386" s="396"/>
      <c r="M386" s="384"/>
      <c r="N386" s="361"/>
      <c r="AA386" s="56">
        <f t="shared" si="19"/>
        <v>0</v>
      </c>
    </row>
    <row r="387" spans="1:27" ht="30">
      <c r="A387" s="4"/>
      <c r="B387" s="6"/>
      <c r="C387" s="413"/>
      <c r="D387" s="70" t="s">
        <v>734</v>
      </c>
      <c r="E387" s="69"/>
      <c r="F387" s="69"/>
      <c r="G387" s="78" t="s">
        <v>735</v>
      </c>
      <c r="H387" s="15" t="s">
        <v>35</v>
      </c>
      <c r="I387" s="15">
        <v>1</v>
      </c>
      <c r="J387" s="56">
        <v>3173261</v>
      </c>
      <c r="K387" s="44">
        <f t="shared" si="20"/>
        <v>3173261</v>
      </c>
      <c r="L387" s="396"/>
      <c r="M387" s="382"/>
      <c r="N387" s="391"/>
      <c r="AA387" s="56">
        <f t="shared" si="19"/>
        <v>3068210</v>
      </c>
    </row>
    <row r="388" spans="1:27" ht="30">
      <c r="A388" s="4"/>
      <c r="B388" s="6"/>
      <c r="C388" s="413"/>
      <c r="D388" s="70" t="s">
        <v>736</v>
      </c>
      <c r="E388" s="69"/>
      <c r="F388" s="69"/>
      <c r="G388" s="78" t="s">
        <v>737</v>
      </c>
      <c r="H388" s="15" t="s">
        <v>35</v>
      </c>
      <c r="I388" s="15">
        <v>20</v>
      </c>
      <c r="J388" s="56">
        <v>1134313</v>
      </c>
      <c r="K388" s="44">
        <f t="shared" si="20"/>
        <v>22686260</v>
      </c>
      <c r="L388" s="396"/>
      <c r="M388" s="382"/>
      <c r="N388" s="391"/>
      <c r="AA388" s="56">
        <f t="shared" si="19"/>
        <v>1096762</v>
      </c>
    </row>
    <row r="389" spans="1:27" ht="30">
      <c r="A389" s="4"/>
      <c r="B389" s="6"/>
      <c r="C389" s="413"/>
      <c r="D389" s="70" t="s">
        <v>738</v>
      </c>
      <c r="E389" s="69"/>
      <c r="F389" s="69"/>
      <c r="G389" s="78" t="s">
        <v>739</v>
      </c>
      <c r="H389" s="15" t="s">
        <v>35</v>
      </c>
      <c r="I389" s="15">
        <v>12</v>
      </c>
      <c r="J389" s="56">
        <v>1134313</v>
      </c>
      <c r="K389" s="44">
        <f t="shared" si="20"/>
        <v>13611756</v>
      </c>
      <c r="L389" s="396"/>
      <c r="M389" s="382"/>
      <c r="N389" s="391"/>
      <c r="AA389" s="56">
        <f t="shared" si="19"/>
        <v>1096762</v>
      </c>
    </row>
    <row r="390" spans="1:27" ht="30">
      <c r="A390" s="4"/>
      <c r="B390" s="6"/>
      <c r="C390" s="413"/>
      <c r="D390" s="70" t="s">
        <v>740</v>
      </c>
      <c r="E390" s="69"/>
      <c r="F390" s="69"/>
      <c r="G390" s="78" t="s">
        <v>741</v>
      </c>
      <c r="H390" s="15" t="s">
        <v>35</v>
      </c>
      <c r="I390" s="15">
        <v>18</v>
      </c>
      <c r="J390" s="56">
        <v>683695</v>
      </c>
      <c r="K390" s="44">
        <f t="shared" si="20"/>
        <v>12306510</v>
      </c>
      <c r="L390" s="396"/>
      <c r="M390" s="382"/>
      <c r="N390" s="391"/>
      <c r="AA390" s="56">
        <f t="shared" si="19"/>
        <v>661061</v>
      </c>
    </row>
    <row r="391" spans="1:27" ht="30">
      <c r="A391" s="4"/>
      <c r="B391" s="6"/>
      <c r="C391" s="413"/>
      <c r="D391" s="70" t="s">
        <v>742</v>
      </c>
      <c r="E391" s="69"/>
      <c r="F391" s="69"/>
      <c r="G391" s="78" t="s">
        <v>743</v>
      </c>
      <c r="H391" s="15" t="s">
        <v>35</v>
      </c>
      <c r="I391" s="15">
        <v>48</v>
      </c>
      <c r="J391" s="56">
        <v>629310</v>
      </c>
      <c r="K391" s="44">
        <f t="shared" si="20"/>
        <v>30206880</v>
      </c>
      <c r="L391" s="396"/>
      <c r="M391" s="382"/>
      <c r="N391" s="391"/>
      <c r="AA391" s="56">
        <f t="shared" si="19"/>
        <v>608477</v>
      </c>
    </row>
    <row r="392" spans="1:27" ht="16">
      <c r="A392" s="4"/>
      <c r="B392" s="6"/>
      <c r="C392" s="413"/>
      <c r="D392" s="70" t="s">
        <v>744</v>
      </c>
      <c r="E392" s="69"/>
      <c r="F392" s="69"/>
      <c r="G392" s="78" t="s">
        <v>745</v>
      </c>
      <c r="H392" s="15" t="s">
        <v>35</v>
      </c>
      <c r="I392" s="15">
        <v>26</v>
      </c>
      <c r="J392" s="56">
        <v>314108</v>
      </c>
      <c r="K392" s="44">
        <f t="shared" si="20"/>
        <v>8166808</v>
      </c>
      <c r="L392" s="396"/>
      <c r="M392" s="382"/>
      <c r="N392" s="391"/>
      <c r="AA392" s="56">
        <f t="shared" si="19"/>
        <v>303709</v>
      </c>
    </row>
    <row r="393" spans="1:27" ht="16">
      <c r="A393" s="4"/>
      <c r="B393" s="6"/>
      <c r="C393" s="413"/>
      <c r="D393" s="70" t="s">
        <v>746</v>
      </c>
      <c r="E393" s="69"/>
      <c r="F393" s="69"/>
      <c r="G393" s="78" t="s">
        <v>747</v>
      </c>
      <c r="H393" s="15" t="s">
        <v>35</v>
      </c>
      <c r="I393" s="15">
        <v>7</v>
      </c>
      <c r="J393" s="56">
        <v>1466823</v>
      </c>
      <c r="K393" s="44">
        <f t="shared" si="20"/>
        <v>10267761</v>
      </c>
      <c r="L393" s="396"/>
      <c r="M393" s="382"/>
      <c r="N393" s="391"/>
      <c r="AA393" s="56">
        <f t="shared" si="19"/>
        <v>1418264</v>
      </c>
    </row>
    <row r="394" spans="1:27" ht="16">
      <c r="A394" s="4"/>
      <c r="B394" s="6"/>
      <c r="C394" s="413"/>
      <c r="D394" s="70" t="s">
        <v>748</v>
      </c>
      <c r="E394" s="69"/>
      <c r="F394" s="69"/>
      <c r="G394" s="78" t="s">
        <v>749</v>
      </c>
      <c r="H394" s="15" t="s">
        <v>35</v>
      </c>
      <c r="I394" s="15">
        <v>8</v>
      </c>
      <c r="J394" s="56">
        <v>1248890</v>
      </c>
      <c r="K394" s="44">
        <f t="shared" si="20"/>
        <v>9991120</v>
      </c>
      <c r="L394" s="396"/>
      <c r="M394" s="382"/>
      <c r="N394" s="391"/>
      <c r="AA394" s="56">
        <f t="shared" si="19"/>
        <v>1207545</v>
      </c>
    </row>
    <row r="395" spans="1:27" ht="30">
      <c r="A395" s="4"/>
      <c r="B395" s="6"/>
      <c r="C395" s="413"/>
      <c r="D395" s="70" t="s">
        <v>750</v>
      </c>
      <c r="E395" s="69"/>
      <c r="F395" s="69"/>
      <c r="G395" s="78" t="s">
        <v>751</v>
      </c>
      <c r="H395" s="15" t="s">
        <v>35</v>
      </c>
      <c r="I395" s="15">
        <v>62</v>
      </c>
      <c r="J395" s="56">
        <v>442848</v>
      </c>
      <c r="K395" s="44">
        <f t="shared" si="20"/>
        <v>27456576</v>
      </c>
      <c r="L395" s="396"/>
      <c r="M395" s="382"/>
      <c r="N395" s="391"/>
      <c r="AA395" s="56">
        <f t="shared" si="19"/>
        <v>428188</v>
      </c>
    </row>
    <row r="396" spans="1:27" ht="16">
      <c r="A396" s="4"/>
      <c r="B396" s="6"/>
      <c r="C396" s="413"/>
      <c r="D396" s="70" t="s">
        <v>752</v>
      </c>
      <c r="E396" s="69"/>
      <c r="F396" s="69"/>
      <c r="G396" s="78" t="s">
        <v>753</v>
      </c>
      <c r="H396" s="15" t="s">
        <v>35</v>
      </c>
      <c r="I396" s="15">
        <v>84</v>
      </c>
      <c r="J396" s="56">
        <v>419541</v>
      </c>
      <c r="K396" s="44">
        <f t="shared" si="20"/>
        <v>35241444</v>
      </c>
      <c r="L396" s="396"/>
      <c r="M396" s="382"/>
      <c r="N396" s="391"/>
      <c r="AA396" s="56">
        <f t="shared" si="19"/>
        <v>405652</v>
      </c>
    </row>
    <row r="397" spans="1:27" ht="16">
      <c r="A397" s="4"/>
      <c r="B397" s="6"/>
      <c r="C397" s="413"/>
      <c r="D397" s="70" t="s">
        <v>754</v>
      </c>
      <c r="E397" s="69"/>
      <c r="F397" s="69"/>
      <c r="G397" s="78" t="s">
        <v>755</v>
      </c>
      <c r="H397" s="15" t="s">
        <v>35</v>
      </c>
      <c r="I397" s="15">
        <v>24</v>
      </c>
      <c r="J397" s="56">
        <v>1414006</v>
      </c>
      <c r="K397" s="44">
        <f t="shared" si="20"/>
        <v>33936144</v>
      </c>
      <c r="L397" s="396"/>
      <c r="M397" s="382"/>
      <c r="N397" s="391"/>
      <c r="AA397" s="56">
        <f t="shared" si="19"/>
        <v>1367195</v>
      </c>
    </row>
    <row r="398" spans="1:27" ht="16">
      <c r="A398" s="4"/>
      <c r="B398" s="6"/>
      <c r="C398" s="413"/>
      <c r="D398" s="70" t="s">
        <v>756</v>
      </c>
      <c r="E398" s="69"/>
      <c r="F398" s="69"/>
      <c r="G398" s="78" t="s">
        <v>757</v>
      </c>
      <c r="H398" s="15" t="s">
        <v>35</v>
      </c>
      <c r="I398" s="15">
        <v>1</v>
      </c>
      <c r="J398" s="56">
        <v>23362169</v>
      </c>
      <c r="K398" s="44">
        <f t="shared" si="20"/>
        <v>23362169</v>
      </c>
      <c r="L398" s="396"/>
      <c r="M398" s="382"/>
      <c r="N398" s="391"/>
      <c r="AA398" s="56">
        <f t="shared" si="19"/>
        <v>22588764</v>
      </c>
    </row>
    <row r="399" spans="1:27" ht="30">
      <c r="A399" s="4"/>
      <c r="B399" s="6"/>
      <c r="C399" s="413"/>
      <c r="D399" s="70" t="s">
        <v>758</v>
      </c>
      <c r="E399" s="69"/>
      <c r="F399" s="69"/>
      <c r="G399" s="78" t="s">
        <v>759</v>
      </c>
      <c r="H399" s="15" t="s">
        <v>35</v>
      </c>
      <c r="I399" s="15">
        <v>1</v>
      </c>
      <c r="J399" s="56">
        <v>15709446</v>
      </c>
      <c r="K399" s="44">
        <f t="shared" si="20"/>
        <v>15709446</v>
      </c>
      <c r="L399" s="396"/>
      <c r="M399" s="382"/>
      <c r="N399" s="391"/>
      <c r="AA399" s="56">
        <f t="shared" ref="AA399:AA462" si="21">+IFERROR(ROUND($AA$11*J399,0),"")</f>
        <v>15189385</v>
      </c>
    </row>
    <row r="400" spans="1:27" ht="16">
      <c r="A400" s="4"/>
      <c r="B400" s="6"/>
      <c r="C400" s="413"/>
      <c r="D400" s="70" t="s">
        <v>760</v>
      </c>
      <c r="E400" s="69"/>
      <c r="F400" s="69"/>
      <c r="G400" s="78" t="s">
        <v>761</v>
      </c>
      <c r="H400" s="15" t="s">
        <v>35</v>
      </c>
      <c r="I400" s="15">
        <v>1</v>
      </c>
      <c r="J400" s="56">
        <v>2874628</v>
      </c>
      <c r="K400" s="44">
        <f t="shared" si="20"/>
        <v>2874628</v>
      </c>
      <c r="L400" s="396"/>
      <c r="M400" s="382"/>
      <c r="N400" s="391"/>
      <c r="AA400" s="56">
        <f t="shared" si="21"/>
        <v>2779463</v>
      </c>
    </row>
    <row r="401" spans="1:27" ht="16">
      <c r="A401" s="4"/>
      <c r="B401" s="6"/>
      <c r="C401" s="413"/>
      <c r="D401" s="70" t="s">
        <v>762</v>
      </c>
      <c r="E401" s="69"/>
      <c r="F401" s="69"/>
      <c r="G401" s="78" t="s">
        <v>763</v>
      </c>
      <c r="H401" s="15" t="s">
        <v>35</v>
      </c>
      <c r="I401" s="15">
        <v>5</v>
      </c>
      <c r="J401" s="56">
        <v>2455087</v>
      </c>
      <c r="K401" s="44">
        <f t="shared" si="20"/>
        <v>12275435</v>
      </c>
      <c r="L401" s="396"/>
      <c r="M401" s="382"/>
      <c r="N401" s="391"/>
      <c r="AA401" s="56">
        <f t="shared" si="21"/>
        <v>2373811</v>
      </c>
    </row>
    <row r="402" spans="1:27" ht="16">
      <c r="A402" s="4"/>
      <c r="B402" s="6"/>
      <c r="C402" s="413"/>
      <c r="D402" s="70" t="s">
        <v>764</v>
      </c>
      <c r="E402" s="69"/>
      <c r="F402" s="69"/>
      <c r="G402" s="78" t="s">
        <v>765</v>
      </c>
      <c r="H402" s="15" t="s">
        <v>35</v>
      </c>
      <c r="I402" s="15">
        <v>1</v>
      </c>
      <c r="J402" s="56">
        <v>2455087</v>
      </c>
      <c r="K402" s="44">
        <f t="shared" si="20"/>
        <v>2455087</v>
      </c>
      <c r="L402" s="396"/>
      <c r="M402" s="382"/>
      <c r="N402" s="391"/>
      <c r="AA402" s="56">
        <f t="shared" si="21"/>
        <v>2373811</v>
      </c>
    </row>
    <row r="403" spans="1:27" ht="16">
      <c r="A403" s="4"/>
      <c r="B403" s="6"/>
      <c r="C403" s="413"/>
      <c r="D403" s="70" t="s">
        <v>766</v>
      </c>
      <c r="E403" s="69"/>
      <c r="F403" s="69"/>
      <c r="G403" s="78" t="s">
        <v>767</v>
      </c>
      <c r="H403" s="15" t="s">
        <v>42</v>
      </c>
      <c r="I403" s="15">
        <v>6000</v>
      </c>
      <c r="J403" s="56">
        <v>7769</v>
      </c>
      <c r="K403" s="44">
        <f t="shared" si="20"/>
        <v>46614000</v>
      </c>
      <c r="L403" s="396"/>
      <c r="M403" s="382"/>
      <c r="N403" s="391"/>
      <c r="AA403" s="56">
        <f t="shared" si="21"/>
        <v>7512</v>
      </c>
    </row>
    <row r="404" spans="1:27" ht="16">
      <c r="A404" s="4"/>
      <c r="B404" s="6"/>
      <c r="C404" s="413"/>
      <c r="D404" s="70" t="s">
        <v>768</v>
      </c>
      <c r="E404" s="69"/>
      <c r="F404" s="69"/>
      <c r="G404" s="78" t="s">
        <v>769</v>
      </c>
      <c r="H404" s="15" t="s">
        <v>42</v>
      </c>
      <c r="I404" s="15">
        <v>1000</v>
      </c>
      <c r="J404" s="56">
        <v>7769</v>
      </c>
      <c r="K404" s="44">
        <f t="shared" si="20"/>
        <v>7769000</v>
      </c>
      <c r="L404" s="396"/>
      <c r="M404" s="382"/>
      <c r="N404" s="391"/>
      <c r="AA404" s="56">
        <f t="shared" si="21"/>
        <v>7512</v>
      </c>
    </row>
    <row r="405" spans="1:27" ht="16">
      <c r="A405" s="4"/>
      <c r="B405" s="6"/>
      <c r="C405" s="413"/>
      <c r="D405" s="70" t="s">
        <v>770</v>
      </c>
      <c r="E405" s="69"/>
      <c r="F405" s="69"/>
      <c r="G405" s="78" t="s">
        <v>771</v>
      </c>
      <c r="H405" s="15" t="s">
        <v>35</v>
      </c>
      <c r="I405" s="15">
        <v>36</v>
      </c>
      <c r="J405" s="56">
        <v>322686</v>
      </c>
      <c r="K405" s="44">
        <f t="shared" si="20"/>
        <v>11616696</v>
      </c>
      <c r="L405" s="396"/>
      <c r="M405" s="382"/>
      <c r="N405" s="391"/>
      <c r="AA405" s="56">
        <f t="shared" si="21"/>
        <v>312003</v>
      </c>
    </row>
    <row r="406" spans="1:27" ht="16">
      <c r="A406" s="4"/>
      <c r="B406" s="6"/>
      <c r="C406" s="413"/>
      <c r="D406" s="70" t="s">
        <v>772</v>
      </c>
      <c r="E406" s="69"/>
      <c r="F406" s="69"/>
      <c r="G406" s="78" t="s">
        <v>727</v>
      </c>
      <c r="H406" s="15" t="s">
        <v>35</v>
      </c>
      <c r="I406" s="15">
        <v>50</v>
      </c>
      <c r="J406" s="56">
        <v>135304</v>
      </c>
      <c r="K406" s="44">
        <f t="shared" si="20"/>
        <v>6765200</v>
      </c>
      <c r="L406" s="396"/>
      <c r="M406" s="382"/>
      <c r="N406" s="391"/>
      <c r="AA406" s="56">
        <f t="shared" si="21"/>
        <v>130825</v>
      </c>
    </row>
    <row r="407" spans="1:27" ht="16">
      <c r="A407" s="4"/>
      <c r="B407" s="6"/>
      <c r="C407" s="413"/>
      <c r="D407" s="70" t="s">
        <v>773</v>
      </c>
      <c r="E407" s="69"/>
      <c r="F407" s="69"/>
      <c r="G407" s="78" t="s">
        <v>774</v>
      </c>
      <c r="H407" s="15" t="s">
        <v>35</v>
      </c>
      <c r="I407" s="15">
        <v>150</v>
      </c>
      <c r="J407" s="56">
        <v>85462</v>
      </c>
      <c r="K407" s="44">
        <f t="shared" si="20"/>
        <v>12819300</v>
      </c>
      <c r="L407" s="396"/>
      <c r="M407" s="382"/>
      <c r="N407" s="391"/>
      <c r="AA407" s="56">
        <f t="shared" si="21"/>
        <v>82633</v>
      </c>
    </row>
    <row r="408" spans="1:27" ht="16">
      <c r="A408" s="4"/>
      <c r="B408" s="6"/>
      <c r="C408" s="413"/>
      <c r="D408" s="70" t="s">
        <v>775</v>
      </c>
      <c r="E408" s="69"/>
      <c r="F408" s="69"/>
      <c r="G408" s="78" t="s">
        <v>776</v>
      </c>
      <c r="H408" s="15" t="s">
        <v>35</v>
      </c>
      <c r="I408" s="15">
        <v>25</v>
      </c>
      <c r="J408" s="56">
        <v>15539</v>
      </c>
      <c r="K408" s="44">
        <f t="shared" si="20"/>
        <v>388475</v>
      </c>
      <c r="L408" s="396"/>
      <c r="M408" s="382"/>
      <c r="N408" s="391"/>
      <c r="AA408" s="56">
        <f t="shared" si="21"/>
        <v>15025</v>
      </c>
    </row>
    <row r="409" spans="1:27" ht="16">
      <c r="A409" s="4"/>
      <c r="B409" s="6"/>
      <c r="C409" s="413"/>
      <c r="D409" s="70" t="s">
        <v>777</v>
      </c>
      <c r="E409" s="69"/>
      <c r="F409" s="69"/>
      <c r="G409" s="78" t="s">
        <v>778</v>
      </c>
      <c r="H409" s="15" t="s">
        <v>35</v>
      </c>
      <c r="I409" s="15">
        <v>220</v>
      </c>
      <c r="J409" s="56">
        <v>7384</v>
      </c>
      <c r="K409" s="44">
        <f t="shared" si="20"/>
        <v>1624480</v>
      </c>
      <c r="L409" s="396"/>
      <c r="M409" s="382"/>
      <c r="N409" s="391"/>
      <c r="AA409" s="56">
        <f t="shared" si="21"/>
        <v>7140</v>
      </c>
    </row>
    <row r="410" spans="1:27" ht="16">
      <c r="A410" s="4"/>
      <c r="B410" s="6"/>
      <c r="C410" s="413"/>
      <c r="D410" s="70" t="s">
        <v>779</v>
      </c>
      <c r="E410" s="69"/>
      <c r="F410" s="69"/>
      <c r="G410" s="78" t="s">
        <v>780</v>
      </c>
      <c r="H410" s="15" t="s">
        <v>35</v>
      </c>
      <c r="I410" s="15">
        <v>120</v>
      </c>
      <c r="J410" s="56">
        <v>43585</v>
      </c>
      <c r="K410" s="44">
        <f t="shared" si="20"/>
        <v>5230200</v>
      </c>
      <c r="L410" s="396"/>
      <c r="M410" s="382"/>
      <c r="N410" s="391"/>
      <c r="AA410" s="56">
        <f t="shared" si="21"/>
        <v>42142</v>
      </c>
    </row>
    <row r="411" spans="1:27" ht="16">
      <c r="A411" s="4"/>
      <c r="B411" s="6"/>
      <c r="C411" s="413"/>
      <c r="D411" s="70" t="s">
        <v>781</v>
      </c>
      <c r="E411" s="69"/>
      <c r="F411" s="69"/>
      <c r="G411" s="78" t="s">
        <v>782</v>
      </c>
      <c r="H411" s="15" t="s">
        <v>35</v>
      </c>
      <c r="I411" s="15">
        <v>1</v>
      </c>
      <c r="J411" s="56">
        <v>2361855</v>
      </c>
      <c r="K411" s="44">
        <f t="shared" si="20"/>
        <v>2361855</v>
      </c>
      <c r="L411" s="396"/>
      <c r="M411" s="382"/>
      <c r="N411" s="391"/>
      <c r="AA411" s="56">
        <f t="shared" si="21"/>
        <v>2283666</v>
      </c>
    </row>
    <row r="412" spans="1:27" ht="16">
      <c r="A412" s="4"/>
      <c r="B412" s="6"/>
      <c r="C412" s="413"/>
      <c r="D412" s="101" t="s">
        <v>783</v>
      </c>
      <c r="E412" s="102"/>
      <c r="F412" s="102"/>
      <c r="G412" s="103" t="s">
        <v>784</v>
      </c>
      <c r="H412" s="15"/>
      <c r="I412" s="15"/>
      <c r="J412" s="56"/>
      <c r="K412" s="44"/>
      <c r="L412" s="396"/>
      <c r="M412" s="384"/>
      <c r="N412" s="363"/>
      <c r="AA412" s="56">
        <f t="shared" si="21"/>
        <v>0</v>
      </c>
    </row>
    <row r="413" spans="1:27" ht="30">
      <c r="A413" s="4"/>
      <c r="B413" s="6"/>
      <c r="C413" s="413"/>
      <c r="D413" s="70" t="s">
        <v>785</v>
      </c>
      <c r="E413" s="69"/>
      <c r="F413" s="69"/>
      <c r="G413" s="78" t="s">
        <v>786</v>
      </c>
      <c r="H413" s="15" t="s">
        <v>35</v>
      </c>
      <c r="I413" s="15">
        <v>1</v>
      </c>
      <c r="J413" s="56">
        <v>40101979</v>
      </c>
      <c r="K413" s="44">
        <f t="shared" si="20"/>
        <v>40101979</v>
      </c>
      <c r="L413" s="396"/>
      <c r="M413" s="382"/>
      <c r="N413" s="391"/>
      <c r="AA413" s="56">
        <f t="shared" si="21"/>
        <v>38774403</v>
      </c>
    </row>
    <row r="414" spans="1:27" ht="16">
      <c r="A414" s="4"/>
      <c r="B414" s="6"/>
      <c r="C414" s="413"/>
      <c r="D414" s="70" t="s">
        <v>787</v>
      </c>
      <c r="E414" s="69"/>
      <c r="F414" s="69"/>
      <c r="G414" s="78" t="s">
        <v>788</v>
      </c>
      <c r="H414" s="15" t="s">
        <v>35</v>
      </c>
      <c r="I414" s="15">
        <v>1</v>
      </c>
      <c r="J414" s="56">
        <v>16014195</v>
      </c>
      <c r="K414" s="44">
        <f t="shared" si="20"/>
        <v>16014195</v>
      </c>
      <c r="L414" s="396"/>
      <c r="M414" s="382"/>
      <c r="N414" s="391"/>
      <c r="AA414" s="56">
        <f t="shared" si="21"/>
        <v>15484045</v>
      </c>
    </row>
    <row r="415" spans="1:27" ht="16">
      <c r="A415" s="4"/>
      <c r="B415" s="6"/>
      <c r="C415" s="413"/>
      <c r="D415" s="70" t="s">
        <v>789</v>
      </c>
      <c r="E415" s="69"/>
      <c r="F415" s="69"/>
      <c r="G415" s="78" t="s">
        <v>790</v>
      </c>
      <c r="H415" s="15" t="s">
        <v>35</v>
      </c>
      <c r="I415" s="15">
        <v>1</v>
      </c>
      <c r="J415" s="56">
        <v>4563461</v>
      </c>
      <c r="K415" s="44">
        <f t="shared" si="20"/>
        <v>4563461</v>
      </c>
      <c r="L415" s="396"/>
      <c r="M415" s="382"/>
      <c r="N415" s="391"/>
      <c r="AA415" s="56">
        <f t="shared" si="21"/>
        <v>4412388</v>
      </c>
    </row>
    <row r="416" spans="1:27" ht="30">
      <c r="A416" s="4"/>
      <c r="B416" s="6"/>
      <c r="C416" s="413"/>
      <c r="D416" s="70" t="s">
        <v>791</v>
      </c>
      <c r="E416" s="69"/>
      <c r="F416" s="69"/>
      <c r="G416" s="78" t="s">
        <v>792</v>
      </c>
      <c r="H416" s="15" t="s">
        <v>42</v>
      </c>
      <c r="I416" s="15">
        <v>20</v>
      </c>
      <c r="J416" s="56">
        <v>184081</v>
      </c>
      <c r="K416" s="44">
        <f t="shared" si="20"/>
        <v>3681620</v>
      </c>
      <c r="L416" s="396"/>
      <c r="M416" s="382"/>
      <c r="N416" s="391"/>
      <c r="AA416" s="56">
        <f t="shared" si="21"/>
        <v>177987</v>
      </c>
    </row>
    <row r="417" spans="1:27" ht="30">
      <c r="A417" s="4"/>
      <c r="B417" s="6"/>
      <c r="C417" s="413"/>
      <c r="D417" s="70" t="s">
        <v>793</v>
      </c>
      <c r="E417" s="69"/>
      <c r="F417" s="69"/>
      <c r="G417" s="78" t="s">
        <v>794</v>
      </c>
      <c r="H417" s="15" t="s">
        <v>42</v>
      </c>
      <c r="I417" s="15">
        <v>20</v>
      </c>
      <c r="J417" s="56">
        <v>62946</v>
      </c>
      <c r="K417" s="44">
        <f t="shared" si="20"/>
        <v>1258920</v>
      </c>
      <c r="L417" s="396"/>
      <c r="M417" s="382"/>
      <c r="N417" s="391"/>
      <c r="AA417" s="56">
        <f t="shared" si="21"/>
        <v>60862</v>
      </c>
    </row>
    <row r="418" spans="1:27" ht="30">
      <c r="A418" s="4"/>
      <c r="B418" s="6"/>
      <c r="C418" s="413"/>
      <c r="D418" s="70" t="s">
        <v>795</v>
      </c>
      <c r="E418" s="69"/>
      <c r="F418" s="69"/>
      <c r="G418" s="78" t="s">
        <v>796</v>
      </c>
      <c r="H418" s="15" t="s">
        <v>42</v>
      </c>
      <c r="I418" s="15">
        <v>20</v>
      </c>
      <c r="J418" s="56">
        <v>31483</v>
      </c>
      <c r="K418" s="44">
        <f t="shared" si="20"/>
        <v>629660</v>
      </c>
      <c r="L418" s="396"/>
      <c r="M418" s="382"/>
      <c r="N418" s="391"/>
      <c r="AA418" s="56">
        <f t="shared" si="21"/>
        <v>30441</v>
      </c>
    </row>
    <row r="419" spans="1:27" ht="16">
      <c r="A419" s="4"/>
      <c r="B419" s="6"/>
      <c r="C419" s="413"/>
      <c r="D419" s="70" t="s">
        <v>797</v>
      </c>
      <c r="E419" s="69"/>
      <c r="F419" s="69"/>
      <c r="G419" s="78" t="s">
        <v>798</v>
      </c>
      <c r="H419" s="15" t="s">
        <v>42</v>
      </c>
      <c r="I419" s="15">
        <v>20</v>
      </c>
      <c r="J419" s="56">
        <v>43195</v>
      </c>
      <c r="K419" s="44">
        <f t="shared" si="20"/>
        <v>863900</v>
      </c>
      <c r="L419" s="396"/>
      <c r="M419" s="382"/>
      <c r="N419" s="391"/>
      <c r="AA419" s="56">
        <f t="shared" si="21"/>
        <v>41765</v>
      </c>
    </row>
    <row r="420" spans="1:27" ht="16">
      <c r="A420" s="4"/>
      <c r="B420" s="6"/>
      <c r="C420" s="413"/>
      <c r="D420" s="70" t="s">
        <v>799</v>
      </c>
      <c r="E420" s="69"/>
      <c r="F420" s="69"/>
      <c r="G420" s="78" t="s">
        <v>800</v>
      </c>
      <c r="H420" s="15" t="s">
        <v>42</v>
      </c>
      <c r="I420" s="15">
        <v>40</v>
      </c>
      <c r="J420" s="56">
        <v>22890</v>
      </c>
      <c r="K420" s="44">
        <f t="shared" si="20"/>
        <v>915600</v>
      </c>
      <c r="L420" s="396"/>
      <c r="M420" s="382"/>
      <c r="N420" s="391"/>
      <c r="AA420" s="56">
        <f t="shared" si="21"/>
        <v>22132</v>
      </c>
    </row>
    <row r="421" spans="1:27" ht="16">
      <c r="A421" s="4"/>
      <c r="B421" s="6"/>
      <c r="C421" s="413"/>
      <c r="D421" s="70" t="s">
        <v>801</v>
      </c>
      <c r="E421" s="69"/>
      <c r="F421" s="69"/>
      <c r="G421" s="78" t="s">
        <v>802</v>
      </c>
      <c r="H421" s="15" t="s">
        <v>42</v>
      </c>
      <c r="I421" s="15">
        <v>40</v>
      </c>
      <c r="J421" s="56">
        <v>15998</v>
      </c>
      <c r="K421" s="44">
        <f t="shared" si="20"/>
        <v>639920</v>
      </c>
      <c r="L421" s="396"/>
      <c r="M421" s="382"/>
      <c r="N421" s="391"/>
      <c r="AA421" s="56">
        <f t="shared" si="21"/>
        <v>15468</v>
      </c>
    </row>
    <row r="422" spans="1:27" ht="30">
      <c r="A422" s="4"/>
      <c r="B422" s="6"/>
      <c r="C422" s="413"/>
      <c r="D422" s="70" t="s">
        <v>803</v>
      </c>
      <c r="E422" s="69"/>
      <c r="F422" s="69"/>
      <c r="G422" s="78" t="s">
        <v>804</v>
      </c>
      <c r="H422" s="15" t="s">
        <v>42</v>
      </c>
      <c r="I422" s="15">
        <v>30</v>
      </c>
      <c r="J422" s="56">
        <v>48199</v>
      </c>
      <c r="K422" s="44">
        <f t="shared" si="20"/>
        <v>1445970</v>
      </c>
      <c r="L422" s="396"/>
      <c r="M422" s="382"/>
      <c r="N422" s="391"/>
      <c r="AA422" s="56">
        <f t="shared" si="21"/>
        <v>46603</v>
      </c>
    </row>
    <row r="423" spans="1:27" ht="30">
      <c r="A423" s="4"/>
      <c r="B423" s="6"/>
      <c r="C423" s="413"/>
      <c r="D423" s="70" t="s">
        <v>805</v>
      </c>
      <c r="E423" s="69"/>
      <c r="F423" s="69"/>
      <c r="G423" s="78" t="s">
        <v>806</v>
      </c>
      <c r="H423" s="15" t="s">
        <v>42</v>
      </c>
      <c r="I423" s="15">
        <v>20</v>
      </c>
      <c r="J423" s="56">
        <v>404386</v>
      </c>
      <c r="K423" s="44">
        <f t="shared" si="20"/>
        <v>8087720</v>
      </c>
      <c r="L423" s="396"/>
      <c r="M423" s="382"/>
      <c r="N423" s="391"/>
      <c r="AA423" s="56">
        <f t="shared" si="21"/>
        <v>390999</v>
      </c>
    </row>
    <row r="424" spans="1:27" ht="45">
      <c r="A424" s="4"/>
      <c r="B424" s="6"/>
      <c r="C424" s="413"/>
      <c r="D424" s="70" t="s">
        <v>807</v>
      </c>
      <c r="E424" s="69"/>
      <c r="F424" s="69"/>
      <c r="G424" s="78" t="s">
        <v>808</v>
      </c>
      <c r="H424" s="15" t="s">
        <v>35</v>
      </c>
      <c r="I424" s="15">
        <v>1</v>
      </c>
      <c r="J424" s="56">
        <v>45738243</v>
      </c>
      <c r="K424" s="44">
        <f t="shared" si="20"/>
        <v>45738243</v>
      </c>
      <c r="L424" s="396"/>
      <c r="M424" s="382"/>
      <c r="N424" s="391"/>
      <c r="AA424" s="56">
        <f t="shared" si="21"/>
        <v>44224078</v>
      </c>
    </row>
    <row r="425" spans="1:27" ht="60">
      <c r="A425" s="4"/>
      <c r="B425" s="6"/>
      <c r="C425" s="413"/>
      <c r="D425" s="70" t="s">
        <v>809</v>
      </c>
      <c r="E425" s="69"/>
      <c r="F425" s="69"/>
      <c r="G425" s="78" t="s">
        <v>810</v>
      </c>
      <c r="H425" s="15" t="s">
        <v>42</v>
      </c>
      <c r="I425" s="15">
        <v>15</v>
      </c>
      <c r="J425" s="56">
        <v>122755</v>
      </c>
      <c r="K425" s="44">
        <f t="shared" si="20"/>
        <v>1841325</v>
      </c>
      <c r="L425" s="396"/>
      <c r="M425" s="382"/>
      <c r="N425" s="391"/>
      <c r="AA425" s="56">
        <f t="shared" si="21"/>
        <v>118691</v>
      </c>
    </row>
    <row r="426" spans="1:27" ht="60">
      <c r="A426" s="4"/>
      <c r="B426" s="6"/>
      <c r="C426" s="413"/>
      <c r="D426" s="70" t="s">
        <v>811</v>
      </c>
      <c r="E426" s="69"/>
      <c r="F426" s="69"/>
      <c r="G426" s="78" t="s">
        <v>812</v>
      </c>
      <c r="H426" s="15" t="s">
        <v>35</v>
      </c>
      <c r="I426" s="15">
        <v>10</v>
      </c>
      <c r="J426" s="56">
        <v>111413</v>
      </c>
      <c r="K426" s="44">
        <f t="shared" si="20"/>
        <v>1114130</v>
      </c>
      <c r="L426" s="396"/>
      <c r="M426" s="382"/>
      <c r="N426" s="391"/>
      <c r="AA426" s="56">
        <f t="shared" si="21"/>
        <v>107725</v>
      </c>
    </row>
    <row r="427" spans="1:27" ht="75">
      <c r="A427" s="4"/>
      <c r="B427" s="6"/>
      <c r="C427" s="413"/>
      <c r="D427" s="70" t="s">
        <v>813</v>
      </c>
      <c r="E427" s="69"/>
      <c r="F427" s="69"/>
      <c r="G427" s="78" t="s">
        <v>814</v>
      </c>
      <c r="H427" s="15" t="s">
        <v>35</v>
      </c>
      <c r="I427" s="15">
        <v>10</v>
      </c>
      <c r="J427" s="56">
        <v>174051</v>
      </c>
      <c r="K427" s="44">
        <f t="shared" si="20"/>
        <v>1740510</v>
      </c>
      <c r="L427" s="396"/>
      <c r="M427" s="382"/>
      <c r="N427" s="391"/>
      <c r="AA427" s="56">
        <f t="shared" si="21"/>
        <v>168289</v>
      </c>
    </row>
    <row r="428" spans="1:27" ht="75">
      <c r="A428" s="4"/>
      <c r="B428" s="6"/>
      <c r="C428" s="413"/>
      <c r="D428" s="70" t="s">
        <v>815</v>
      </c>
      <c r="E428" s="69"/>
      <c r="F428" s="69"/>
      <c r="G428" s="78" t="s">
        <v>816</v>
      </c>
      <c r="H428" s="15" t="s">
        <v>35</v>
      </c>
      <c r="I428" s="15">
        <v>10</v>
      </c>
      <c r="J428" s="56">
        <v>179928</v>
      </c>
      <c r="K428" s="44">
        <f t="shared" si="20"/>
        <v>1799280</v>
      </c>
      <c r="L428" s="396"/>
      <c r="M428" s="382"/>
      <c r="N428" s="391"/>
      <c r="AA428" s="56">
        <f t="shared" si="21"/>
        <v>173971</v>
      </c>
    </row>
    <row r="429" spans="1:27" ht="30">
      <c r="A429" s="4"/>
      <c r="B429" s="6"/>
      <c r="C429" s="413"/>
      <c r="D429" s="70" t="s">
        <v>817</v>
      </c>
      <c r="E429" s="69"/>
      <c r="F429" s="69"/>
      <c r="G429" s="78" t="s">
        <v>818</v>
      </c>
      <c r="H429" s="15" t="s">
        <v>35</v>
      </c>
      <c r="I429" s="15">
        <v>225</v>
      </c>
      <c r="J429" s="56">
        <v>3589</v>
      </c>
      <c r="K429" s="44">
        <f t="shared" si="20"/>
        <v>807525</v>
      </c>
      <c r="L429" s="396"/>
      <c r="M429" s="382"/>
      <c r="N429" s="391"/>
      <c r="AA429" s="56">
        <f t="shared" si="21"/>
        <v>3470</v>
      </c>
    </row>
    <row r="430" spans="1:27" ht="31.5" customHeight="1" thickBot="1">
      <c r="A430" s="4"/>
      <c r="B430" s="6"/>
      <c r="C430" s="65" t="s">
        <v>47</v>
      </c>
      <c r="D430" s="66"/>
      <c r="E430" s="66"/>
      <c r="F430" s="66"/>
      <c r="G430" s="67"/>
      <c r="H430" s="67"/>
      <c r="I430" s="67"/>
      <c r="J430" s="67"/>
      <c r="K430" s="84">
        <f>SUM(K359:K429)</f>
        <v>858587098</v>
      </c>
      <c r="L430" s="396"/>
      <c r="M430" s="383"/>
      <c r="N430" s="362"/>
      <c r="AA430" s="67">
        <f t="shared" si="21"/>
        <v>0</v>
      </c>
    </row>
    <row r="431" spans="1:27" ht="30" customHeight="1" thickBot="1">
      <c r="A431" s="4"/>
      <c r="B431" s="6"/>
      <c r="C431" s="72"/>
      <c r="D431" s="73" t="s">
        <v>819</v>
      </c>
      <c r="E431" s="74"/>
      <c r="F431" s="74"/>
      <c r="G431" s="77" t="s">
        <v>820</v>
      </c>
      <c r="H431" s="73"/>
      <c r="I431" s="76"/>
      <c r="J431" s="74"/>
      <c r="K431" s="75"/>
      <c r="L431" s="396"/>
      <c r="M431" s="381"/>
      <c r="N431" s="360"/>
      <c r="AA431" s="74">
        <f t="shared" si="21"/>
        <v>0</v>
      </c>
    </row>
    <row r="432" spans="1:27" ht="16">
      <c r="A432" s="4"/>
      <c r="B432" s="6"/>
      <c r="C432" s="413"/>
      <c r="D432" s="101" t="s">
        <v>821</v>
      </c>
      <c r="E432" s="102"/>
      <c r="F432" s="102"/>
      <c r="G432" s="103" t="s">
        <v>822</v>
      </c>
      <c r="H432" s="15"/>
      <c r="I432" s="15"/>
      <c r="J432" s="56"/>
      <c r="K432" s="44"/>
      <c r="L432" s="396"/>
      <c r="M432" s="384"/>
      <c r="N432" s="361"/>
      <c r="AA432" s="56">
        <f t="shared" si="21"/>
        <v>0</v>
      </c>
    </row>
    <row r="433" spans="1:27" ht="17.25" customHeight="1">
      <c r="A433" s="4"/>
      <c r="B433" s="6"/>
      <c r="C433" s="413"/>
      <c r="D433" s="70" t="s">
        <v>823</v>
      </c>
      <c r="E433" s="69"/>
      <c r="F433" s="69"/>
      <c r="G433" s="78" t="s">
        <v>824</v>
      </c>
      <c r="H433" s="15" t="s">
        <v>35</v>
      </c>
      <c r="I433" s="15">
        <v>1</v>
      </c>
      <c r="J433" s="56">
        <v>21697364</v>
      </c>
      <c r="K433" s="44">
        <f t="shared" si="20"/>
        <v>21697364</v>
      </c>
      <c r="L433" s="396"/>
      <c r="M433" s="382"/>
      <c r="N433" s="391"/>
      <c r="AA433" s="56">
        <f t="shared" si="21"/>
        <v>20979073</v>
      </c>
    </row>
    <row r="434" spans="1:27" ht="16">
      <c r="A434" s="4"/>
      <c r="B434" s="6"/>
      <c r="C434" s="413"/>
      <c r="D434" s="101" t="s">
        <v>825</v>
      </c>
      <c r="E434" s="102"/>
      <c r="F434" s="102"/>
      <c r="G434" s="103" t="s">
        <v>826</v>
      </c>
      <c r="H434" s="15"/>
      <c r="I434" s="15"/>
      <c r="J434" s="56"/>
      <c r="K434" s="44"/>
      <c r="L434" s="396"/>
      <c r="M434" s="384"/>
      <c r="N434" s="361"/>
      <c r="AA434" s="56">
        <f t="shared" si="21"/>
        <v>0</v>
      </c>
    </row>
    <row r="435" spans="1:27" ht="16">
      <c r="A435" s="4"/>
      <c r="B435" s="6"/>
      <c r="C435" s="413"/>
      <c r="D435" s="70" t="s">
        <v>827</v>
      </c>
      <c r="E435" s="69"/>
      <c r="F435" s="69"/>
      <c r="G435" s="78" t="s">
        <v>828</v>
      </c>
      <c r="H435" s="15" t="s">
        <v>35</v>
      </c>
      <c r="I435" s="15">
        <v>12</v>
      </c>
      <c r="J435" s="56">
        <v>1968059</v>
      </c>
      <c r="K435" s="44">
        <f t="shared" ref="K435:K499" si="22">ROUND(I435*J435,0)</f>
        <v>23616708</v>
      </c>
      <c r="L435" s="396"/>
      <c r="M435" s="382"/>
      <c r="N435" s="391"/>
      <c r="AA435" s="56">
        <f t="shared" si="21"/>
        <v>1902906</v>
      </c>
    </row>
    <row r="436" spans="1:27" ht="16">
      <c r="A436" s="4"/>
      <c r="B436" s="6"/>
      <c r="C436" s="413"/>
      <c r="D436" s="70" t="s">
        <v>829</v>
      </c>
      <c r="E436" s="69"/>
      <c r="F436" s="69"/>
      <c r="G436" s="78" t="s">
        <v>830</v>
      </c>
      <c r="H436" s="15" t="s">
        <v>35</v>
      </c>
      <c r="I436" s="15">
        <v>3</v>
      </c>
      <c r="J436" s="56">
        <v>3814332</v>
      </c>
      <c r="K436" s="44">
        <f t="shared" si="22"/>
        <v>11442996</v>
      </c>
      <c r="L436" s="396"/>
      <c r="M436" s="382"/>
      <c r="N436" s="391"/>
      <c r="AA436" s="56">
        <f t="shared" si="21"/>
        <v>3688059</v>
      </c>
    </row>
    <row r="437" spans="1:27" ht="30">
      <c r="A437" s="4"/>
      <c r="B437" s="6"/>
      <c r="C437" s="413"/>
      <c r="D437" s="70" t="s">
        <v>831</v>
      </c>
      <c r="E437" s="69"/>
      <c r="F437" s="69"/>
      <c r="G437" s="78" t="s">
        <v>832</v>
      </c>
      <c r="H437" s="15" t="s">
        <v>35</v>
      </c>
      <c r="I437" s="15">
        <v>1</v>
      </c>
      <c r="J437" s="56">
        <v>12339340</v>
      </c>
      <c r="K437" s="44">
        <f t="shared" si="22"/>
        <v>12339340</v>
      </c>
      <c r="L437" s="396"/>
      <c r="M437" s="382"/>
      <c r="N437" s="391"/>
      <c r="AA437" s="56">
        <f t="shared" si="21"/>
        <v>11930846</v>
      </c>
    </row>
    <row r="438" spans="1:27" ht="16">
      <c r="A438" s="4"/>
      <c r="B438" s="6"/>
      <c r="C438" s="413"/>
      <c r="D438" s="70" t="s">
        <v>833</v>
      </c>
      <c r="E438" s="69"/>
      <c r="F438" s="69"/>
      <c r="G438" s="78" t="s">
        <v>834</v>
      </c>
      <c r="H438" s="15" t="s">
        <v>35</v>
      </c>
      <c r="I438" s="15">
        <v>1</v>
      </c>
      <c r="J438" s="56">
        <v>3979961</v>
      </c>
      <c r="K438" s="44">
        <f t="shared" si="22"/>
        <v>3979961</v>
      </c>
      <c r="L438" s="396"/>
      <c r="M438" s="382"/>
      <c r="N438" s="391"/>
      <c r="AA438" s="56">
        <f t="shared" si="21"/>
        <v>3848204</v>
      </c>
    </row>
    <row r="439" spans="1:27" ht="16">
      <c r="A439" s="4"/>
      <c r="B439" s="6"/>
      <c r="C439" s="413"/>
      <c r="D439" s="70" t="s">
        <v>835</v>
      </c>
      <c r="E439" s="69"/>
      <c r="F439" s="69"/>
      <c r="G439" s="78" t="s">
        <v>836</v>
      </c>
      <c r="H439" s="15" t="s">
        <v>35</v>
      </c>
      <c r="I439" s="15">
        <v>2</v>
      </c>
      <c r="J439" s="56">
        <v>1826787</v>
      </c>
      <c r="K439" s="44">
        <f t="shared" si="22"/>
        <v>3653574</v>
      </c>
      <c r="L439" s="396"/>
      <c r="M439" s="382"/>
      <c r="N439" s="391"/>
      <c r="AA439" s="56">
        <f t="shared" si="21"/>
        <v>1766311</v>
      </c>
    </row>
    <row r="440" spans="1:27" ht="16">
      <c r="A440" s="4"/>
      <c r="B440" s="6"/>
      <c r="C440" s="413"/>
      <c r="D440" s="70" t="s">
        <v>837</v>
      </c>
      <c r="E440" s="69"/>
      <c r="F440" s="69"/>
      <c r="G440" s="78" t="s">
        <v>838</v>
      </c>
      <c r="H440" s="15" t="s">
        <v>35</v>
      </c>
      <c r="I440" s="15">
        <v>8</v>
      </c>
      <c r="J440" s="56">
        <v>404329</v>
      </c>
      <c r="K440" s="44">
        <f t="shared" si="22"/>
        <v>3234632</v>
      </c>
      <c r="L440" s="396"/>
      <c r="M440" s="382"/>
      <c r="N440" s="391"/>
      <c r="AA440" s="56">
        <f t="shared" si="21"/>
        <v>390944</v>
      </c>
    </row>
    <row r="441" spans="1:27" ht="16">
      <c r="A441" s="4"/>
      <c r="B441" s="6"/>
      <c r="C441" s="413"/>
      <c r="D441" s="70" t="s">
        <v>839</v>
      </c>
      <c r="E441" s="69"/>
      <c r="F441" s="69"/>
      <c r="G441" s="78" t="s">
        <v>840</v>
      </c>
      <c r="H441" s="15" t="s">
        <v>35</v>
      </c>
      <c r="I441" s="15">
        <v>2</v>
      </c>
      <c r="J441" s="56">
        <v>876858</v>
      </c>
      <c r="K441" s="44">
        <f t="shared" si="22"/>
        <v>1753716</v>
      </c>
      <c r="L441" s="396"/>
      <c r="M441" s="382"/>
      <c r="N441" s="391"/>
      <c r="AA441" s="56">
        <f t="shared" si="21"/>
        <v>847830</v>
      </c>
    </row>
    <row r="442" spans="1:27" ht="16">
      <c r="A442" s="4"/>
      <c r="B442" s="6"/>
      <c r="C442" s="413"/>
      <c r="D442" s="70" t="s">
        <v>841</v>
      </c>
      <c r="E442" s="69"/>
      <c r="F442" s="69"/>
      <c r="G442" s="78" t="s">
        <v>842</v>
      </c>
      <c r="H442" s="15" t="s">
        <v>35</v>
      </c>
      <c r="I442" s="15">
        <v>1</v>
      </c>
      <c r="J442" s="56">
        <v>2796203</v>
      </c>
      <c r="K442" s="44">
        <f t="shared" si="22"/>
        <v>2796203</v>
      </c>
      <c r="L442" s="396"/>
      <c r="M442" s="382"/>
      <c r="N442" s="391"/>
      <c r="AA442" s="56">
        <f t="shared" si="21"/>
        <v>2703635</v>
      </c>
    </row>
    <row r="443" spans="1:27" ht="16">
      <c r="A443" s="4"/>
      <c r="B443" s="6"/>
      <c r="C443" s="413"/>
      <c r="D443" s="70" t="s">
        <v>843</v>
      </c>
      <c r="E443" s="69"/>
      <c r="F443" s="69"/>
      <c r="G443" s="78" t="s">
        <v>844</v>
      </c>
      <c r="H443" s="15" t="s">
        <v>35</v>
      </c>
      <c r="I443" s="15">
        <v>2</v>
      </c>
      <c r="J443" s="56">
        <v>9270337</v>
      </c>
      <c r="K443" s="44">
        <f t="shared" si="22"/>
        <v>18540674</v>
      </c>
      <c r="L443" s="396"/>
      <c r="M443" s="382"/>
      <c r="N443" s="391"/>
      <c r="AA443" s="56">
        <f t="shared" si="21"/>
        <v>8963442</v>
      </c>
    </row>
    <row r="444" spans="1:27" ht="30">
      <c r="A444" s="4"/>
      <c r="B444" s="6"/>
      <c r="C444" s="413"/>
      <c r="D444" s="70" t="s">
        <v>845</v>
      </c>
      <c r="E444" s="69"/>
      <c r="F444" s="69"/>
      <c r="G444" s="78" t="s">
        <v>846</v>
      </c>
      <c r="H444" s="15" t="s">
        <v>35</v>
      </c>
      <c r="I444" s="15">
        <v>1</v>
      </c>
      <c r="J444" s="56">
        <v>18628361</v>
      </c>
      <c r="K444" s="44">
        <f t="shared" si="22"/>
        <v>18628361</v>
      </c>
      <c r="L444" s="396"/>
      <c r="M444" s="382"/>
      <c r="N444" s="391"/>
      <c r="AA444" s="56">
        <f t="shared" si="21"/>
        <v>18011669</v>
      </c>
    </row>
    <row r="445" spans="1:27" ht="16">
      <c r="A445" s="4"/>
      <c r="B445" s="6"/>
      <c r="C445" s="413"/>
      <c r="D445" s="70" t="s">
        <v>847</v>
      </c>
      <c r="E445" s="69"/>
      <c r="F445" s="69"/>
      <c r="G445" s="78" t="s">
        <v>848</v>
      </c>
      <c r="H445" s="15" t="s">
        <v>35</v>
      </c>
      <c r="I445" s="15">
        <v>1</v>
      </c>
      <c r="J445" s="56">
        <v>70713725</v>
      </c>
      <c r="K445" s="44">
        <f t="shared" si="22"/>
        <v>70713725</v>
      </c>
      <c r="L445" s="396"/>
      <c r="M445" s="382"/>
      <c r="N445" s="391"/>
      <c r="AA445" s="56">
        <f t="shared" si="21"/>
        <v>68372747</v>
      </c>
    </row>
    <row r="446" spans="1:27" ht="16">
      <c r="A446" s="4"/>
      <c r="B446" s="6"/>
      <c r="C446" s="413"/>
      <c r="D446" s="101" t="s">
        <v>849</v>
      </c>
      <c r="E446" s="102"/>
      <c r="F446" s="102"/>
      <c r="G446" s="103" t="s">
        <v>850</v>
      </c>
      <c r="H446" s="15"/>
      <c r="I446" s="15"/>
      <c r="J446" s="56"/>
      <c r="K446" s="44"/>
      <c r="L446" s="396"/>
      <c r="M446" s="384"/>
      <c r="N446" s="361"/>
      <c r="AA446" s="56">
        <f t="shared" si="21"/>
        <v>0</v>
      </c>
    </row>
    <row r="447" spans="1:27" ht="16">
      <c r="A447" s="4"/>
      <c r="B447" s="6"/>
      <c r="C447" s="413"/>
      <c r="D447" s="70" t="s">
        <v>851</v>
      </c>
      <c r="E447" s="69"/>
      <c r="F447" s="69"/>
      <c r="G447" s="78" t="s">
        <v>852</v>
      </c>
      <c r="H447" s="15" t="s">
        <v>35</v>
      </c>
      <c r="I447" s="15">
        <v>1</v>
      </c>
      <c r="J447" s="56">
        <v>7487393</v>
      </c>
      <c r="K447" s="44">
        <f t="shared" si="22"/>
        <v>7487393</v>
      </c>
      <c r="L447" s="396"/>
      <c r="M447" s="382"/>
      <c r="N447" s="391"/>
      <c r="AA447" s="56">
        <f t="shared" si="21"/>
        <v>7239523</v>
      </c>
    </row>
    <row r="448" spans="1:27" ht="16">
      <c r="A448" s="4"/>
      <c r="B448" s="6"/>
      <c r="C448" s="413"/>
      <c r="D448" s="70" t="s">
        <v>853</v>
      </c>
      <c r="E448" s="69"/>
      <c r="F448" s="69"/>
      <c r="G448" s="78" t="s">
        <v>854</v>
      </c>
      <c r="H448" s="15" t="s">
        <v>35</v>
      </c>
      <c r="I448" s="15">
        <v>1</v>
      </c>
      <c r="J448" s="56">
        <v>3419746</v>
      </c>
      <c r="K448" s="44">
        <f t="shared" si="22"/>
        <v>3419746</v>
      </c>
      <c r="L448" s="396"/>
      <c r="M448" s="382"/>
      <c r="N448" s="391"/>
      <c r="AA448" s="56">
        <f t="shared" si="21"/>
        <v>3306535</v>
      </c>
    </row>
    <row r="449" spans="1:27" ht="16">
      <c r="A449" s="4"/>
      <c r="B449" s="6"/>
      <c r="C449" s="413"/>
      <c r="D449" s="70" t="s">
        <v>855</v>
      </c>
      <c r="E449" s="69"/>
      <c r="F449" s="69"/>
      <c r="G449" s="78" t="s">
        <v>856</v>
      </c>
      <c r="H449" s="15" t="s">
        <v>35</v>
      </c>
      <c r="I449" s="15">
        <v>1</v>
      </c>
      <c r="J449" s="56">
        <v>2966703</v>
      </c>
      <c r="K449" s="44">
        <f t="shared" si="22"/>
        <v>2966703</v>
      </c>
      <c r="L449" s="396"/>
      <c r="M449" s="382"/>
      <c r="N449" s="391"/>
      <c r="AA449" s="56">
        <f t="shared" si="21"/>
        <v>2868490</v>
      </c>
    </row>
    <row r="450" spans="1:27" ht="16">
      <c r="A450" s="4"/>
      <c r="B450" s="6"/>
      <c r="C450" s="413"/>
      <c r="D450" s="70" t="s">
        <v>857</v>
      </c>
      <c r="E450" s="69"/>
      <c r="F450" s="69"/>
      <c r="G450" s="78" t="s">
        <v>858</v>
      </c>
      <c r="H450" s="15" t="s">
        <v>35</v>
      </c>
      <c r="I450" s="15">
        <v>1</v>
      </c>
      <c r="J450" s="56">
        <v>5456005</v>
      </c>
      <c r="K450" s="44">
        <f t="shared" si="22"/>
        <v>5456005</v>
      </c>
      <c r="L450" s="396"/>
      <c r="M450" s="382"/>
      <c r="N450" s="391"/>
      <c r="AA450" s="56">
        <f t="shared" si="21"/>
        <v>5275384</v>
      </c>
    </row>
    <row r="451" spans="1:27" ht="16">
      <c r="A451" s="4"/>
      <c r="B451" s="6"/>
      <c r="C451" s="413"/>
      <c r="D451" s="70" t="s">
        <v>859</v>
      </c>
      <c r="E451" s="69"/>
      <c r="F451" s="69"/>
      <c r="G451" s="78" t="s">
        <v>860</v>
      </c>
      <c r="H451" s="15" t="s">
        <v>35</v>
      </c>
      <c r="I451" s="15">
        <v>1</v>
      </c>
      <c r="J451" s="56">
        <v>29277314</v>
      </c>
      <c r="K451" s="44">
        <f t="shared" si="22"/>
        <v>29277314</v>
      </c>
      <c r="L451" s="396"/>
      <c r="M451" s="382"/>
      <c r="N451" s="391"/>
      <c r="AA451" s="56">
        <f t="shared" si="21"/>
        <v>28308089</v>
      </c>
    </row>
    <row r="452" spans="1:27" ht="31.5" customHeight="1" thickBot="1">
      <c r="A452" s="4"/>
      <c r="B452" s="6"/>
      <c r="C452" s="65" t="s">
        <v>47</v>
      </c>
      <c r="D452" s="66"/>
      <c r="E452" s="66"/>
      <c r="F452" s="66"/>
      <c r="G452" s="67"/>
      <c r="H452" s="67"/>
      <c r="I452" s="67"/>
      <c r="J452" s="67"/>
      <c r="K452" s="84">
        <f>SUM(K432:K451)</f>
        <v>241004415</v>
      </c>
      <c r="L452" s="396"/>
      <c r="M452" s="383"/>
      <c r="N452" s="362"/>
      <c r="AA452" s="67">
        <f t="shared" si="21"/>
        <v>0</v>
      </c>
    </row>
    <row r="453" spans="1:27" ht="50.25" customHeight="1" thickBot="1">
      <c r="A453" s="4"/>
      <c r="B453" s="6"/>
      <c r="C453" s="72"/>
      <c r="D453" s="73" t="s">
        <v>861</v>
      </c>
      <c r="E453" s="74"/>
      <c r="F453" s="74"/>
      <c r="G453" s="77" t="s">
        <v>862</v>
      </c>
      <c r="H453" s="73"/>
      <c r="I453" s="76"/>
      <c r="J453" s="74"/>
      <c r="K453" s="75"/>
      <c r="L453" s="396"/>
      <c r="M453" s="381"/>
      <c r="N453" s="365"/>
      <c r="AA453" s="74">
        <f t="shared" si="21"/>
        <v>0</v>
      </c>
    </row>
    <row r="454" spans="1:27" ht="16">
      <c r="A454" s="4"/>
      <c r="B454" s="6"/>
      <c r="C454" s="413"/>
      <c r="D454" s="70" t="s">
        <v>863</v>
      </c>
      <c r="E454" s="69"/>
      <c r="F454" s="69"/>
      <c r="G454" s="78" t="s">
        <v>864</v>
      </c>
      <c r="H454" s="15"/>
      <c r="I454" s="15"/>
      <c r="J454" s="56"/>
      <c r="K454" s="44"/>
      <c r="L454" s="396"/>
      <c r="M454" s="384"/>
      <c r="N454" s="361"/>
      <c r="AA454" s="56">
        <f t="shared" si="21"/>
        <v>0</v>
      </c>
    </row>
    <row r="455" spans="1:27" ht="60">
      <c r="A455" s="4"/>
      <c r="B455" s="6"/>
      <c r="C455" s="413"/>
      <c r="D455" s="70" t="s">
        <v>865</v>
      </c>
      <c r="E455" s="69"/>
      <c r="F455" s="69"/>
      <c r="G455" s="78" t="s">
        <v>866</v>
      </c>
      <c r="H455" s="15" t="s">
        <v>35</v>
      </c>
      <c r="I455" s="15">
        <v>1</v>
      </c>
      <c r="J455" s="56">
        <v>11332300</v>
      </c>
      <c r="K455" s="44">
        <f t="shared" si="22"/>
        <v>11332300</v>
      </c>
      <c r="L455" s="396"/>
      <c r="M455" s="382"/>
      <c r="N455" s="391"/>
      <c r="AA455" s="56">
        <f t="shared" si="21"/>
        <v>10957144</v>
      </c>
    </row>
    <row r="456" spans="1:27" ht="30">
      <c r="A456" s="4"/>
      <c r="B456" s="6"/>
      <c r="C456" s="413"/>
      <c r="D456" s="70" t="s">
        <v>867</v>
      </c>
      <c r="E456" s="69"/>
      <c r="F456" s="69"/>
      <c r="G456" s="78" t="s">
        <v>868</v>
      </c>
      <c r="H456" s="15" t="s">
        <v>35</v>
      </c>
      <c r="I456" s="15">
        <v>4</v>
      </c>
      <c r="J456" s="56">
        <v>1416148</v>
      </c>
      <c r="K456" s="44">
        <f t="shared" si="22"/>
        <v>5664592</v>
      </c>
      <c r="L456" s="396"/>
      <c r="M456" s="382"/>
      <c r="N456" s="391"/>
      <c r="AA456" s="56">
        <f t="shared" si="21"/>
        <v>1369266</v>
      </c>
    </row>
    <row r="457" spans="1:27" ht="45">
      <c r="A457" s="4"/>
      <c r="B457" s="6"/>
      <c r="C457" s="413"/>
      <c r="D457" s="70" t="s">
        <v>869</v>
      </c>
      <c r="E457" s="69"/>
      <c r="F457" s="69"/>
      <c r="G457" s="78" t="s">
        <v>870</v>
      </c>
      <c r="H457" s="15" t="s">
        <v>35</v>
      </c>
      <c r="I457" s="15">
        <v>1</v>
      </c>
      <c r="J457" s="56">
        <v>4662612</v>
      </c>
      <c r="K457" s="44">
        <f t="shared" si="22"/>
        <v>4662612</v>
      </c>
      <c r="L457" s="396"/>
      <c r="M457" s="382"/>
      <c r="N457" s="391"/>
      <c r="AA457" s="56">
        <f t="shared" si="21"/>
        <v>4508256</v>
      </c>
    </row>
    <row r="458" spans="1:27" ht="16">
      <c r="A458" s="4"/>
      <c r="B458" s="6"/>
      <c r="C458" s="413"/>
      <c r="D458" s="70" t="s">
        <v>871</v>
      </c>
      <c r="E458" s="69"/>
      <c r="F458" s="69"/>
      <c r="G458" s="78" t="s">
        <v>872</v>
      </c>
      <c r="H458" s="15" t="s">
        <v>35</v>
      </c>
      <c r="I458" s="15">
        <v>1</v>
      </c>
      <c r="J458" s="56">
        <v>2517220</v>
      </c>
      <c r="K458" s="44">
        <f t="shared" si="22"/>
        <v>2517220</v>
      </c>
      <c r="L458" s="396"/>
      <c r="M458" s="382"/>
      <c r="N458" s="391"/>
      <c r="AA458" s="56">
        <f t="shared" si="21"/>
        <v>2433887</v>
      </c>
    </row>
    <row r="459" spans="1:27" ht="90">
      <c r="A459" s="4"/>
      <c r="B459" s="6"/>
      <c r="C459" s="413"/>
      <c r="D459" s="70" t="s">
        <v>873</v>
      </c>
      <c r="E459" s="69"/>
      <c r="F459" s="69"/>
      <c r="G459" s="78" t="s">
        <v>874</v>
      </c>
      <c r="H459" s="15" t="s">
        <v>35</v>
      </c>
      <c r="I459" s="15">
        <v>20</v>
      </c>
      <c r="J459" s="56">
        <v>2096532</v>
      </c>
      <c r="K459" s="44">
        <f t="shared" si="22"/>
        <v>41930640</v>
      </c>
      <c r="L459" s="396"/>
      <c r="M459" s="382"/>
      <c r="N459" s="391"/>
      <c r="AA459" s="56">
        <f t="shared" si="21"/>
        <v>2027126</v>
      </c>
    </row>
    <row r="460" spans="1:27" ht="105">
      <c r="A460" s="4"/>
      <c r="B460" s="6"/>
      <c r="C460" s="413"/>
      <c r="D460" s="70" t="s">
        <v>875</v>
      </c>
      <c r="E460" s="69"/>
      <c r="F460" s="69"/>
      <c r="G460" s="78" t="s">
        <v>876</v>
      </c>
      <c r="H460" s="15" t="s">
        <v>35</v>
      </c>
      <c r="I460" s="15">
        <v>3</v>
      </c>
      <c r="J460" s="56">
        <v>6054457</v>
      </c>
      <c r="K460" s="44">
        <f t="shared" si="22"/>
        <v>18163371</v>
      </c>
      <c r="L460" s="396"/>
      <c r="M460" s="382"/>
      <c r="N460" s="391"/>
      <c r="AA460" s="56">
        <f t="shared" si="21"/>
        <v>5854024</v>
      </c>
    </row>
    <row r="461" spans="1:27" ht="16">
      <c r="A461" s="4"/>
      <c r="B461" s="6"/>
      <c r="C461" s="413"/>
      <c r="D461" s="70" t="s">
        <v>877</v>
      </c>
      <c r="E461" s="69"/>
      <c r="F461" s="69"/>
      <c r="G461" s="78" t="s">
        <v>878</v>
      </c>
      <c r="H461" s="15" t="s">
        <v>35</v>
      </c>
      <c r="I461" s="15">
        <v>7</v>
      </c>
      <c r="J461" s="56">
        <v>1092412</v>
      </c>
      <c r="K461" s="44">
        <f t="shared" si="22"/>
        <v>7646884</v>
      </c>
      <c r="L461" s="396"/>
      <c r="M461" s="382"/>
      <c r="N461" s="391"/>
      <c r="AA461" s="56">
        <f t="shared" si="21"/>
        <v>1056248</v>
      </c>
    </row>
    <row r="462" spans="1:27" ht="75">
      <c r="A462" s="4"/>
      <c r="B462" s="6"/>
      <c r="C462" s="413"/>
      <c r="D462" s="70" t="s">
        <v>879</v>
      </c>
      <c r="E462" s="69"/>
      <c r="F462" s="69"/>
      <c r="G462" s="78" t="s">
        <v>880</v>
      </c>
      <c r="H462" s="15" t="s">
        <v>35</v>
      </c>
      <c r="I462" s="15">
        <v>1</v>
      </c>
      <c r="J462" s="56">
        <v>17947068</v>
      </c>
      <c r="K462" s="44">
        <f t="shared" si="22"/>
        <v>17947068</v>
      </c>
      <c r="L462" s="396"/>
      <c r="M462" s="382"/>
      <c r="N462" s="391"/>
      <c r="AA462" s="56">
        <f t="shared" si="21"/>
        <v>17352930</v>
      </c>
    </row>
    <row r="463" spans="1:27" ht="16">
      <c r="A463" s="4"/>
      <c r="B463" s="6"/>
      <c r="C463" s="413"/>
      <c r="D463" s="101" t="s">
        <v>881</v>
      </c>
      <c r="E463" s="102"/>
      <c r="F463" s="102"/>
      <c r="G463" s="103" t="s">
        <v>882</v>
      </c>
      <c r="H463" s="15"/>
      <c r="I463" s="15"/>
      <c r="J463" s="56"/>
      <c r="K463" s="44"/>
      <c r="L463" s="396"/>
      <c r="M463" s="384"/>
      <c r="N463" s="361"/>
      <c r="AA463" s="56">
        <f t="shared" ref="AA463:AA526" si="23">+IFERROR(ROUND($AA$11*J463,0),"")</f>
        <v>0</v>
      </c>
    </row>
    <row r="464" spans="1:27" ht="16">
      <c r="A464" s="4"/>
      <c r="B464" s="6"/>
      <c r="C464" s="413"/>
      <c r="D464" s="70" t="s">
        <v>883</v>
      </c>
      <c r="E464" s="69"/>
      <c r="F464" s="69"/>
      <c r="G464" s="78" t="s">
        <v>884</v>
      </c>
      <c r="H464" s="15" t="s">
        <v>35</v>
      </c>
      <c r="I464" s="15">
        <v>1</v>
      </c>
      <c r="J464" s="56">
        <v>9385685</v>
      </c>
      <c r="K464" s="44">
        <f t="shared" si="22"/>
        <v>9385685</v>
      </c>
      <c r="L464" s="396"/>
      <c r="M464" s="382"/>
      <c r="N464" s="391"/>
      <c r="AA464" s="56">
        <f t="shared" si="23"/>
        <v>9074972</v>
      </c>
    </row>
    <row r="465" spans="1:27" ht="16">
      <c r="A465" s="4"/>
      <c r="B465" s="6"/>
      <c r="C465" s="413"/>
      <c r="D465" s="70" t="s">
        <v>885</v>
      </c>
      <c r="E465" s="69"/>
      <c r="F465" s="69"/>
      <c r="G465" s="78" t="s">
        <v>886</v>
      </c>
      <c r="H465" s="15" t="s">
        <v>35</v>
      </c>
      <c r="I465" s="15">
        <v>1</v>
      </c>
      <c r="J465" s="56">
        <v>1285994</v>
      </c>
      <c r="K465" s="44">
        <f t="shared" si="22"/>
        <v>1285994</v>
      </c>
      <c r="L465" s="396"/>
      <c r="M465" s="382"/>
      <c r="N465" s="391"/>
      <c r="AA465" s="56">
        <f t="shared" si="23"/>
        <v>1243421</v>
      </c>
    </row>
    <row r="466" spans="1:27" ht="16">
      <c r="A466" s="4"/>
      <c r="B466" s="6"/>
      <c r="C466" s="413"/>
      <c r="D466" s="70" t="s">
        <v>887</v>
      </c>
      <c r="E466" s="69"/>
      <c r="F466" s="69"/>
      <c r="G466" s="78" t="s">
        <v>888</v>
      </c>
      <c r="H466" s="15" t="s">
        <v>35</v>
      </c>
      <c r="I466" s="15">
        <v>34</v>
      </c>
      <c r="J466" s="56">
        <v>72597</v>
      </c>
      <c r="K466" s="44">
        <f t="shared" si="22"/>
        <v>2468298</v>
      </c>
      <c r="L466" s="396"/>
      <c r="M466" s="382"/>
      <c r="N466" s="391"/>
      <c r="AA466" s="56">
        <f t="shared" si="23"/>
        <v>70194</v>
      </c>
    </row>
    <row r="467" spans="1:27" ht="16">
      <c r="A467" s="4"/>
      <c r="B467" s="6"/>
      <c r="C467" s="413"/>
      <c r="D467" s="70" t="s">
        <v>889</v>
      </c>
      <c r="E467" s="69"/>
      <c r="F467" s="69"/>
      <c r="G467" s="78" t="s">
        <v>890</v>
      </c>
      <c r="H467" s="15" t="s">
        <v>35</v>
      </c>
      <c r="I467" s="15">
        <v>1</v>
      </c>
      <c r="J467" s="56">
        <v>124451</v>
      </c>
      <c r="K467" s="44">
        <f t="shared" si="22"/>
        <v>124451</v>
      </c>
      <c r="L467" s="396"/>
      <c r="M467" s="382"/>
      <c r="N467" s="391"/>
      <c r="AA467" s="56">
        <f t="shared" si="23"/>
        <v>120331</v>
      </c>
    </row>
    <row r="468" spans="1:27" ht="16">
      <c r="A468" s="4"/>
      <c r="B468" s="6"/>
      <c r="C468" s="413"/>
      <c r="D468" s="70" t="s">
        <v>891</v>
      </c>
      <c r="E468" s="69"/>
      <c r="F468" s="69"/>
      <c r="G468" s="78" t="s">
        <v>892</v>
      </c>
      <c r="H468" s="15" t="s">
        <v>35</v>
      </c>
      <c r="I468" s="15">
        <v>4</v>
      </c>
      <c r="J468" s="56">
        <v>22816030</v>
      </c>
      <c r="K468" s="44">
        <f t="shared" si="22"/>
        <v>91264120</v>
      </c>
      <c r="L468" s="396"/>
      <c r="M468" s="382"/>
      <c r="N468" s="391"/>
      <c r="AA468" s="56">
        <f t="shared" si="23"/>
        <v>22060705</v>
      </c>
    </row>
    <row r="469" spans="1:27" ht="16">
      <c r="A469" s="4"/>
      <c r="B469" s="6"/>
      <c r="C469" s="413"/>
      <c r="D469" s="70" t="s">
        <v>893</v>
      </c>
      <c r="E469" s="69"/>
      <c r="F469" s="69"/>
      <c r="G469" s="78" t="s">
        <v>894</v>
      </c>
      <c r="H469" s="15" t="s">
        <v>35</v>
      </c>
      <c r="I469" s="15">
        <v>17</v>
      </c>
      <c r="J469" s="56">
        <v>414839</v>
      </c>
      <c r="K469" s="44">
        <f t="shared" si="22"/>
        <v>7052263</v>
      </c>
      <c r="L469" s="396"/>
      <c r="M469" s="382"/>
      <c r="N469" s="391"/>
      <c r="AA469" s="56">
        <f t="shared" si="23"/>
        <v>401106</v>
      </c>
    </row>
    <row r="470" spans="1:27" ht="16">
      <c r="A470" s="4"/>
      <c r="B470" s="6"/>
      <c r="C470" s="413"/>
      <c r="D470" s="70" t="s">
        <v>895</v>
      </c>
      <c r="E470" s="69"/>
      <c r="F470" s="69"/>
      <c r="G470" s="78" t="s">
        <v>896</v>
      </c>
      <c r="H470" s="15" t="s">
        <v>35</v>
      </c>
      <c r="I470" s="15">
        <v>17</v>
      </c>
      <c r="J470" s="56">
        <v>477063</v>
      </c>
      <c r="K470" s="44">
        <f t="shared" si="22"/>
        <v>8110071</v>
      </c>
      <c r="L470" s="396"/>
      <c r="M470" s="382"/>
      <c r="N470" s="391"/>
      <c r="AA470" s="56">
        <f t="shared" si="23"/>
        <v>461270</v>
      </c>
    </row>
    <row r="471" spans="1:27" ht="16">
      <c r="A471" s="4"/>
      <c r="B471" s="6"/>
      <c r="C471" s="413"/>
      <c r="D471" s="70" t="s">
        <v>897</v>
      </c>
      <c r="E471" s="69"/>
      <c r="F471" s="69"/>
      <c r="G471" s="78" t="s">
        <v>898</v>
      </c>
      <c r="H471" s="15" t="s">
        <v>35</v>
      </c>
      <c r="I471" s="15">
        <v>33</v>
      </c>
      <c r="J471" s="56">
        <v>487433</v>
      </c>
      <c r="K471" s="44">
        <f t="shared" si="22"/>
        <v>16085289</v>
      </c>
      <c r="L471" s="396"/>
      <c r="M471" s="382"/>
      <c r="N471" s="391"/>
      <c r="AA471" s="56">
        <f t="shared" si="23"/>
        <v>471297</v>
      </c>
    </row>
    <row r="472" spans="1:27" ht="16">
      <c r="A472" s="4"/>
      <c r="B472" s="6"/>
      <c r="C472" s="413"/>
      <c r="D472" s="70" t="s">
        <v>899</v>
      </c>
      <c r="E472" s="69"/>
      <c r="F472" s="69"/>
      <c r="G472" s="78" t="s">
        <v>900</v>
      </c>
      <c r="H472" s="15" t="s">
        <v>35</v>
      </c>
      <c r="I472" s="15">
        <v>33</v>
      </c>
      <c r="J472" s="56">
        <v>435579</v>
      </c>
      <c r="K472" s="44">
        <f t="shared" si="22"/>
        <v>14374107</v>
      </c>
      <c r="L472" s="396"/>
      <c r="M472" s="382"/>
      <c r="N472" s="391"/>
      <c r="AA472" s="56">
        <f t="shared" si="23"/>
        <v>421159</v>
      </c>
    </row>
    <row r="473" spans="1:27" ht="16">
      <c r="A473" s="4"/>
      <c r="B473" s="6"/>
      <c r="C473" s="413"/>
      <c r="D473" s="70"/>
      <c r="E473" s="69"/>
      <c r="F473" s="69"/>
      <c r="G473" s="78"/>
      <c r="H473" s="15"/>
      <c r="I473" s="15"/>
      <c r="J473" s="56"/>
      <c r="K473" s="44"/>
      <c r="L473" s="396"/>
      <c r="M473" s="384"/>
      <c r="N473" s="361"/>
      <c r="AA473" s="56">
        <f t="shared" si="23"/>
        <v>0</v>
      </c>
    </row>
    <row r="474" spans="1:27" ht="16">
      <c r="A474" s="4"/>
      <c r="B474" s="6"/>
      <c r="C474" s="413"/>
      <c r="D474" s="70" t="s">
        <v>901</v>
      </c>
      <c r="E474" s="69"/>
      <c r="F474" s="69"/>
      <c r="G474" s="78" t="s">
        <v>902</v>
      </c>
      <c r="H474" s="15" t="s">
        <v>35</v>
      </c>
      <c r="I474" s="15">
        <v>9</v>
      </c>
      <c r="J474" s="56">
        <v>414839</v>
      </c>
      <c r="K474" s="44">
        <f t="shared" si="22"/>
        <v>3733551</v>
      </c>
      <c r="L474" s="396"/>
      <c r="M474" s="382"/>
      <c r="N474" s="391"/>
      <c r="AA474" s="56">
        <f t="shared" si="23"/>
        <v>401106</v>
      </c>
    </row>
    <row r="475" spans="1:27" ht="16">
      <c r="A475" s="4"/>
      <c r="B475" s="6"/>
      <c r="C475" s="413"/>
      <c r="D475" s="70" t="s">
        <v>903</v>
      </c>
      <c r="E475" s="69"/>
      <c r="F475" s="69"/>
      <c r="G475" s="78" t="s">
        <v>904</v>
      </c>
      <c r="H475" s="15" t="s">
        <v>35</v>
      </c>
      <c r="I475" s="15">
        <v>20</v>
      </c>
      <c r="J475" s="56">
        <v>435579</v>
      </c>
      <c r="K475" s="44">
        <f t="shared" si="22"/>
        <v>8711580</v>
      </c>
      <c r="L475" s="396"/>
      <c r="M475" s="382"/>
      <c r="N475" s="391"/>
      <c r="AA475" s="56">
        <f t="shared" si="23"/>
        <v>421159</v>
      </c>
    </row>
    <row r="476" spans="1:27" ht="16">
      <c r="A476" s="4"/>
      <c r="B476" s="6"/>
      <c r="C476" s="413"/>
      <c r="D476" s="70" t="s">
        <v>905</v>
      </c>
      <c r="E476" s="69"/>
      <c r="F476" s="69"/>
      <c r="G476" s="78" t="s">
        <v>906</v>
      </c>
      <c r="H476" s="15" t="s">
        <v>35</v>
      </c>
      <c r="I476" s="15">
        <v>76</v>
      </c>
      <c r="J476" s="56">
        <v>414839</v>
      </c>
      <c r="K476" s="44">
        <f t="shared" si="22"/>
        <v>31527764</v>
      </c>
      <c r="L476" s="396"/>
      <c r="M476" s="382"/>
      <c r="N476" s="391"/>
      <c r="AA476" s="56">
        <f t="shared" si="23"/>
        <v>401106</v>
      </c>
    </row>
    <row r="477" spans="1:27" ht="16">
      <c r="A477" s="4"/>
      <c r="B477" s="6"/>
      <c r="C477" s="413"/>
      <c r="D477" s="70" t="s">
        <v>907</v>
      </c>
      <c r="E477" s="69"/>
      <c r="F477" s="69"/>
      <c r="G477" s="78" t="s">
        <v>908</v>
      </c>
      <c r="H477" s="15" t="s">
        <v>35</v>
      </c>
      <c r="I477" s="15">
        <v>11</v>
      </c>
      <c r="J477" s="56">
        <v>414839</v>
      </c>
      <c r="K477" s="44">
        <f t="shared" si="22"/>
        <v>4563229</v>
      </c>
      <c r="L477" s="396"/>
      <c r="M477" s="382"/>
      <c r="N477" s="391"/>
      <c r="AA477" s="56">
        <f t="shared" si="23"/>
        <v>401106</v>
      </c>
    </row>
    <row r="478" spans="1:27" ht="16">
      <c r="A478" s="4"/>
      <c r="B478" s="6"/>
      <c r="C478" s="413"/>
      <c r="D478" s="70" t="s">
        <v>909</v>
      </c>
      <c r="E478" s="69"/>
      <c r="F478" s="69"/>
      <c r="G478" s="78" t="s">
        <v>910</v>
      </c>
      <c r="H478" s="15"/>
      <c r="I478" s="15"/>
      <c r="J478" s="56"/>
      <c r="K478" s="44"/>
      <c r="L478" s="396"/>
      <c r="M478" s="384"/>
      <c r="N478" s="361"/>
      <c r="AA478" s="56">
        <f t="shared" si="23"/>
        <v>0</v>
      </c>
    </row>
    <row r="479" spans="1:27" ht="16">
      <c r="A479" s="4"/>
      <c r="B479" s="6"/>
      <c r="C479" s="413"/>
      <c r="D479" s="70" t="s">
        <v>911</v>
      </c>
      <c r="E479" s="69"/>
      <c r="F479" s="69"/>
      <c r="G479" s="78" t="s">
        <v>912</v>
      </c>
      <c r="H479" s="15" t="s">
        <v>35</v>
      </c>
      <c r="I479" s="15">
        <v>1</v>
      </c>
      <c r="J479" s="56">
        <v>699706</v>
      </c>
      <c r="K479" s="44">
        <f t="shared" si="22"/>
        <v>699706</v>
      </c>
      <c r="L479" s="396"/>
      <c r="M479" s="382"/>
      <c r="N479" s="391"/>
      <c r="AA479" s="56">
        <f t="shared" si="23"/>
        <v>676542</v>
      </c>
    </row>
    <row r="480" spans="1:27" ht="16">
      <c r="A480" s="4"/>
      <c r="B480" s="6"/>
      <c r="C480" s="413"/>
      <c r="D480" s="70" t="s">
        <v>913</v>
      </c>
      <c r="E480" s="69"/>
      <c r="F480" s="69"/>
      <c r="G480" s="78" t="s">
        <v>914</v>
      </c>
      <c r="H480" s="15" t="s">
        <v>35</v>
      </c>
      <c r="I480" s="15">
        <v>4</v>
      </c>
      <c r="J480" s="56">
        <v>239376</v>
      </c>
      <c r="K480" s="44">
        <f t="shared" si="22"/>
        <v>957504</v>
      </c>
      <c r="L480" s="396"/>
      <c r="M480" s="382"/>
      <c r="N480" s="391"/>
      <c r="AA480" s="56">
        <f t="shared" si="23"/>
        <v>231451</v>
      </c>
    </row>
    <row r="481" spans="1:27" ht="16">
      <c r="A481" s="4"/>
      <c r="B481" s="6"/>
      <c r="C481" s="413"/>
      <c r="D481" s="70" t="s">
        <v>915</v>
      </c>
      <c r="E481" s="69"/>
      <c r="F481" s="69"/>
      <c r="G481" s="78" t="s">
        <v>916</v>
      </c>
      <c r="H481" s="15" t="s">
        <v>35</v>
      </c>
      <c r="I481" s="15">
        <v>1</v>
      </c>
      <c r="J481" s="56">
        <v>493872</v>
      </c>
      <c r="K481" s="44">
        <f t="shared" si="22"/>
        <v>493872</v>
      </c>
      <c r="L481" s="396"/>
      <c r="M481" s="382"/>
      <c r="N481" s="391"/>
      <c r="AA481" s="56">
        <f t="shared" si="23"/>
        <v>477522</v>
      </c>
    </row>
    <row r="482" spans="1:27" ht="16">
      <c r="A482" s="4"/>
      <c r="B482" s="6"/>
      <c r="C482" s="413"/>
      <c r="D482" s="70" t="s">
        <v>917</v>
      </c>
      <c r="E482" s="69"/>
      <c r="F482" s="69"/>
      <c r="G482" s="78" t="s">
        <v>918</v>
      </c>
      <c r="H482" s="15" t="s">
        <v>35</v>
      </c>
      <c r="I482" s="15">
        <v>1</v>
      </c>
      <c r="J482" s="56">
        <v>154740</v>
      </c>
      <c r="K482" s="44">
        <f t="shared" si="22"/>
        <v>154740</v>
      </c>
      <c r="L482" s="396"/>
      <c r="M482" s="382"/>
      <c r="N482" s="391"/>
      <c r="AA482" s="56">
        <f t="shared" si="23"/>
        <v>149617</v>
      </c>
    </row>
    <row r="483" spans="1:27" ht="16">
      <c r="A483" s="4"/>
      <c r="B483" s="6"/>
      <c r="C483" s="413"/>
      <c r="D483" s="70" t="s">
        <v>919</v>
      </c>
      <c r="E483" s="69"/>
      <c r="F483" s="69"/>
      <c r="G483" s="78" t="s">
        <v>920</v>
      </c>
      <c r="H483" s="15" t="s">
        <v>35</v>
      </c>
      <c r="I483" s="15">
        <v>22</v>
      </c>
      <c r="J483" s="56">
        <v>25790</v>
      </c>
      <c r="K483" s="44">
        <f t="shared" si="22"/>
        <v>567380</v>
      </c>
      <c r="L483" s="396"/>
      <c r="M483" s="382"/>
      <c r="N483" s="391"/>
      <c r="AA483" s="56">
        <f t="shared" si="23"/>
        <v>24936</v>
      </c>
    </row>
    <row r="484" spans="1:27" ht="16">
      <c r="A484" s="4"/>
      <c r="B484" s="6"/>
      <c r="C484" s="413"/>
      <c r="D484" s="70" t="s">
        <v>921</v>
      </c>
      <c r="E484" s="69"/>
      <c r="F484" s="69"/>
      <c r="G484" s="78" t="s">
        <v>922</v>
      </c>
      <c r="H484" s="15" t="s">
        <v>35</v>
      </c>
      <c r="I484" s="15">
        <v>5</v>
      </c>
      <c r="J484" s="56">
        <v>108328</v>
      </c>
      <c r="K484" s="44">
        <f t="shared" si="22"/>
        <v>541640</v>
      </c>
      <c r="L484" s="396"/>
      <c r="M484" s="382"/>
      <c r="N484" s="391"/>
      <c r="AA484" s="56">
        <f t="shared" si="23"/>
        <v>104742</v>
      </c>
    </row>
    <row r="485" spans="1:27" ht="16">
      <c r="A485" s="4"/>
      <c r="B485" s="6"/>
      <c r="C485" s="413"/>
      <c r="D485" s="70" t="s">
        <v>923</v>
      </c>
      <c r="E485" s="69"/>
      <c r="F485" s="69"/>
      <c r="G485" s="78" t="s">
        <v>924</v>
      </c>
      <c r="H485" s="15" t="s">
        <v>35</v>
      </c>
      <c r="I485" s="15">
        <v>3</v>
      </c>
      <c r="J485" s="56">
        <v>541568</v>
      </c>
      <c r="K485" s="44">
        <f t="shared" si="22"/>
        <v>1624704</v>
      </c>
      <c r="L485" s="396"/>
      <c r="M485" s="382"/>
      <c r="N485" s="391"/>
      <c r="AA485" s="56">
        <f t="shared" si="23"/>
        <v>523639</v>
      </c>
    </row>
    <row r="486" spans="1:27" ht="16">
      <c r="A486" s="4"/>
      <c r="B486" s="6"/>
      <c r="C486" s="413"/>
      <c r="D486" s="70" t="s">
        <v>925</v>
      </c>
      <c r="E486" s="69"/>
      <c r="F486" s="69"/>
      <c r="G486" s="78" t="s">
        <v>926</v>
      </c>
      <c r="H486" s="15" t="s">
        <v>35</v>
      </c>
      <c r="I486" s="15">
        <v>3</v>
      </c>
      <c r="J486" s="56">
        <v>3970525</v>
      </c>
      <c r="K486" s="44">
        <f t="shared" si="22"/>
        <v>11911575</v>
      </c>
      <c r="L486" s="396"/>
      <c r="M486" s="382"/>
      <c r="N486" s="391"/>
      <c r="AA486" s="56">
        <f t="shared" si="23"/>
        <v>3839081</v>
      </c>
    </row>
    <row r="487" spans="1:27" ht="16">
      <c r="A487" s="4"/>
      <c r="B487" s="6"/>
      <c r="C487" s="413"/>
      <c r="D487" s="70" t="s">
        <v>927</v>
      </c>
      <c r="E487" s="69"/>
      <c r="F487" s="69"/>
      <c r="G487" s="78" t="s">
        <v>928</v>
      </c>
      <c r="H487" s="15" t="s">
        <v>35</v>
      </c>
      <c r="I487" s="15">
        <v>2</v>
      </c>
      <c r="J487" s="56">
        <v>1285997</v>
      </c>
      <c r="K487" s="44">
        <f t="shared" si="22"/>
        <v>2571994</v>
      </c>
      <c r="L487" s="396"/>
      <c r="M487" s="382"/>
      <c r="N487" s="391"/>
      <c r="AA487" s="56">
        <f t="shared" si="23"/>
        <v>1243424</v>
      </c>
    </row>
    <row r="488" spans="1:27" ht="16">
      <c r="A488" s="4"/>
      <c r="B488" s="6"/>
      <c r="C488" s="413"/>
      <c r="D488" s="70" t="s">
        <v>929</v>
      </c>
      <c r="E488" s="69"/>
      <c r="F488" s="69"/>
      <c r="G488" s="78" t="s">
        <v>930</v>
      </c>
      <c r="H488" s="15" t="s">
        <v>35</v>
      </c>
      <c r="I488" s="15">
        <v>8</v>
      </c>
      <c r="J488" s="56">
        <v>270784</v>
      </c>
      <c r="K488" s="44">
        <f t="shared" si="22"/>
        <v>2166272</v>
      </c>
      <c r="L488" s="396"/>
      <c r="M488" s="382"/>
      <c r="N488" s="391"/>
      <c r="AA488" s="56">
        <f t="shared" si="23"/>
        <v>261820</v>
      </c>
    </row>
    <row r="489" spans="1:27" ht="16">
      <c r="A489" s="4"/>
      <c r="B489" s="6"/>
      <c r="C489" s="413"/>
      <c r="D489" s="70" t="s">
        <v>931</v>
      </c>
      <c r="E489" s="69"/>
      <c r="F489" s="69"/>
      <c r="G489" s="78" t="s">
        <v>932</v>
      </c>
      <c r="H489" s="15" t="s">
        <v>35</v>
      </c>
      <c r="I489" s="15">
        <v>8</v>
      </c>
      <c r="J489" s="56">
        <v>435579</v>
      </c>
      <c r="K489" s="44">
        <f t="shared" si="22"/>
        <v>3484632</v>
      </c>
      <c r="L489" s="396"/>
      <c r="M489" s="382"/>
      <c r="N489" s="391"/>
      <c r="AA489" s="56">
        <f t="shared" si="23"/>
        <v>421159</v>
      </c>
    </row>
    <row r="490" spans="1:27" ht="16">
      <c r="A490" s="4"/>
      <c r="B490" s="6"/>
      <c r="C490" s="413"/>
      <c r="D490" s="70" t="s">
        <v>933</v>
      </c>
      <c r="E490" s="69"/>
      <c r="F490" s="69"/>
      <c r="G490" s="78" t="s">
        <v>934</v>
      </c>
      <c r="H490" s="15" t="s">
        <v>35</v>
      </c>
      <c r="I490" s="15">
        <v>3</v>
      </c>
      <c r="J490" s="56">
        <v>128950</v>
      </c>
      <c r="K490" s="44">
        <f t="shared" si="22"/>
        <v>386850</v>
      </c>
      <c r="L490" s="396"/>
      <c r="M490" s="382"/>
      <c r="N490" s="391"/>
      <c r="AA490" s="56">
        <f t="shared" si="23"/>
        <v>124681</v>
      </c>
    </row>
    <row r="491" spans="1:27" ht="16">
      <c r="A491" s="4"/>
      <c r="B491" s="6"/>
      <c r="C491" s="413"/>
      <c r="D491" s="70" t="s">
        <v>935</v>
      </c>
      <c r="E491" s="69"/>
      <c r="F491" s="69"/>
      <c r="G491" s="78" t="s">
        <v>936</v>
      </c>
      <c r="H491" s="15" t="s">
        <v>35</v>
      </c>
      <c r="I491" s="15">
        <v>8</v>
      </c>
      <c r="J491" s="56">
        <v>25790</v>
      </c>
      <c r="K491" s="44">
        <f t="shared" si="22"/>
        <v>206320</v>
      </c>
      <c r="L491" s="396"/>
      <c r="M491" s="382"/>
      <c r="N491" s="391"/>
      <c r="AA491" s="56">
        <f t="shared" si="23"/>
        <v>24936</v>
      </c>
    </row>
    <row r="492" spans="1:27" ht="16">
      <c r="A492" s="4"/>
      <c r="B492" s="6"/>
      <c r="C492" s="413"/>
      <c r="D492" s="70" t="s">
        <v>937</v>
      </c>
      <c r="E492" s="69"/>
      <c r="F492" s="69"/>
      <c r="G492" s="78" t="s">
        <v>938</v>
      </c>
      <c r="H492" s="15" t="s">
        <v>35</v>
      </c>
      <c r="I492" s="15">
        <v>8</v>
      </c>
      <c r="J492" s="56">
        <v>438414</v>
      </c>
      <c r="K492" s="44">
        <f t="shared" si="22"/>
        <v>3507312</v>
      </c>
      <c r="L492" s="396"/>
      <c r="M492" s="382"/>
      <c r="N492" s="391"/>
      <c r="AA492" s="56">
        <f t="shared" si="23"/>
        <v>423900</v>
      </c>
    </row>
    <row r="493" spans="1:27" ht="31.5" customHeight="1" thickBot="1">
      <c r="A493" s="4"/>
      <c r="B493" s="6"/>
      <c r="C493" s="65" t="s">
        <v>47</v>
      </c>
      <c r="D493" s="66"/>
      <c r="E493" s="66"/>
      <c r="F493" s="66"/>
      <c r="G493" s="67"/>
      <c r="H493" s="67"/>
      <c r="I493" s="67"/>
      <c r="J493" s="67"/>
      <c r="K493" s="84">
        <f>SUM(K454:K492)</f>
        <v>337825590</v>
      </c>
      <c r="L493" s="396"/>
      <c r="M493" s="383"/>
      <c r="N493" s="362"/>
      <c r="AA493" s="67">
        <f t="shared" si="23"/>
        <v>0</v>
      </c>
    </row>
    <row r="494" spans="1:27" ht="30" customHeight="1" thickBot="1">
      <c r="A494" s="4"/>
      <c r="B494" s="6"/>
      <c r="C494" s="72"/>
      <c r="D494" s="73" t="s">
        <v>939</v>
      </c>
      <c r="E494" s="74"/>
      <c r="F494" s="74"/>
      <c r="G494" s="77" t="s">
        <v>940</v>
      </c>
      <c r="H494" s="73"/>
      <c r="I494" s="76"/>
      <c r="J494" s="74"/>
      <c r="K494" s="75"/>
      <c r="L494" s="396"/>
      <c r="M494" s="381"/>
      <c r="N494" s="360"/>
      <c r="AA494" s="74">
        <f t="shared" si="23"/>
        <v>0</v>
      </c>
    </row>
    <row r="495" spans="1:27" ht="30">
      <c r="A495" s="4"/>
      <c r="B495" s="6"/>
      <c r="C495" s="413"/>
      <c r="D495" s="70" t="s">
        <v>941</v>
      </c>
      <c r="E495" s="69"/>
      <c r="F495" s="69"/>
      <c r="G495" s="78" t="s">
        <v>942</v>
      </c>
      <c r="H495" s="15" t="s">
        <v>27</v>
      </c>
      <c r="I495" s="15">
        <v>30</v>
      </c>
      <c r="J495" s="56">
        <v>187673</v>
      </c>
      <c r="K495" s="44">
        <f t="shared" si="22"/>
        <v>5630190</v>
      </c>
      <c r="L495" s="396"/>
      <c r="M495" s="382"/>
      <c r="N495" s="391"/>
      <c r="AA495" s="56">
        <f t="shared" si="23"/>
        <v>181460</v>
      </c>
    </row>
    <row r="496" spans="1:27" ht="30">
      <c r="A496" s="4"/>
      <c r="B496" s="6"/>
      <c r="C496" s="413"/>
      <c r="D496" s="70" t="s">
        <v>943</v>
      </c>
      <c r="E496" s="69"/>
      <c r="F496" s="69"/>
      <c r="G496" s="78" t="s">
        <v>944</v>
      </c>
      <c r="H496" s="15" t="s">
        <v>27</v>
      </c>
      <c r="I496" s="15">
        <v>63</v>
      </c>
      <c r="J496" s="56">
        <v>182760</v>
      </c>
      <c r="K496" s="44">
        <f t="shared" si="22"/>
        <v>11513880</v>
      </c>
      <c r="L496" s="396"/>
      <c r="M496" s="382"/>
      <c r="N496" s="391"/>
      <c r="AA496" s="56">
        <f t="shared" si="23"/>
        <v>176710</v>
      </c>
    </row>
    <row r="497" spans="1:27" ht="30">
      <c r="A497" s="4"/>
      <c r="B497" s="6"/>
      <c r="C497" s="413"/>
      <c r="D497" s="70" t="s">
        <v>945</v>
      </c>
      <c r="E497" s="69"/>
      <c r="F497" s="69"/>
      <c r="G497" s="78" t="s">
        <v>946</v>
      </c>
      <c r="H497" s="15" t="s">
        <v>27</v>
      </c>
      <c r="I497" s="15">
        <v>22</v>
      </c>
      <c r="J497" s="56">
        <v>707498</v>
      </c>
      <c r="K497" s="44">
        <f t="shared" si="22"/>
        <v>15564956</v>
      </c>
      <c r="L497" s="396"/>
      <c r="M497" s="382"/>
      <c r="N497" s="391"/>
      <c r="AA497" s="56">
        <f t="shared" si="23"/>
        <v>684076</v>
      </c>
    </row>
    <row r="498" spans="1:27" ht="30">
      <c r="A498" s="4"/>
      <c r="B498" s="6"/>
      <c r="C498" s="413"/>
      <c r="D498" s="70" t="s">
        <v>947</v>
      </c>
      <c r="E498" s="69"/>
      <c r="F498" s="69"/>
      <c r="G498" s="78" t="s">
        <v>948</v>
      </c>
      <c r="H498" s="15" t="s">
        <v>27</v>
      </c>
      <c r="I498" s="15">
        <v>16</v>
      </c>
      <c r="J498" s="56">
        <v>754634</v>
      </c>
      <c r="K498" s="44">
        <f t="shared" si="22"/>
        <v>12074144</v>
      </c>
      <c r="L498" s="396"/>
      <c r="M498" s="382"/>
      <c r="N498" s="391"/>
      <c r="AA498" s="56">
        <f t="shared" si="23"/>
        <v>729652</v>
      </c>
    </row>
    <row r="499" spans="1:27" ht="30">
      <c r="A499" s="4"/>
      <c r="B499" s="6"/>
      <c r="C499" s="413"/>
      <c r="D499" s="70" t="s">
        <v>949</v>
      </c>
      <c r="E499" s="69"/>
      <c r="F499" s="69"/>
      <c r="G499" s="78" t="s">
        <v>950</v>
      </c>
      <c r="H499" s="15" t="s">
        <v>27</v>
      </c>
      <c r="I499" s="15">
        <v>61</v>
      </c>
      <c r="J499" s="56">
        <v>337730</v>
      </c>
      <c r="K499" s="44">
        <f t="shared" si="22"/>
        <v>20601530</v>
      </c>
      <c r="L499" s="396"/>
      <c r="M499" s="382"/>
      <c r="N499" s="391"/>
      <c r="AA499" s="56">
        <f t="shared" si="23"/>
        <v>326549</v>
      </c>
    </row>
    <row r="500" spans="1:27" ht="45">
      <c r="A500" s="4"/>
      <c r="B500" s="6"/>
      <c r="C500" s="413"/>
      <c r="D500" s="70" t="s">
        <v>951</v>
      </c>
      <c r="E500" s="69"/>
      <c r="F500" s="69"/>
      <c r="G500" s="78" t="s">
        <v>952</v>
      </c>
      <c r="H500" s="15" t="s">
        <v>27</v>
      </c>
      <c r="I500" s="15">
        <v>121</v>
      </c>
      <c r="J500" s="56">
        <v>654528</v>
      </c>
      <c r="K500" s="44">
        <f t="shared" ref="K500:K563" si="24">ROUND(I500*J500,0)</f>
        <v>79197888</v>
      </c>
      <c r="L500" s="396"/>
      <c r="M500" s="382"/>
      <c r="N500" s="391"/>
      <c r="AA500" s="56">
        <f t="shared" si="23"/>
        <v>632860</v>
      </c>
    </row>
    <row r="501" spans="1:27" ht="45">
      <c r="A501" s="4"/>
      <c r="B501" s="6"/>
      <c r="C501" s="413"/>
      <c r="D501" s="70" t="s">
        <v>953</v>
      </c>
      <c r="E501" s="69"/>
      <c r="F501" s="69"/>
      <c r="G501" s="78" t="s">
        <v>954</v>
      </c>
      <c r="H501" s="15" t="s">
        <v>27</v>
      </c>
      <c r="I501" s="15">
        <v>84</v>
      </c>
      <c r="J501" s="56">
        <v>775413</v>
      </c>
      <c r="K501" s="44">
        <f t="shared" si="24"/>
        <v>65134692</v>
      </c>
      <c r="L501" s="396"/>
      <c r="M501" s="382"/>
      <c r="N501" s="391"/>
      <c r="AA501" s="56">
        <f t="shared" si="23"/>
        <v>749743</v>
      </c>
    </row>
    <row r="502" spans="1:27" ht="45">
      <c r="A502" s="4"/>
      <c r="B502" s="6"/>
      <c r="C502" s="413"/>
      <c r="D502" s="70" t="s">
        <v>955</v>
      </c>
      <c r="E502" s="69"/>
      <c r="F502" s="69"/>
      <c r="G502" s="78" t="s">
        <v>956</v>
      </c>
      <c r="H502" s="15" t="s">
        <v>27</v>
      </c>
      <c r="I502" s="15">
        <v>31</v>
      </c>
      <c r="J502" s="56">
        <v>783295</v>
      </c>
      <c r="K502" s="44">
        <f t="shared" si="24"/>
        <v>24282145</v>
      </c>
      <c r="L502" s="396"/>
      <c r="M502" s="382"/>
      <c r="N502" s="391"/>
      <c r="AA502" s="56">
        <f t="shared" si="23"/>
        <v>757364</v>
      </c>
    </row>
    <row r="503" spans="1:27" ht="30">
      <c r="A503" s="4"/>
      <c r="B503" s="6"/>
      <c r="C503" s="413"/>
      <c r="D503" s="70" t="s">
        <v>957</v>
      </c>
      <c r="E503" s="69"/>
      <c r="F503" s="69"/>
      <c r="G503" s="78" t="s">
        <v>958</v>
      </c>
      <c r="H503" s="15" t="s">
        <v>27</v>
      </c>
      <c r="I503" s="15">
        <v>76</v>
      </c>
      <c r="J503" s="56">
        <v>788464</v>
      </c>
      <c r="K503" s="44">
        <f t="shared" si="24"/>
        <v>59923264</v>
      </c>
      <c r="L503" s="396"/>
      <c r="M503" s="382"/>
      <c r="N503" s="391"/>
      <c r="AA503" s="56">
        <f t="shared" si="23"/>
        <v>762362</v>
      </c>
    </row>
    <row r="504" spans="1:27" ht="30">
      <c r="A504" s="4"/>
      <c r="B504" s="6"/>
      <c r="C504" s="413"/>
      <c r="D504" s="70" t="s">
        <v>959</v>
      </c>
      <c r="E504" s="69"/>
      <c r="F504" s="69"/>
      <c r="G504" s="78" t="s">
        <v>960</v>
      </c>
      <c r="H504" s="15" t="s">
        <v>27</v>
      </c>
      <c r="I504" s="15">
        <v>23</v>
      </c>
      <c r="J504" s="56">
        <v>923049</v>
      </c>
      <c r="K504" s="44">
        <f t="shared" si="24"/>
        <v>21230127</v>
      </c>
      <c r="L504" s="396"/>
      <c r="M504" s="382"/>
      <c r="N504" s="391"/>
      <c r="AA504" s="56">
        <f t="shared" si="23"/>
        <v>892491</v>
      </c>
    </row>
    <row r="505" spans="1:27" ht="16">
      <c r="A505" s="4"/>
      <c r="B505" s="6"/>
      <c r="C505" s="413"/>
      <c r="D505" s="70" t="s">
        <v>961</v>
      </c>
      <c r="E505" s="69"/>
      <c r="F505" s="69"/>
      <c r="G505" s="78" t="s">
        <v>962</v>
      </c>
      <c r="H505" s="15" t="s">
        <v>27</v>
      </c>
      <c r="I505" s="15">
        <v>292</v>
      </c>
      <c r="J505" s="56">
        <v>128589</v>
      </c>
      <c r="K505" s="44">
        <f t="shared" si="24"/>
        <v>37547988</v>
      </c>
      <c r="L505" s="396"/>
      <c r="M505" s="382"/>
      <c r="N505" s="391"/>
      <c r="AA505" s="56">
        <f t="shared" si="23"/>
        <v>124332</v>
      </c>
    </row>
    <row r="506" spans="1:27" ht="60">
      <c r="A506" s="4"/>
      <c r="B506" s="6"/>
      <c r="C506" s="413"/>
      <c r="D506" s="70" t="s">
        <v>963</v>
      </c>
      <c r="E506" s="69"/>
      <c r="F506" s="69"/>
      <c r="G506" s="78" t="s">
        <v>964</v>
      </c>
      <c r="H506" s="15" t="s">
        <v>35</v>
      </c>
      <c r="I506" s="15">
        <v>6</v>
      </c>
      <c r="J506" s="56">
        <v>14212920</v>
      </c>
      <c r="K506" s="44">
        <f t="shared" si="24"/>
        <v>85277520</v>
      </c>
      <c r="L506" s="396"/>
      <c r="M506" s="382"/>
      <c r="N506" s="391"/>
      <c r="AA506" s="56">
        <f t="shared" si="23"/>
        <v>13742401</v>
      </c>
    </row>
    <row r="507" spans="1:27" ht="45">
      <c r="A507" s="4"/>
      <c r="B507" s="6"/>
      <c r="C507" s="413"/>
      <c r="D507" s="70" t="s">
        <v>965</v>
      </c>
      <c r="E507" s="69"/>
      <c r="F507" s="69"/>
      <c r="G507" s="78" t="s">
        <v>966</v>
      </c>
      <c r="H507" s="15" t="s">
        <v>35</v>
      </c>
      <c r="I507" s="15">
        <v>6</v>
      </c>
      <c r="J507" s="56">
        <v>12428308</v>
      </c>
      <c r="K507" s="44">
        <f t="shared" si="24"/>
        <v>74569848</v>
      </c>
      <c r="L507" s="396"/>
      <c r="M507" s="382"/>
      <c r="N507" s="391"/>
      <c r="AA507" s="56">
        <f t="shared" si="23"/>
        <v>12016869</v>
      </c>
    </row>
    <row r="508" spans="1:27" ht="60">
      <c r="A508" s="4"/>
      <c r="B508" s="6"/>
      <c r="C508" s="413"/>
      <c r="D508" s="70" t="s">
        <v>967</v>
      </c>
      <c r="E508" s="69"/>
      <c r="F508" s="69"/>
      <c r="G508" s="78" t="s">
        <v>968</v>
      </c>
      <c r="H508" s="15" t="s">
        <v>35</v>
      </c>
      <c r="I508" s="15">
        <v>1</v>
      </c>
      <c r="J508" s="56">
        <v>9137857</v>
      </c>
      <c r="K508" s="44">
        <f t="shared" si="24"/>
        <v>9137857</v>
      </c>
      <c r="L508" s="396"/>
      <c r="M508" s="382"/>
      <c r="N508" s="391"/>
      <c r="AA508" s="56">
        <f t="shared" si="23"/>
        <v>8835348</v>
      </c>
    </row>
    <row r="509" spans="1:27" ht="75">
      <c r="A509" s="4"/>
      <c r="B509" s="6"/>
      <c r="C509" s="413"/>
      <c r="D509" s="70" t="s">
        <v>969</v>
      </c>
      <c r="E509" s="69"/>
      <c r="F509" s="69"/>
      <c r="G509" s="78" t="s">
        <v>970</v>
      </c>
      <c r="H509" s="15" t="s">
        <v>35</v>
      </c>
      <c r="I509" s="15">
        <v>1</v>
      </c>
      <c r="J509" s="56">
        <v>9374764</v>
      </c>
      <c r="K509" s="44">
        <f t="shared" si="24"/>
        <v>9374764</v>
      </c>
      <c r="L509" s="396"/>
      <c r="M509" s="382"/>
      <c r="N509" s="391"/>
      <c r="AA509" s="56">
        <f t="shared" si="23"/>
        <v>9064412</v>
      </c>
    </row>
    <row r="510" spans="1:27" ht="45">
      <c r="A510" s="4"/>
      <c r="B510" s="6"/>
      <c r="C510" s="413"/>
      <c r="D510" s="70" t="s">
        <v>971</v>
      </c>
      <c r="E510" s="69"/>
      <c r="F510" s="69"/>
      <c r="G510" s="78" t="s">
        <v>972</v>
      </c>
      <c r="H510" s="15" t="s">
        <v>35</v>
      </c>
      <c r="I510" s="15">
        <v>4</v>
      </c>
      <c r="J510" s="56">
        <v>9984664</v>
      </c>
      <c r="K510" s="44">
        <f t="shared" si="24"/>
        <v>39938656</v>
      </c>
      <c r="L510" s="396"/>
      <c r="M510" s="382"/>
      <c r="N510" s="391"/>
      <c r="O510" s="85"/>
      <c r="AA510" s="56">
        <f t="shared" si="23"/>
        <v>9654122</v>
      </c>
    </row>
    <row r="511" spans="1:27" ht="60">
      <c r="A511" s="4"/>
      <c r="B511" s="6"/>
      <c r="C511" s="413"/>
      <c r="D511" s="70" t="s">
        <v>973</v>
      </c>
      <c r="E511" s="69"/>
      <c r="F511" s="69"/>
      <c r="G511" s="78" t="s">
        <v>974</v>
      </c>
      <c r="H511" s="15" t="s">
        <v>27</v>
      </c>
      <c r="I511" s="15">
        <v>62</v>
      </c>
      <c r="J511" s="56">
        <v>763847</v>
      </c>
      <c r="K511" s="44">
        <f t="shared" si="24"/>
        <v>47358514</v>
      </c>
      <c r="L511" s="396"/>
      <c r="M511" s="382"/>
      <c r="N511" s="391"/>
      <c r="AA511" s="56">
        <f t="shared" si="23"/>
        <v>738560</v>
      </c>
    </row>
    <row r="512" spans="1:27" ht="45">
      <c r="A512" s="4"/>
      <c r="B512" s="6"/>
      <c r="C512" s="413"/>
      <c r="D512" s="70" t="s">
        <v>975</v>
      </c>
      <c r="E512" s="69"/>
      <c r="F512" s="69"/>
      <c r="G512" s="78" t="s">
        <v>976</v>
      </c>
      <c r="H512" s="15" t="s">
        <v>35</v>
      </c>
      <c r="I512" s="15">
        <v>3</v>
      </c>
      <c r="J512" s="56">
        <v>1687924</v>
      </c>
      <c r="K512" s="44">
        <f t="shared" si="24"/>
        <v>5063772</v>
      </c>
      <c r="L512" s="396"/>
      <c r="M512" s="382"/>
      <c r="N512" s="391"/>
      <c r="AA512" s="56">
        <f t="shared" si="23"/>
        <v>1632045</v>
      </c>
    </row>
    <row r="513" spans="1:27" ht="30">
      <c r="A513" s="4"/>
      <c r="B513" s="6"/>
      <c r="C513" s="413"/>
      <c r="D513" s="70" t="s">
        <v>977</v>
      </c>
      <c r="E513" s="69"/>
      <c r="F513" s="69"/>
      <c r="G513" s="78" t="s">
        <v>978</v>
      </c>
      <c r="H513" s="15" t="s">
        <v>35</v>
      </c>
      <c r="I513" s="15">
        <v>2</v>
      </c>
      <c r="J513" s="56">
        <v>783509</v>
      </c>
      <c r="K513" s="44">
        <f t="shared" si="24"/>
        <v>1567018</v>
      </c>
      <c r="L513" s="396"/>
      <c r="M513" s="382"/>
      <c r="N513" s="391"/>
      <c r="AA513" s="56">
        <f t="shared" si="23"/>
        <v>757571</v>
      </c>
    </row>
    <row r="514" spans="1:27" ht="30">
      <c r="A514" s="4"/>
      <c r="B514" s="6"/>
      <c r="C514" s="413"/>
      <c r="D514" s="70" t="s">
        <v>979</v>
      </c>
      <c r="E514" s="69"/>
      <c r="F514" s="69"/>
      <c r="G514" s="78" t="s">
        <v>980</v>
      </c>
      <c r="H514" s="15" t="s">
        <v>27</v>
      </c>
      <c r="I514" s="15">
        <v>134</v>
      </c>
      <c r="J514" s="56">
        <v>334762</v>
      </c>
      <c r="K514" s="44">
        <f t="shared" si="24"/>
        <v>44858108</v>
      </c>
      <c r="L514" s="396"/>
      <c r="M514" s="382"/>
      <c r="N514" s="391"/>
      <c r="AA514" s="56">
        <f t="shared" si="23"/>
        <v>323680</v>
      </c>
    </row>
    <row r="515" spans="1:27" ht="30">
      <c r="A515" s="4"/>
      <c r="B515" s="6"/>
      <c r="C515" s="413"/>
      <c r="D515" s="70" t="s">
        <v>981</v>
      </c>
      <c r="E515" s="69"/>
      <c r="F515" s="69"/>
      <c r="G515" s="78" t="s">
        <v>982</v>
      </c>
      <c r="H515" s="15" t="s">
        <v>27</v>
      </c>
      <c r="I515" s="15">
        <v>55</v>
      </c>
      <c r="J515" s="56">
        <v>457336</v>
      </c>
      <c r="K515" s="44">
        <f t="shared" si="24"/>
        <v>25153480</v>
      </c>
      <c r="L515" s="396"/>
      <c r="M515" s="382"/>
      <c r="N515" s="391"/>
      <c r="AA515" s="56">
        <f t="shared" si="23"/>
        <v>442196</v>
      </c>
    </row>
    <row r="516" spans="1:27" ht="62.25" customHeight="1">
      <c r="A516" s="4"/>
      <c r="B516" s="6"/>
      <c r="C516" s="413"/>
      <c r="D516" s="70" t="s">
        <v>983</v>
      </c>
      <c r="E516" s="69"/>
      <c r="F516" s="69"/>
      <c r="G516" s="78" t="s">
        <v>984</v>
      </c>
      <c r="H516" s="15" t="s">
        <v>27</v>
      </c>
      <c r="I516" s="15">
        <v>52</v>
      </c>
      <c r="J516" s="56">
        <v>887137</v>
      </c>
      <c r="K516" s="44">
        <f t="shared" si="24"/>
        <v>46131124</v>
      </c>
      <c r="L516" s="396"/>
      <c r="M516" s="382"/>
      <c r="N516" s="391"/>
      <c r="AA516" s="56">
        <f t="shared" si="23"/>
        <v>857768</v>
      </c>
    </row>
    <row r="517" spans="1:27" ht="39.75" customHeight="1">
      <c r="A517" s="4"/>
      <c r="B517" s="6"/>
      <c r="C517" s="413"/>
      <c r="D517" s="70" t="s">
        <v>985</v>
      </c>
      <c r="E517" s="69"/>
      <c r="F517" s="69"/>
      <c r="G517" s="78" t="s">
        <v>986</v>
      </c>
      <c r="H517" s="15" t="s">
        <v>27</v>
      </c>
      <c r="I517" s="15">
        <v>97</v>
      </c>
      <c r="J517" s="56">
        <v>1319395</v>
      </c>
      <c r="K517" s="44">
        <f t="shared" si="24"/>
        <v>127981315</v>
      </c>
      <c r="L517" s="396"/>
      <c r="M517" s="382"/>
      <c r="N517" s="391"/>
      <c r="AA517" s="56">
        <f t="shared" si="23"/>
        <v>1275716</v>
      </c>
    </row>
    <row r="518" spans="1:27" ht="30">
      <c r="A518" s="4"/>
      <c r="B518" s="6"/>
      <c r="C518" s="413"/>
      <c r="D518" s="70" t="s">
        <v>987</v>
      </c>
      <c r="E518" s="69"/>
      <c r="F518" s="69"/>
      <c r="G518" s="78" t="s">
        <v>988</v>
      </c>
      <c r="H518" s="15" t="s">
        <v>27</v>
      </c>
      <c r="I518" s="15">
        <v>52</v>
      </c>
      <c r="J518" s="56">
        <v>1319395</v>
      </c>
      <c r="K518" s="44">
        <f t="shared" si="24"/>
        <v>68608540</v>
      </c>
      <c r="L518" s="396"/>
      <c r="M518" s="382"/>
      <c r="N518" s="391"/>
      <c r="AA518" s="56">
        <f t="shared" si="23"/>
        <v>1275716</v>
      </c>
    </row>
    <row r="519" spans="1:27" ht="33" customHeight="1">
      <c r="A519" s="4"/>
      <c r="B519" s="6"/>
      <c r="C519" s="413"/>
      <c r="D519" s="70" t="s">
        <v>989</v>
      </c>
      <c r="E519" s="69"/>
      <c r="F519" s="69"/>
      <c r="G519" s="78" t="s">
        <v>990</v>
      </c>
      <c r="H519" s="15" t="s">
        <v>27</v>
      </c>
      <c r="I519" s="15">
        <v>398</v>
      </c>
      <c r="J519" s="56">
        <v>772189</v>
      </c>
      <c r="K519" s="44">
        <f t="shared" si="24"/>
        <v>307331222</v>
      </c>
      <c r="L519" s="396"/>
      <c r="M519" s="382"/>
      <c r="N519" s="391"/>
      <c r="AA519" s="56">
        <f t="shared" si="23"/>
        <v>746626</v>
      </c>
    </row>
    <row r="520" spans="1:27" ht="31.5" customHeight="1" thickBot="1">
      <c r="A520" s="4"/>
      <c r="B520" s="6"/>
      <c r="C520" s="65" t="s">
        <v>47</v>
      </c>
      <c r="D520" s="66"/>
      <c r="E520" s="66"/>
      <c r="F520" s="66"/>
      <c r="G520" s="67"/>
      <c r="H520" s="67"/>
      <c r="I520" s="67"/>
      <c r="J520" s="67"/>
      <c r="K520" s="84">
        <f>SUM(K495:K519)</f>
        <v>1245052542</v>
      </c>
      <c r="L520" s="396"/>
      <c r="M520" s="383"/>
      <c r="N520" s="362"/>
      <c r="AA520" s="67">
        <f t="shared" si="23"/>
        <v>0</v>
      </c>
    </row>
    <row r="521" spans="1:27" ht="30" customHeight="1" thickBot="1">
      <c r="A521" s="4"/>
      <c r="B521" s="6"/>
      <c r="C521" s="72"/>
      <c r="D521" s="73" t="s">
        <v>991</v>
      </c>
      <c r="E521" s="74"/>
      <c r="F521" s="74"/>
      <c r="G521" s="77" t="s">
        <v>992</v>
      </c>
      <c r="H521" s="73"/>
      <c r="I521" s="76"/>
      <c r="J521" s="74"/>
      <c r="K521" s="75"/>
      <c r="L521" s="396"/>
      <c r="M521" s="381"/>
      <c r="N521" s="360"/>
      <c r="AA521" s="74">
        <f t="shared" si="23"/>
        <v>0</v>
      </c>
    </row>
    <row r="522" spans="1:27" ht="30">
      <c r="A522" s="4"/>
      <c r="B522" s="6"/>
      <c r="C522" s="413"/>
      <c r="D522" s="70" t="s">
        <v>993</v>
      </c>
      <c r="E522" s="69"/>
      <c r="F522" s="69"/>
      <c r="G522" s="78" t="s">
        <v>994</v>
      </c>
      <c r="H522" s="15" t="s">
        <v>35</v>
      </c>
      <c r="I522" s="15">
        <v>1</v>
      </c>
      <c r="J522" s="56">
        <v>171218316</v>
      </c>
      <c r="K522" s="44">
        <f t="shared" si="24"/>
        <v>171218316</v>
      </c>
      <c r="L522" s="396"/>
      <c r="M522" s="382"/>
      <c r="N522" s="391"/>
      <c r="AA522" s="56">
        <f t="shared" si="23"/>
        <v>165550134</v>
      </c>
    </row>
    <row r="523" spans="1:27" ht="45">
      <c r="A523" s="4"/>
      <c r="B523" s="6"/>
      <c r="C523" s="413"/>
      <c r="D523" s="70" t="s">
        <v>995</v>
      </c>
      <c r="E523" s="69"/>
      <c r="F523" s="69"/>
      <c r="G523" s="78" t="s">
        <v>996</v>
      </c>
      <c r="H523" s="15" t="s">
        <v>35</v>
      </c>
      <c r="I523" s="15">
        <v>1</v>
      </c>
      <c r="J523" s="56">
        <v>193920297</v>
      </c>
      <c r="K523" s="44">
        <f t="shared" si="24"/>
        <v>193920297</v>
      </c>
      <c r="L523" s="396"/>
      <c r="M523" s="382"/>
      <c r="N523" s="391"/>
      <c r="AA523" s="56">
        <f t="shared" si="23"/>
        <v>187500566</v>
      </c>
    </row>
    <row r="524" spans="1:27" ht="31.5" customHeight="1" thickBot="1">
      <c r="A524" s="4"/>
      <c r="B524" s="6"/>
      <c r="C524" s="65" t="s">
        <v>47</v>
      </c>
      <c r="D524" s="66"/>
      <c r="E524" s="66"/>
      <c r="F524" s="66"/>
      <c r="G524" s="67"/>
      <c r="H524" s="67"/>
      <c r="I524" s="67"/>
      <c r="J524" s="67"/>
      <c r="K524" s="81">
        <f>SUM(K522:K523)</f>
        <v>365138613</v>
      </c>
      <c r="L524" s="396"/>
      <c r="M524" s="383"/>
      <c r="N524" s="362"/>
      <c r="AA524" s="67">
        <f t="shared" si="23"/>
        <v>0</v>
      </c>
    </row>
    <row r="525" spans="1:27" ht="30" customHeight="1" thickBot="1">
      <c r="A525" s="4"/>
      <c r="B525" s="6"/>
      <c r="C525" s="72"/>
      <c r="D525" s="73" t="s">
        <v>997</v>
      </c>
      <c r="E525" s="74"/>
      <c r="F525" s="74"/>
      <c r="G525" s="77" t="s">
        <v>998</v>
      </c>
      <c r="H525" s="73"/>
      <c r="I525" s="76"/>
      <c r="J525" s="74"/>
      <c r="K525" s="75"/>
      <c r="L525" s="396"/>
      <c r="M525" s="381"/>
      <c r="N525" s="360"/>
      <c r="AA525" s="74">
        <f t="shared" si="23"/>
        <v>0</v>
      </c>
    </row>
    <row r="526" spans="1:27" ht="16">
      <c r="A526" s="4"/>
      <c r="B526" s="6"/>
      <c r="C526" s="413"/>
      <c r="D526" s="70" t="s">
        <v>999</v>
      </c>
      <c r="E526" s="69"/>
      <c r="F526" s="69"/>
      <c r="G526" s="103" t="s">
        <v>1000</v>
      </c>
      <c r="H526" s="15"/>
      <c r="I526" s="15"/>
      <c r="J526" s="56"/>
      <c r="K526" s="44"/>
      <c r="L526" s="396"/>
      <c r="M526" s="384"/>
      <c r="N526" s="361"/>
      <c r="AA526" s="56">
        <f t="shared" si="23"/>
        <v>0</v>
      </c>
    </row>
    <row r="527" spans="1:27" ht="16">
      <c r="A527" s="4"/>
      <c r="B527" s="6"/>
      <c r="C527" s="413"/>
      <c r="D527" s="70" t="s">
        <v>1001</v>
      </c>
      <c r="E527" s="69"/>
      <c r="F527" s="69"/>
      <c r="G527" s="103" t="s">
        <v>1002</v>
      </c>
      <c r="H527" s="15"/>
      <c r="I527" s="15"/>
      <c r="J527" s="56"/>
      <c r="K527" s="44"/>
      <c r="L527" s="396"/>
      <c r="M527" s="384"/>
      <c r="N527" s="361"/>
      <c r="AA527" s="56">
        <f t="shared" ref="AA527:AA590" si="25">+IFERROR(ROUND($AA$11*J527,0),"")</f>
        <v>0</v>
      </c>
    </row>
    <row r="528" spans="1:27" ht="30">
      <c r="A528" s="4"/>
      <c r="B528" s="6"/>
      <c r="C528" s="413"/>
      <c r="D528" s="70" t="s">
        <v>1003</v>
      </c>
      <c r="E528" s="69"/>
      <c r="F528" s="69"/>
      <c r="G528" s="78" t="s">
        <v>1004</v>
      </c>
      <c r="H528" s="15" t="s">
        <v>35</v>
      </c>
      <c r="I528" s="15">
        <v>1</v>
      </c>
      <c r="J528" s="56">
        <v>9206364</v>
      </c>
      <c r="K528" s="44">
        <f t="shared" si="24"/>
        <v>9206364</v>
      </c>
      <c r="L528" s="396"/>
      <c r="M528" s="382"/>
      <c r="N528" s="391"/>
      <c r="AA528" s="56">
        <f t="shared" si="25"/>
        <v>8901587</v>
      </c>
    </row>
    <row r="529" spans="1:27" ht="16">
      <c r="A529" s="4"/>
      <c r="B529" s="6"/>
      <c r="C529" s="413"/>
      <c r="D529" s="70" t="s">
        <v>1005</v>
      </c>
      <c r="E529" s="69"/>
      <c r="F529" s="69"/>
      <c r="G529" s="103" t="s">
        <v>1006</v>
      </c>
      <c r="H529" s="15"/>
      <c r="I529" s="15"/>
      <c r="J529" s="56"/>
      <c r="K529" s="44"/>
      <c r="L529" s="396"/>
      <c r="M529" s="384"/>
      <c r="N529" s="361"/>
      <c r="AA529" s="56">
        <f t="shared" si="25"/>
        <v>0</v>
      </c>
    </row>
    <row r="530" spans="1:27" ht="16">
      <c r="A530" s="4"/>
      <c r="B530" s="6"/>
      <c r="C530" s="413"/>
      <c r="D530" s="70" t="s">
        <v>1007</v>
      </c>
      <c r="E530" s="69"/>
      <c r="F530" s="69"/>
      <c r="G530" s="78" t="s">
        <v>1008</v>
      </c>
      <c r="H530" s="15" t="s">
        <v>35</v>
      </c>
      <c r="I530" s="15">
        <v>1</v>
      </c>
      <c r="J530" s="56">
        <v>1925935</v>
      </c>
      <c r="K530" s="44">
        <f t="shared" si="24"/>
        <v>1925935</v>
      </c>
      <c r="L530" s="396"/>
      <c r="M530" s="382"/>
      <c r="N530" s="391"/>
      <c r="AA530" s="56">
        <f t="shared" si="25"/>
        <v>1862177</v>
      </c>
    </row>
    <row r="531" spans="1:27" ht="16">
      <c r="A531" s="4"/>
      <c r="B531" s="6"/>
      <c r="C531" s="413"/>
      <c r="D531" s="70" t="s">
        <v>1009</v>
      </c>
      <c r="E531" s="69"/>
      <c r="F531" s="69"/>
      <c r="G531" s="78" t="s">
        <v>1010</v>
      </c>
      <c r="H531" s="15" t="s">
        <v>35</v>
      </c>
      <c r="I531" s="15">
        <v>1</v>
      </c>
      <c r="J531" s="56">
        <v>2144193</v>
      </c>
      <c r="K531" s="44">
        <f t="shared" si="24"/>
        <v>2144193</v>
      </c>
      <c r="L531" s="396"/>
      <c r="M531" s="382"/>
      <c r="N531" s="391"/>
      <c r="AA531" s="56">
        <f t="shared" si="25"/>
        <v>2073209</v>
      </c>
    </row>
    <row r="532" spans="1:27" ht="16">
      <c r="A532" s="4"/>
      <c r="B532" s="6"/>
      <c r="C532" s="413"/>
      <c r="D532" s="70" t="s">
        <v>1011</v>
      </c>
      <c r="E532" s="69"/>
      <c r="F532" s="69"/>
      <c r="G532" s="103" t="s">
        <v>1012</v>
      </c>
      <c r="H532" s="15"/>
      <c r="I532" s="15"/>
      <c r="J532" s="56"/>
      <c r="K532" s="44"/>
      <c r="L532" s="396"/>
      <c r="M532" s="384"/>
      <c r="N532" s="361"/>
      <c r="AA532" s="56">
        <f t="shared" si="25"/>
        <v>0</v>
      </c>
    </row>
    <row r="533" spans="1:27" ht="16">
      <c r="A533" s="4"/>
      <c r="B533" s="6"/>
      <c r="C533" s="413"/>
      <c r="D533" s="70" t="s">
        <v>1013</v>
      </c>
      <c r="E533" s="69"/>
      <c r="F533" s="69"/>
      <c r="G533" s="78" t="s">
        <v>1014</v>
      </c>
      <c r="H533" s="15" t="s">
        <v>42</v>
      </c>
      <c r="I533" s="15">
        <v>58</v>
      </c>
      <c r="J533" s="56">
        <v>35093</v>
      </c>
      <c r="K533" s="44">
        <f t="shared" si="24"/>
        <v>2035394</v>
      </c>
      <c r="L533" s="396"/>
      <c r="M533" s="382"/>
      <c r="N533" s="391"/>
      <c r="AA533" s="56">
        <f t="shared" si="25"/>
        <v>33931</v>
      </c>
    </row>
    <row r="534" spans="1:27" ht="16">
      <c r="A534" s="4"/>
      <c r="B534" s="6"/>
      <c r="C534" s="413"/>
      <c r="D534" s="70" t="s">
        <v>1015</v>
      </c>
      <c r="E534" s="69"/>
      <c r="F534" s="69"/>
      <c r="G534" s="78" t="s">
        <v>1016</v>
      </c>
      <c r="H534" s="15" t="s">
        <v>42</v>
      </c>
      <c r="I534" s="15">
        <v>29</v>
      </c>
      <c r="J534" s="56">
        <v>51001</v>
      </c>
      <c r="K534" s="44">
        <f t="shared" si="24"/>
        <v>1479029</v>
      </c>
      <c r="L534" s="396"/>
      <c r="M534" s="382"/>
      <c r="N534" s="391"/>
      <c r="AA534" s="56">
        <f t="shared" si="25"/>
        <v>49313</v>
      </c>
    </row>
    <row r="535" spans="1:27" ht="16">
      <c r="A535" s="4"/>
      <c r="B535" s="6"/>
      <c r="C535" s="413"/>
      <c r="D535" s="70" t="s">
        <v>1017</v>
      </c>
      <c r="E535" s="69"/>
      <c r="F535" s="69"/>
      <c r="G535" s="78" t="s">
        <v>1018</v>
      </c>
      <c r="H535" s="15" t="s">
        <v>42</v>
      </c>
      <c r="I535" s="15">
        <v>29</v>
      </c>
      <c r="J535" s="56">
        <v>78667</v>
      </c>
      <c r="K535" s="44">
        <f t="shared" si="24"/>
        <v>2281343</v>
      </c>
      <c r="L535" s="396"/>
      <c r="M535" s="382"/>
      <c r="N535" s="391"/>
      <c r="AA535" s="56">
        <f t="shared" si="25"/>
        <v>76063</v>
      </c>
    </row>
    <row r="536" spans="1:27" ht="16">
      <c r="A536" s="4"/>
      <c r="B536" s="6"/>
      <c r="C536" s="413"/>
      <c r="D536" s="70" t="s">
        <v>1019</v>
      </c>
      <c r="E536" s="69"/>
      <c r="F536" s="69"/>
      <c r="G536" s="103" t="s">
        <v>1020</v>
      </c>
      <c r="H536" s="15"/>
      <c r="I536" s="15"/>
      <c r="J536" s="56"/>
      <c r="K536" s="44"/>
      <c r="L536" s="396"/>
      <c r="M536" s="384"/>
      <c r="N536" s="361"/>
      <c r="AA536" s="56">
        <f t="shared" si="25"/>
        <v>0</v>
      </c>
    </row>
    <row r="537" spans="1:27" ht="16">
      <c r="A537" s="4"/>
      <c r="B537" s="6"/>
      <c r="C537" s="413"/>
      <c r="D537" s="70" t="s">
        <v>1021</v>
      </c>
      <c r="E537" s="69"/>
      <c r="F537" s="69"/>
      <c r="G537" s="78" t="s">
        <v>1022</v>
      </c>
      <c r="H537" s="15"/>
      <c r="I537" s="15"/>
      <c r="J537" s="56"/>
      <c r="K537" s="44"/>
      <c r="L537" s="396"/>
      <c r="M537" s="384"/>
      <c r="N537" s="361"/>
      <c r="AA537" s="56">
        <f t="shared" si="25"/>
        <v>0</v>
      </c>
    </row>
    <row r="538" spans="1:27" ht="30">
      <c r="A538" s="4"/>
      <c r="B538" s="6"/>
      <c r="C538" s="413"/>
      <c r="D538" s="70" t="s">
        <v>1023</v>
      </c>
      <c r="E538" s="69"/>
      <c r="F538" s="69"/>
      <c r="G538" s="78" t="s">
        <v>1024</v>
      </c>
      <c r="H538" s="15" t="s">
        <v>35</v>
      </c>
      <c r="I538" s="15">
        <v>1</v>
      </c>
      <c r="J538" s="56">
        <v>254958547</v>
      </c>
      <c r="K538" s="44">
        <f t="shared" si="24"/>
        <v>254958547</v>
      </c>
      <c r="L538" s="396"/>
      <c r="M538" s="382"/>
      <c r="N538" s="391"/>
      <c r="AA538" s="56">
        <f t="shared" si="25"/>
        <v>246518144</v>
      </c>
    </row>
    <row r="539" spans="1:27" ht="16">
      <c r="A539" s="4"/>
      <c r="B539" s="6"/>
      <c r="C539" s="413"/>
      <c r="D539" s="70" t="s">
        <v>1025</v>
      </c>
      <c r="E539" s="69"/>
      <c r="F539" s="69"/>
      <c r="G539" s="103" t="s">
        <v>1026</v>
      </c>
      <c r="H539" s="15"/>
      <c r="I539" s="15"/>
      <c r="J539" s="56"/>
      <c r="K539" s="44"/>
      <c r="L539" s="396"/>
      <c r="M539" s="384"/>
      <c r="N539" s="361"/>
      <c r="AA539" s="56">
        <f t="shared" si="25"/>
        <v>0</v>
      </c>
    </row>
    <row r="540" spans="1:27" ht="16">
      <c r="A540" s="4"/>
      <c r="B540" s="6"/>
      <c r="C540" s="413"/>
      <c r="D540" s="70" t="s">
        <v>1027</v>
      </c>
      <c r="E540" s="69"/>
      <c r="F540" s="69"/>
      <c r="G540" s="78" t="s">
        <v>1028</v>
      </c>
      <c r="H540" s="15" t="s">
        <v>35</v>
      </c>
      <c r="I540" s="15">
        <v>1</v>
      </c>
      <c r="J540" s="56">
        <v>84047562</v>
      </c>
      <c r="K540" s="44">
        <f t="shared" si="24"/>
        <v>84047562</v>
      </c>
      <c r="L540" s="396"/>
      <c r="M540" s="382"/>
      <c r="N540" s="391"/>
      <c r="AA540" s="56">
        <f t="shared" si="25"/>
        <v>81265167</v>
      </c>
    </row>
    <row r="541" spans="1:27" ht="16">
      <c r="A541" s="4"/>
      <c r="B541" s="6"/>
      <c r="C541" s="413"/>
      <c r="D541" s="70" t="s">
        <v>1029</v>
      </c>
      <c r="E541" s="69"/>
      <c r="F541" s="69"/>
      <c r="G541" s="78" t="s">
        <v>1030</v>
      </c>
      <c r="H541" s="15" t="s">
        <v>35</v>
      </c>
      <c r="I541" s="15">
        <v>1</v>
      </c>
      <c r="J541" s="56">
        <v>60046419</v>
      </c>
      <c r="K541" s="44">
        <f t="shared" si="24"/>
        <v>60046419</v>
      </c>
      <c r="L541" s="396"/>
      <c r="M541" s="382"/>
      <c r="N541" s="391"/>
      <c r="AA541" s="56">
        <f t="shared" si="25"/>
        <v>58058582</v>
      </c>
    </row>
    <row r="542" spans="1:27" ht="16">
      <c r="A542" s="4"/>
      <c r="B542" s="6"/>
      <c r="C542" s="413"/>
      <c r="D542" s="70" t="s">
        <v>1031</v>
      </c>
      <c r="E542" s="69"/>
      <c r="F542" s="69"/>
      <c r="G542" s="78" t="s">
        <v>1032</v>
      </c>
      <c r="H542" s="15" t="s">
        <v>35</v>
      </c>
      <c r="I542" s="15">
        <v>1</v>
      </c>
      <c r="J542" s="56">
        <v>51370856</v>
      </c>
      <c r="K542" s="44">
        <f t="shared" si="24"/>
        <v>51370856</v>
      </c>
      <c r="L542" s="396"/>
      <c r="M542" s="382"/>
      <c r="N542" s="391"/>
      <c r="AA542" s="56">
        <f t="shared" si="25"/>
        <v>49670224</v>
      </c>
    </row>
    <row r="543" spans="1:27" ht="45">
      <c r="A543" s="4"/>
      <c r="B543" s="6"/>
      <c r="C543" s="413"/>
      <c r="D543" s="70" t="s">
        <v>1033</v>
      </c>
      <c r="E543" s="69"/>
      <c r="F543" s="69"/>
      <c r="G543" s="78" t="s">
        <v>1034</v>
      </c>
      <c r="H543" s="15" t="s">
        <v>35</v>
      </c>
      <c r="I543" s="15">
        <v>1</v>
      </c>
      <c r="J543" s="56">
        <v>6654216</v>
      </c>
      <c r="K543" s="44">
        <f t="shared" si="24"/>
        <v>6654216</v>
      </c>
      <c r="L543" s="396"/>
      <c r="M543" s="382"/>
      <c r="N543" s="391"/>
      <c r="AA543" s="56">
        <f t="shared" si="25"/>
        <v>6433928</v>
      </c>
    </row>
    <row r="544" spans="1:27" ht="16">
      <c r="A544" s="4"/>
      <c r="B544" s="6"/>
      <c r="C544" s="413"/>
      <c r="D544" s="70" t="s">
        <v>1035</v>
      </c>
      <c r="E544" s="69"/>
      <c r="F544" s="69"/>
      <c r="G544" s="103" t="s">
        <v>1036</v>
      </c>
      <c r="H544" s="15"/>
      <c r="I544" s="15"/>
      <c r="J544" s="56"/>
      <c r="K544" s="44"/>
      <c r="L544" s="396"/>
      <c r="M544" s="384"/>
      <c r="N544" s="361"/>
      <c r="AA544" s="56">
        <f t="shared" si="25"/>
        <v>0</v>
      </c>
    </row>
    <row r="545" spans="1:27" ht="16">
      <c r="A545" s="4"/>
      <c r="B545" s="6"/>
      <c r="C545" s="413"/>
      <c r="D545" s="70" t="s">
        <v>1037</v>
      </c>
      <c r="E545" s="69"/>
      <c r="F545" s="69"/>
      <c r="G545" s="78" t="s">
        <v>1038</v>
      </c>
      <c r="H545" s="15" t="s">
        <v>35</v>
      </c>
      <c r="I545" s="15">
        <v>1</v>
      </c>
      <c r="J545" s="56">
        <v>7309298</v>
      </c>
      <c r="K545" s="44">
        <f t="shared" si="24"/>
        <v>7309298</v>
      </c>
      <c r="L545" s="396"/>
      <c r="M545" s="382"/>
      <c r="N545" s="391"/>
      <c r="AA545" s="56">
        <f t="shared" si="25"/>
        <v>7067324</v>
      </c>
    </row>
    <row r="546" spans="1:27" ht="16">
      <c r="A546" s="4"/>
      <c r="B546" s="6"/>
      <c r="C546" s="413"/>
      <c r="D546" s="70" t="s">
        <v>1039</v>
      </c>
      <c r="E546" s="69"/>
      <c r="F546" s="69"/>
      <c r="G546" s="103" t="s">
        <v>1040</v>
      </c>
      <c r="H546" s="15"/>
      <c r="I546" s="15"/>
      <c r="J546" s="56"/>
      <c r="K546" s="44"/>
      <c r="L546" s="396"/>
      <c r="M546" s="384"/>
      <c r="N546" s="361"/>
      <c r="AA546" s="56">
        <f t="shared" si="25"/>
        <v>0</v>
      </c>
    </row>
    <row r="547" spans="1:27" ht="16">
      <c r="A547" s="4"/>
      <c r="B547" s="6"/>
      <c r="C547" s="413"/>
      <c r="D547" s="70" t="s">
        <v>1041</v>
      </c>
      <c r="E547" s="69"/>
      <c r="F547" s="69"/>
      <c r="G547" s="78" t="s">
        <v>1042</v>
      </c>
      <c r="H547" s="15" t="s">
        <v>35</v>
      </c>
      <c r="I547" s="15">
        <v>1</v>
      </c>
      <c r="J547" s="56">
        <v>33790110</v>
      </c>
      <c r="K547" s="44">
        <f t="shared" si="24"/>
        <v>33790110</v>
      </c>
      <c r="L547" s="396"/>
      <c r="M547" s="382"/>
      <c r="N547" s="391"/>
      <c r="AA547" s="56">
        <f t="shared" si="25"/>
        <v>32671488</v>
      </c>
    </row>
    <row r="548" spans="1:27" ht="16">
      <c r="A548" s="4"/>
      <c r="B548" s="6"/>
      <c r="C548" s="413"/>
      <c r="D548" s="70" t="s">
        <v>1043</v>
      </c>
      <c r="E548" s="69"/>
      <c r="F548" s="69"/>
      <c r="G548" s="103" t="s">
        <v>1044</v>
      </c>
      <c r="H548" s="15"/>
      <c r="I548" s="15"/>
      <c r="J548" s="56"/>
      <c r="K548" s="44"/>
      <c r="L548" s="396"/>
      <c r="M548" s="384"/>
      <c r="N548" s="361"/>
      <c r="AA548" s="56">
        <f t="shared" si="25"/>
        <v>0</v>
      </c>
    </row>
    <row r="549" spans="1:27" ht="16">
      <c r="A549" s="4"/>
      <c r="B549" s="6"/>
      <c r="C549" s="413"/>
      <c r="D549" s="70" t="s">
        <v>1045</v>
      </c>
      <c r="E549" s="69"/>
      <c r="F549" s="69"/>
      <c r="G549" s="78" t="s">
        <v>1046</v>
      </c>
      <c r="H549" s="15" t="s">
        <v>42</v>
      </c>
      <c r="I549" s="15">
        <v>10</v>
      </c>
      <c r="J549" s="56">
        <v>65735</v>
      </c>
      <c r="K549" s="44">
        <f t="shared" si="24"/>
        <v>657350</v>
      </c>
      <c r="L549" s="396"/>
      <c r="M549" s="382"/>
      <c r="N549" s="391"/>
      <c r="AA549" s="56">
        <f t="shared" si="25"/>
        <v>63559</v>
      </c>
    </row>
    <row r="550" spans="1:27" ht="16">
      <c r="A550" s="4"/>
      <c r="B550" s="6"/>
      <c r="C550" s="413"/>
      <c r="D550" s="70" t="s">
        <v>1047</v>
      </c>
      <c r="E550" s="69"/>
      <c r="F550" s="69"/>
      <c r="G550" s="78" t="s">
        <v>1048</v>
      </c>
      <c r="H550" s="15" t="s">
        <v>42</v>
      </c>
      <c r="I550" s="15">
        <v>16</v>
      </c>
      <c r="J550" s="56">
        <v>132475</v>
      </c>
      <c r="K550" s="44">
        <f t="shared" si="24"/>
        <v>2119600</v>
      </c>
      <c r="L550" s="396"/>
      <c r="M550" s="382"/>
      <c r="N550" s="391"/>
      <c r="AA550" s="56">
        <f t="shared" si="25"/>
        <v>128089</v>
      </c>
    </row>
    <row r="551" spans="1:27" ht="16">
      <c r="A551" s="4"/>
      <c r="B551" s="6"/>
      <c r="C551" s="413"/>
      <c r="D551" s="70" t="s">
        <v>1049</v>
      </c>
      <c r="E551" s="69"/>
      <c r="F551" s="69"/>
      <c r="G551" s="78" t="s">
        <v>1050</v>
      </c>
      <c r="H551" s="15" t="s">
        <v>42</v>
      </c>
      <c r="I551" s="15">
        <v>60</v>
      </c>
      <c r="J551" s="56">
        <v>183557</v>
      </c>
      <c r="K551" s="44">
        <f t="shared" si="24"/>
        <v>11013420</v>
      </c>
      <c r="L551" s="396"/>
      <c r="M551" s="382"/>
      <c r="N551" s="391"/>
      <c r="AA551" s="56">
        <f t="shared" si="25"/>
        <v>177480</v>
      </c>
    </row>
    <row r="552" spans="1:27" ht="16">
      <c r="A552" s="4"/>
      <c r="B552" s="6"/>
      <c r="C552" s="413"/>
      <c r="D552" s="70" t="s">
        <v>1051</v>
      </c>
      <c r="E552" s="69"/>
      <c r="F552" s="69"/>
      <c r="G552" s="103" t="s">
        <v>1052</v>
      </c>
      <c r="H552" s="15"/>
      <c r="I552" s="15"/>
      <c r="J552" s="56"/>
      <c r="K552" s="44"/>
      <c r="L552" s="396"/>
      <c r="M552" s="384"/>
      <c r="N552" s="361"/>
      <c r="AA552" s="56">
        <f t="shared" si="25"/>
        <v>0</v>
      </c>
    </row>
    <row r="553" spans="1:27" ht="16">
      <c r="A553" s="4"/>
      <c r="B553" s="6"/>
      <c r="C553" s="413"/>
      <c r="D553" s="70" t="s">
        <v>1053</v>
      </c>
      <c r="E553" s="69"/>
      <c r="F553" s="69"/>
      <c r="G553" s="103" t="s">
        <v>1054</v>
      </c>
      <c r="H553" s="15"/>
      <c r="I553" s="15"/>
      <c r="J553" s="56"/>
      <c r="K553" s="44"/>
      <c r="L553" s="396"/>
      <c r="M553" s="384"/>
      <c r="N553" s="361"/>
      <c r="AA553" s="56">
        <f t="shared" si="25"/>
        <v>0</v>
      </c>
    </row>
    <row r="554" spans="1:27" ht="16">
      <c r="A554" s="4"/>
      <c r="B554" s="6"/>
      <c r="C554" s="413"/>
      <c r="D554" s="70" t="s">
        <v>1055</v>
      </c>
      <c r="E554" s="69"/>
      <c r="F554" s="69"/>
      <c r="G554" s="78" t="s">
        <v>1056</v>
      </c>
      <c r="H554" s="15" t="s">
        <v>35</v>
      </c>
      <c r="I554" s="15">
        <v>6</v>
      </c>
      <c r="J554" s="56">
        <v>1039235</v>
      </c>
      <c r="K554" s="44">
        <f t="shared" si="24"/>
        <v>6235410</v>
      </c>
      <c r="L554" s="396"/>
      <c r="M554" s="382"/>
      <c r="N554" s="391"/>
      <c r="AA554" s="56">
        <f t="shared" si="25"/>
        <v>1004831</v>
      </c>
    </row>
    <row r="555" spans="1:27" ht="16">
      <c r="A555" s="4"/>
      <c r="B555" s="6"/>
      <c r="C555" s="413"/>
      <c r="D555" s="70" t="s">
        <v>1057</v>
      </c>
      <c r="E555" s="69"/>
      <c r="F555" s="69"/>
      <c r="G555" s="103" t="s">
        <v>1058</v>
      </c>
      <c r="H555" s="15"/>
      <c r="I555" s="15"/>
      <c r="J555" s="56"/>
      <c r="K555" s="44"/>
      <c r="L555" s="396"/>
      <c r="M555" s="384"/>
      <c r="N555" s="361"/>
      <c r="AA555" s="56">
        <f t="shared" si="25"/>
        <v>0</v>
      </c>
    </row>
    <row r="556" spans="1:27" ht="16">
      <c r="A556" s="4"/>
      <c r="B556" s="6"/>
      <c r="C556" s="413"/>
      <c r="D556" s="70" t="s">
        <v>1059</v>
      </c>
      <c r="E556" s="69"/>
      <c r="F556" s="69"/>
      <c r="G556" s="78" t="s">
        <v>1060</v>
      </c>
      <c r="H556" s="15" t="s">
        <v>35</v>
      </c>
      <c r="I556" s="15">
        <v>4</v>
      </c>
      <c r="J556" s="56">
        <v>400891</v>
      </c>
      <c r="K556" s="44">
        <f t="shared" si="24"/>
        <v>1603564</v>
      </c>
      <c r="L556" s="396"/>
      <c r="M556" s="382"/>
      <c r="N556" s="391"/>
      <c r="AA556" s="56">
        <f t="shared" si="25"/>
        <v>387620</v>
      </c>
    </row>
    <row r="557" spans="1:27" ht="16">
      <c r="A557" s="4"/>
      <c r="B557" s="6"/>
      <c r="C557" s="413"/>
      <c r="D557" s="70" t="s">
        <v>1061</v>
      </c>
      <c r="E557" s="69"/>
      <c r="F557" s="69"/>
      <c r="G557" s="78" t="s">
        <v>1062</v>
      </c>
      <c r="H557" s="15" t="s">
        <v>35</v>
      </c>
      <c r="I557" s="15">
        <v>2</v>
      </c>
      <c r="J557" s="56">
        <v>1145242</v>
      </c>
      <c r="K557" s="44">
        <f t="shared" si="24"/>
        <v>2290484</v>
      </c>
      <c r="L557" s="396"/>
      <c r="M557" s="382"/>
      <c r="N557" s="391"/>
      <c r="AA557" s="56">
        <f t="shared" si="25"/>
        <v>1107329</v>
      </c>
    </row>
    <row r="558" spans="1:27" ht="16">
      <c r="A558" s="4"/>
      <c r="B558" s="6"/>
      <c r="C558" s="413"/>
      <c r="D558" s="101" t="s">
        <v>1063</v>
      </c>
      <c r="E558" s="102"/>
      <c r="F558" s="102"/>
      <c r="G558" s="103" t="s">
        <v>1064</v>
      </c>
      <c r="H558" s="15"/>
      <c r="I558" s="15"/>
      <c r="J558" s="56"/>
      <c r="K558" s="44"/>
      <c r="L558" s="396"/>
      <c r="M558" s="384"/>
      <c r="N558" s="361"/>
      <c r="AA558" s="56">
        <f t="shared" si="25"/>
        <v>0</v>
      </c>
    </row>
    <row r="559" spans="1:27" ht="16">
      <c r="A559" s="4"/>
      <c r="B559" s="6"/>
      <c r="C559" s="413"/>
      <c r="D559" s="70" t="s">
        <v>1065</v>
      </c>
      <c r="E559" s="69"/>
      <c r="F559" s="69"/>
      <c r="G559" s="78" t="s">
        <v>1066</v>
      </c>
      <c r="H559" s="15" t="s">
        <v>35</v>
      </c>
      <c r="I559" s="15">
        <v>1</v>
      </c>
      <c r="J559" s="56">
        <v>2599444</v>
      </c>
      <c r="K559" s="44">
        <f t="shared" si="24"/>
        <v>2599444</v>
      </c>
      <c r="L559" s="396"/>
      <c r="M559" s="382"/>
      <c r="N559" s="391"/>
      <c r="AA559" s="56">
        <f t="shared" si="25"/>
        <v>2513389</v>
      </c>
    </row>
    <row r="560" spans="1:27" ht="16">
      <c r="A560" s="4"/>
      <c r="B560" s="6"/>
      <c r="C560" s="413"/>
      <c r="D560" s="101" t="s">
        <v>1067</v>
      </c>
      <c r="E560" s="102"/>
      <c r="F560" s="102"/>
      <c r="G560" s="103" t="s">
        <v>1068</v>
      </c>
      <c r="H560" s="15"/>
      <c r="I560" s="15"/>
      <c r="J560" s="56"/>
      <c r="K560" s="44"/>
      <c r="L560" s="396"/>
      <c r="M560" s="384"/>
      <c r="N560" s="361"/>
      <c r="AA560" s="56">
        <f t="shared" si="25"/>
        <v>0</v>
      </c>
    </row>
    <row r="561" spans="1:27" ht="16">
      <c r="A561" s="4"/>
      <c r="B561" s="6"/>
      <c r="C561" s="413"/>
      <c r="D561" s="70" t="s">
        <v>1069</v>
      </c>
      <c r="E561" s="69"/>
      <c r="F561" s="69"/>
      <c r="G561" s="78" t="s">
        <v>1070</v>
      </c>
      <c r="H561" s="15" t="s">
        <v>35</v>
      </c>
      <c r="I561" s="15">
        <v>1</v>
      </c>
      <c r="J561" s="56">
        <v>8643520</v>
      </c>
      <c r="K561" s="44">
        <f t="shared" si="24"/>
        <v>8643520</v>
      </c>
      <c r="L561" s="396"/>
      <c r="M561" s="382"/>
      <c r="N561" s="391"/>
      <c r="AA561" s="56">
        <f t="shared" si="25"/>
        <v>8357376</v>
      </c>
    </row>
    <row r="562" spans="1:27" ht="16">
      <c r="A562" s="4"/>
      <c r="B562" s="6"/>
      <c r="C562" s="413"/>
      <c r="D562" s="101" t="s">
        <v>1071</v>
      </c>
      <c r="E562" s="102"/>
      <c r="F562" s="102"/>
      <c r="G562" s="103" t="s">
        <v>1072</v>
      </c>
      <c r="H562" s="15"/>
      <c r="I562" s="15"/>
      <c r="J562" s="56"/>
      <c r="K562" s="44"/>
      <c r="L562" s="396"/>
      <c r="M562" s="384"/>
      <c r="N562" s="361"/>
      <c r="AA562" s="56">
        <f t="shared" si="25"/>
        <v>0</v>
      </c>
    </row>
    <row r="563" spans="1:27" ht="16">
      <c r="A563" s="4"/>
      <c r="B563" s="6"/>
      <c r="C563" s="413"/>
      <c r="D563" s="70" t="s">
        <v>1073</v>
      </c>
      <c r="E563" s="69"/>
      <c r="F563" s="69"/>
      <c r="G563" s="78" t="s">
        <v>1074</v>
      </c>
      <c r="H563" s="15" t="s">
        <v>35</v>
      </c>
      <c r="I563" s="15">
        <v>2</v>
      </c>
      <c r="J563" s="56">
        <v>4632972</v>
      </c>
      <c r="K563" s="44">
        <f t="shared" si="24"/>
        <v>9265944</v>
      </c>
      <c r="L563" s="396"/>
      <c r="M563" s="382"/>
      <c r="N563" s="391"/>
      <c r="AA563" s="56">
        <f t="shared" si="25"/>
        <v>4479597</v>
      </c>
    </row>
    <row r="564" spans="1:27" ht="16">
      <c r="A564" s="4"/>
      <c r="B564" s="6"/>
      <c r="C564" s="413"/>
      <c r="D564" s="70" t="s">
        <v>1075</v>
      </c>
      <c r="E564" s="69"/>
      <c r="F564" s="69"/>
      <c r="G564" s="78" t="s">
        <v>1076</v>
      </c>
      <c r="H564" s="15" t="s">
        <v>35</v>
      </c>
      <c r="I564" s="15">
        <v>1</v>
      </c>
      <c r="J564" s="56">
        <v>11968171</v>
      </c>
      <c r="K564" s="44">
        <f t="shared" ref="K564:K627" si="26">ROUND(I564*J564,0)</f>
        <v>11968171</v>
      </c>
      <c r="L564" s="396"/>
      <c r="M564" s="382"/>
      <c r="N564" s="391"/>
      <c r="AA564" s="56">
        <f t="shared" si="25"/>
        <v>11571965</v>
      </c>
    </row>
    <row r="565" spans="1:27" ht="16">
      <c r="A565" s="4"/>
      <c r="B565" s="6"/>
      <c r="C565" s="413"/>
      <c r="D565" s="101" t="s">
        <v>1077</v>
      </c>
      <c r="E565" s="102"/>
      <c r="F565" s="102"/>
      <c r="G565" s="103" t="s">
        <v>1078</v>
      </c>
      <c r="H565" s="15"/>
      <c r="I565" s="15"/>
      <c r="J565" s="56"/>
      <c r="K565" s="44"/>
      <c r="L565" s="396"/>
      <c r="M565" s="384"/>
      <c r="N565" s="361"/>
      <c r="AA565" s="56">
        <f t="shared" si="25"/>
        <v>0</v>
      </c>
    </row>
    <row r="566" spans="1:27" ht="16">
      <c r="A566" s="4"/>
      <c r="B566" s="6"/>
      <c r="C566" s="413"/>
      <c r="D566" s="70" t="s">
        <v>1079</v>
      </c>
      <c r="E566" s="69"/>
      <c r="F566" s="69"/>
      <c r="G566" s="78" t="s">
        <v>1080</v>
      </c>
      <c r="H566" s="15" t="s">
        <v>35</v>
      </c>
      <c r="I566" s="15">
        <v>2</v>
      </c>
      <c r="J566" s="56">
        <v>901697</v>
      </c>
      <c r="K566" s="44">
        <f t="shared" si="26"/>
        <v>1803394</v>
      </c>
      <c r="L566" s="396"/>
      <c r="M566" s="382"/>
      <c r="N566" s="391"/>
      <c r="AA566" s="56">
        <f t="shared" si="25"/>
        <v>871846</v>
      </c>
    </row>
    <row r="567" spans="1:27" ht="16">
      <c r="A567" s="4"/>
      <c r="B567" s="6"/>
      <c r="C567" s="413"/>
      <c r="D567" s="101" t="s">
        <v>1081</v>
      </c>
      <c r="E567" s="102"/>
      <c r="F567" s="102"/>
      <c r="G567" s="103" t="s">
        <v>1082</v>
      </c>
      <c r="H567" s="15"/>
      <c r="I567" s="15"/>
      <c r="J567" s="56"/>
      <c r="K567" s="44"/>
      <c r="L567" s="396"/>
      <c r="M567" s="384"/>
      <c r="N567" s="361"/>
      <c r="AA567" s="56">
        <f t="shared" si="25"/>
        <v>0</v>
      </c>
    </row>
    <row r="568" spans="1:27" ht="16">
      <c r="A568" s="4"/>
      <c r="B568" s="6"/>
      <c r="C568" s="413"/>
      <c r="D568" s="70" t="s">
        <v>1083</v>
      </c>
      <c r="E568" s="69"/>
      <c r="F568" s="69"/>
      <c r="G568" s="78" t="s">
        <v>1084</v>
      </c>
      <c r="H568" s="15" t="s">
        <v>35</v>
      </c>
      <c r="I568" s="15">
        <v>2</v>
      </c>
      <c r="J568" s="56">
        <v>446907</v>
      </c>
      <c r="K568" s="44">
        <f t="shared" si="26"/>
        <v>893814</v>
      </c>
      <c r="L568" s="396"/>
      <c r="M568" s="382"/>
      <c r="N568" s="391"/>
      <c r="AA568" s="56">
        <f t="shared" si="25"/>
        <v>432112</v>
      </c>
    </row>
    <row r="569" spans="1:27" ht="16">
      <c r="A569" s="4"/>
      <c r="B569" s="6"/>
      <c r="C569" s="413"/>
      <c r="D569" s="70" t="s">
        <v>1085</v>
      </c>
      <c r="E569" s="69"/>
      <c r="F569" s="69"/>
      <c r="G569" s="78" t="s">
        <v>1086</v>
      </c>
      <c r="H569" s="15" t="s">
        <v>35</v>
      </c>
      <c r="I569" s="15">
        <v>1</v>
      </c>
      <c r="J569" s="56">
        <v>663681</v>
      </c>
      <c r="K569" s="44">
        <f t="shared" si="26"/>
        <v>663681</v>
      </c>
      <c r="L569" s="396"/>
      <c r="M569" s="382"/>
      <c r="N569" s="391"/>
      <c r="AA569" s="56">
        <f t="shared" si="25"/>
        <v>641710</v>
      </c>
    </row>
    <row r="570" spans="1:27" ht="16">
      <c r="A570" s="4"/>
      <c r="B570" s="6"/>
      <c r="C570" s="413"/>
      <c r="D570" s="70" t="s">
        <v>1087</v>
      </c>
      <c r="E570" s="69"/>
      <c r="F570" s="69"/>
      <c r="G570" s="78" t="s">
        <v>1088</v>
      </c>
      <c r="H570" s="15" t="s">
        <v>35</v>
      </c>
      <c r="I570" s="15">
        <v>1</v>
      </c>
      <c r="J570" s="56">
        <v>989738</v>
      </c>
      <c r="K570" s="44">
        <f t="shared" si="26"/>
        <v>989738</v>
      </c>
      <c r="L570" s="396"/>
      <c r="M570" s="382"/>
      <c r="N570" s="391"/>
      <c r="AA570" s="56">
        <f t="shared" si="25"/>
        <v>956973</v>
      </c>
    </row>
    <row r="571" spans="1:27" ht="16">
      <c r="A571" s="4"/>
      <c r="B571" s="6"/>
      <c r="C571" s="413"/>
      <c r="D571" s="101" t="s">
        <v>1089</v>
      </c>
      <c r="E571" s="102"/>
      <c r="F571" s="102"/>
      <c r="G571" s="103" t="s">
        <v>1090</v>
      </c>
      <c r="H571" s="15"/>
      <c r="I571" s="15"/>
      <c r="J571" s="56"/>
      <c r="K571" s="44"/>
      <c r="L571" s="396"/>
      <c r="M571" s="384"/>
      <c r="N571" s="361"/>
      <c r="AA571" s="56">
        <f t="shared" si="25"/>
        <v>0</v>
      </c>
    </row>
    <row r="572" spans="1:27" ht="16">
      <c r="A572" s="4"/>
      <c r="B572" s="6"/>
      <c r="C572" s="413"/>
      <c r="D572" s="101" t="s">
        <v>1091</v>
      </c>
      <c r="E572" s="102"/>
      <c r="F572" s="102"/>
      <c r="G572" s="103" t="s">
        <v>1092</v>
      </c>
      <c r="H572" s="15"/>
      <c r="I572" s="15"/>
      <c r="J572" s="56"/>
      <c r="K572" s="44"/>
      <c r="L572" s="396"/>
      <c r="M572" s="384"/>
      <c r="N572" s="361"/>
      <c r="AA572" s="56">
        <f t="shared" si="25"/>
        <v>0</v>
      </c>
    </row>
    <row r="573" spans="1:27" ht="16">
      <c r="A573" s="4"/>
      <c r="B573" s="6"/>
      <c r="C573" s="413"/>
      <c r="D573" s="70" t="s">
        <v>1093</v>
      </c>
      <c r="E573" s="69"/>
      <c r="F573" s="69"/>
      <c r="G573" s="78" t="s">
        <v>1094</v>
      </c>
      <c r="H573" s="15" t="s">
        <v>35</v>
      </c>
      <c r="I573" s="15">
        <v>1</v>
      </c>
      <c r="J573" s="56">
        <v>4827890</v>
      </c>
      <c r="K573" s="44">
        <f t="shared" si="26"/>
        <v>4827890</v>
      </c>
      <c r="L573" s="396"/>
      <c r="M573" s="382"/>
      <c r="N573" s="391"/>
      <c r="AA573" s="56">
        <f t="shared" si="25"/>
        <v>4668063</v>
      </c>
    </row>
    <row r="574" spans="1:27" ht="16">
      <c r="A574" s="4"/>
      <c r="B574" s="6"/>
      <c r="C574" s="413"/>
      <c r="D574" s="70" t="s">
        <v>1095</v>
      </c>
      <c r="E574" s="69"/>
      <c r="F574" s="69"/>
      <c r="G574" s="78" t="s">
        <v>1096</v>
      </c>
      <c r="H574" s="15" t="s">
        <v>35</v>
      </c>
      <c r="I574" s="15">
        <v>1</v>
      </c>
      <c r="J574" s="56">
        <v>4827890</v>
      </c>
      <c r="K574" s="44">
        <f t="shared" si="26"/>
        <v>4827890</v>
      </c>
      <c r="L574" s="396"/>
      <c r="M574" s="382"/>
      <c r="N574" s="391"/>
      <c r="AA574" s="56">
        <f t="shared" si="25"/>
        <v>4668063</v>
      </c>
    </row>
    <row r="575" spans="1:27" ht="16">
      <c r="A575" s="4"/>
      <c r="B575" s="6"/>
      <c r="C575" s="413"/>
      <c r="D575" s="101" t="s">
        <v>1097</v>
      </c>
      <c r="E575" s="102"/>
      <c r="F575" s="102"/>
      <c r="G575" s="103" t="s">
        <v>1098</v>
      </c>
      <c r="H575" s="15"/>
      <c r="I575" s="15"/>
      <c r="J575" s="56"/>
      <c r="K575" s="44"/>
      <c r="L575" s="396"/>
      <c r="M575" s="384"/>
      <c r="N575" s="361"/>
      <c r="AA575" s="56">
        <f t="shared" si="25"/>
        <v>0</v>
      </c>
    </row>
    <row r="576" spans="1:27" ht="16">
      <c r="A576" s="4"/>
      <c r="B576" s="6"/>
      <c r="C576" s="413"/>
      <c r="D576" s="70" t="s">
        <v>1099</v>
      </c>
      <c r="E576" s="69"/>
      <c r="F576" s="69"/>
      <c r="G576" s="78" t="s">
        <v>1100</v>
      </c>
      <c r="H576" s="15" t="s">
        <v>35</v>
      </c>
      <c r="I576" s="15">
        <v>3</v>
      </c>
      <c r="J576" s="56">
        <v>1004582</v>
      </c>
      <c r="K576" s="44">
        <f t="shared" si="26"/>
        <v>3013746</v>
      </c>
      <c r="L576" s="396"/>
      <c r="M576" s="382"/>
      <c r="N576" s="391"/>
      <c r="AA576" s="56">
        <f t="shared" si="25"/>
        <v>971325</v>
      </c>
    </row>
    <row r="577" spans="1:27" ht="16">
      <c r="A577" s="4"/>
      <c r="B577" s="6"/>
      <c r="C577" s="413"/>
      <c r="D577" s="70" t="s">
        <v>1101</v>
      </c>
      <c r="E577" s="69"/>
      <c r="F577" s="69"/>
      <c r="G577" s="78" t="s">
        <v>1102</v>
      </c>
      <c r="H577" s="15" t="s">
        <v>35</v>
      </c>
      <c r="I577" s="15">
        <v>1</v>
      </c>
      <c r="J577" s="56">
        <v>1358689</v>
      </c>
      <c r="K577" s="44">
        <f t="shared" si="26"/>
        <v>1358689</v>
      </c>
      <c r="L577" s="396"/>
      <c r="M577" s="382"/>
      <c r="N577" s="391"/>
      <c r="AA577" s="56">
        <f t="shared" si="25"/>
        <v>1313710</v>
      </c>
    </row>
    <row r="578" spans="1:27" ht="16">
      <c r="A578" s="4"/>
      <c r="B578" s="6"/>
      <c r="C578" s="413"/>
      <c r="D578" s="101" t="s">
        <v>1103</v>
      </c>
      <c r="E578" s="102"/>
      <c r="F578" s="102"/>
      <c r="G578" s="103" t="s">
        <v>1104</v>
      </c>
      <c r="H578" s="15"/>
      <c r="I578" s="15"/>
      <c r="J578" s="56"/>
      <c r="K578" s="44"/>
      <c r="L578" s="396"/>
      <c r="M578" s="384"/>
      <c r="N578" s="361"/>
      <c r="AA578" s="56">
        <f t="shared" si="25"/>
        <v>0</v>
      </c>
    </row>
    <row r="579" spans="1:27" ht="16">
      <c r="A579" s="4"/>
      <c r="B579" s="6"/>
      <c r="C579" s="413"/>
      <c r="D579" s="70" t="s">
        <v>1105</v>
      </c>
      <c r="E579" s="69"/>
      <c r="F579" s="69"/>
      <c r="G579" s="78" t="s">
        <v>1106</v>
      </c>
      <c r="H579" s="15" t="s">
        <v>35</v>
      </c>
      <c r="I579" s="15">
        <v>5</v>
      </c>
      <c r="J579" s="56">
        <v>956927</v>
      </c>
      <c r="K579" s="44">
        <f t="shared" si="26"/>
        <v>4784635</v>
      </c>
      <c r="L579" s="396"/>
      <c r="M579" s="382"/>
      <c r="N579" s="391"/>
      <c r="AA579" s="56">
        <f t="shared" si="25"/>
        <v>925248</v>
      </c>
    </row>
    <row r="580" spans="1:27" ht="16">
      <c r="A580" s="4"/>
      <c r="B580" s="6"/>
      <c r="C580" s="413"/>
      <c r="D580" s="101" t="s">
        <v>1107</v>
      </c>
      <c r="E580" s="102"/>
      <c r="F580" s="102"/>
      <c r="G580" s="103" t="s">
        <v>1108</v>
      </c>
      <c r="H580" s="15"/>
      <c r="I580" s="15"/>
      <c r="J580" s="56"/>
      <c r="K580" s="44"/>
      <c r="L580" s="396"/>
      <c r="M580" s="384"/>
      <c r="N580" s="361"/>
      <c r="AA580" s="56">
        <f t="shared" si="25"/>
        <v>0</v>
      </c>
    </row>
    <row r="581" spans="1:27" ht="16">
      <c r="A581" s="4"/>
      <c r="B581" s="6"/>
      <c r="C581" s="413"/>
      <c r="D581" s="70" t="s">
        <v>1109</v>
      </c>
      <c r="E581" s="69"/>
      <c r="F581" s="69"/>
      <c r="G581" s="78" t="s">
        <v>1110</v>
      </c>
      <c r="H581" s="15" t="s">
        <v>35</v>
      </c>
      <c r="I581" s="15">
        <v>5</v>
      </c>
      <c r="J581" s="56">
        <v>701201</v>
      </c>
      <c r="K581" s="44">
        <f t="shared" si="26"/>
        <v>3506005</v>
      </c>
      <c r="L581" s="396"/>
      <c r="M581" s="382"/>
      <c r="N581" s="391"/>
      <c r="AA581" s="56">
        <f t="shared" si="25"/>
        <v>677988</v>
      </c>
    </row>
    <row r="582" spans="1:27" ht="16">
      <c r="A582" s="4"/>
      <c r="B582" s="6"/>
      <c r="C582" s="413"/>
      <c r="D582" s="101" t="s">
        <v>1111</v>
      </c>
      <c r="E582" s="102"/>
      <c r="F582" s="102"/>
      <c r="G582" s="103" t="s">
        <v>1112</v>
      </c>
      <c r="H582" s="15"/>
      <c r="I582" s="15"/>
      <c r="J582" s="56"/>
      <c r="K582" s="44"/>
      <c r="L582" s="396"/>
      <c r="M582" s="384"/>
      <c r="N582" s="361"/>
      <c r="AA582" s="56">
        <f t="shared" si="25"/>
        <v>0</v>
      </c>
    </row>
    <row r="583" spans="1:27" ht="16">
      <c r="A583" s="4"/>
      <c r="B583" s="6"/>
      <c r="C583" s="413"/>
      <c r="D583" s="70" t="s">
        <v>1113</v>
      </c>
      <c r="E583" s="69"/>
      <c r="F583" s="69"/>
      <c r="G583" s="78" t="s">
        <v>1114</v>
      </c>
      <c r="H583" s="15" t="s">
        <v>35</v>
      </c>
      <c r="I583" s="15">
        <v>3</v>
      </c>
      <c r="J583" s="56">
        <v>1476417</v>
      </c>
      <c r="K583" s="44">
        <f t="shared" si="26"/>
        <v>4429251</v>
      </c>
      <c r="L583" s="396"/>
      <c r="M583" s="382"/>
      <c r="N583" s="391"/>
      <c r="AA583" s="56">
        <f t="shared" si="25"/>
        <v>1427540</v>
      </c>
    </row>
    <row r="584" spans="1:27" ht="16">
      <c r="A584" s="4"/>
      <c r="B584" s="6"/>
      <c r="C584" s="413"/>
      <c r="D584" s="101" t="s">
        <v>1115</v>
      </c>
      <c r="E584" s="102"/>
      <c r="F584" s="102"/>
      <c r="G584" s="103" t="s">
        <v>1116</v>
      </c>
      <c r="H584" s="15"/>
      <c r="I584" s="15"/>
      <c r="J584" s="56"/>
      <c r="K584" s="44"/>
      <c r="L584" s="396"/>
      <c r="M584" s="384"/>
      <c r="N584" s="361"/>
      <c r="AA584" s="56">
        <f t="shared" si="25"/>
        <v>0</v>
      </c>
    </row>
    <row r="585" spans="1:27" ht="16">
      <c r="A585" s="4"/>
      <c r="B585" s="6"/>
      <c r="C585" s="413"/>
      <c r="D585" s="70" t="s">
        <v>1117</v>
      </c>
      <c r="E585" s="69"/>
      <c r="F585" s="69"/>
      <c r="G585" s="78" t="s">
        <v>1118</v>
      </c>
      <c r="H585" s="15" t="s">
        <v>35</v>
      </c>
      <c r="I585" s="15">
        <v>2</v>
      </c>
      <c r="J585" s="56">
        <v>2066902</v>
      </c>
      <c r="K585" s="44">
        <f t="shared" si="26"/>
        <v>4133804</v>
      </c>
      <c r="L585" s="396"/>
      <c r="M585" s="382"/>
      <c r="N585" s="391"/>
      <c r="AA585" s="56">
        <f t="shared" si="25"/>
        <v>1998477</v>
      </c>
    </row>
    <row r="586" spans="1:27" ht="16">
      <c r="A586" s="4"/>
      <c r="B586" s="6"/>
      <c r="C586" s="413"/>
      <c r="D586" s="70" t="s">
        <v>1119</v>
      </c>
      <c r="E586" s="69"/>
      <c r="F586" s="69"/>
      <c r="G586" s="78" t="s">
        <v>1120</v>
      </c>
      <c r="H586" s="15" t="s">
        <v>35</v>
      </c>
      <c r="I586" s="15">
        <v>2</v>
      </c>
      <c r="J586" s="56">
        <v>2066902</v>
      </c>
      <c r="K586" s="44">
        <f t="shared" si="26"/>
        <v>4133804</v>
      </c>
      <c r="L586" s="396"/>
      <c r="M586" s="382"/>
      <c r="N586" s="391"/>
      <c r="AA586" s="56">
        <f t="shared" si="25"/>
        <v>1998477</v>
      </c>
    </row>
    <row r="587" spans="1:27" ht="16">
      <c r="A587" s="4"/>
      <c r="B587" s="6"/>
      <c r="C587" s="413"/>
      <c r="D587" s="70" t="s">
        <v>1121</v>
      </c>
      <c r="E587" s="69"/>
      <c r="F587" s="69"/>
      <c r="G587" s="78" t="s">
        <v>1122</v>
      </c>
      <c r="H587" s="15" t="s">
        <v>35</v>
      </c>
      <c r="I587" s="15">
        <v>1</v>
      </c>
      <c r="J587" s="56">
        <v>2401353</v>
      </c>
      <c r="K587" s="44">
        <f t="shared" si="26"/>
        <v>2401353</v>
      </c>
      <c r="L587" s="396"/>
      <c r="M587" s="382"/>
      <c r="N587" s="391"/>
      <c r="AA587" s="56">
        <f t="shared" si="25"/>
        <v>2321856</v>
      </c>
    </row>
    <row r="588" spans="1:27" ht="16">
      <c r="A588" s="4"/>
      <c r="B588" s="6"/>
      <c r="C588" s="413"/>
      <c r="D588" s="70" t="s">
        <v>1123</v>
      </c>
      <c r="E588" s="69"/>
      <c r="F588" s="69"/>
      <c r="G588" s="78" t="s">
        <v>1124</v>
      </c>
      <c r="H588" s="15" t="s">
        <v>35</v>
      </c>
      <c r="I588" s="15">
        <v>1</v>
      </c>
      <c r="J588" s="56">
        <v>4083641</v>
      </c>
      <c r="K588" s="44">
        <f t="shared" si="26"/>
        <v>4083641</v>
      </c>
      <c r="L588" s="396"/>
      <c r="M588" s="382"/>
      <c r="N588" s="391"/>
      <c r="AA588" s="56">
        <f t="shared" si="25"/>
        <v>3948452</v>
      </c>
    </row>
    <row r="589" spans="1:27" ht="16">
      <c r="A589" s="4"/>
      <c r="B589" s="6"/>
      <c r="C589" s="413"/>
      <c r="D589" s="70" t="s">
        <v>1125</v>
      </c>
      <c r="E589" s="69"/>
      <c r="F589" s="69"/>
      <c r="G589" s="103" t="s">
        <v>1126</v>
      </c>
      <c r="H589" s="15"/>
      <c r="I589" s="15"/>
      <c r="J589" s="56"/>
      <c r="K589" s="44"/>
      <c r="L589" s="396"/>
      <c r="M589" s="384"/>
      <c r="N589" s="361"/>
      <c r="AA589" s="56">
        <f t="shared" si="25"/>
        <v>0</v>
      </c>
    </row>
    <row r="590" spans="1:27" ht="16">
      <c r="A590" s="4"/>
      <c r="B590" s="6"/>
      <c r="C590" s="413"/>
      <c r="D590" s="70" t="s">
        <v>1127</v>
      </c>
      <c r="E590" s="69"/>
      <c r="F590" s="69"/>
      <c r="G590" s="78" t="s">
        <v>1128</v>
      </c>
      <c r="H590" s="15" t="s">
        <v>35</v>
      </c>
      <c r="I590" s="15">
        <v>1</v>
      </c>
      <c r="J590" s="56">
        <v>5840969</v>
      </c>
      <c r="K590" s="44">
        <f t="shared" si="26"/>
        <v>5840969</v>
      </c>
      <c r="L590" s="396"/>
      <c r="M590" s="382"/>
      <c r="N590" s="391"/>
      <c r="AA590" s="56">
        <f t="shared" si="25"/>
        <v>5647604</v>
      </c>
    </row>
    <row r="591" spans="1:27" ht="16">
      <c r="A591" s="4"/>
      <c r="B591" s="6"/>
      <c r="C591" s="413"/>
      <c r="D591" s="70" t="s">
        <v>1129</v>
      </c>
      <c r="E591" s="69"/>
      <c r="F591" s="69"/>
      <c r="G591" s="103" t="s">
        <v>1130</v>
      </c>
      <c r="H591" s="15"/>
      <c r="I591" s="15"/>
      <c r="J591" s="56"/>
      <c r="K591" s="44"/>
      <c r="L591" s="396"/>
      <c r="M591" s="384"/>
      <c r="N591" s="361"/>
      <c r="AA591" s="56">
        <f t="shared" ref="AA591:AA654" si="27">+IFERROR(ROUND($AA$11*J591,0),"")</f>
        <v>0</v>
      </c>
    </row>
    <row r="592" spans="1:27" ht="16">
      <c r="A592" s="4"/>
      <c r="B592" s="6"/>
      <c r="C592" s="413"/>
      <c r="D592" s="70" t="s">
        <v>1131</v>
      </c>
      <c r="E592" s="69"/>
      <c r="F592" s="69"/>
      <c r="G592" s="103" t="s">
        <v>1132</v>
      </c>
      <c r="H592" s="15"/>
      <c r="I592" s="15"/>
      <c r="J592" s="56"/>
      <c r="K592" s="44"/>
      <c r="L592" s="396"/>
      <c r="M592" s="384"/>
      <c r="N592" s="361"/>
      <c r="AA592" s="56">
        <f t="shared" si="27"/>
        <v>0</v>
      </c>
    </row>
    <row r="593" spans="1:27" ht="16">
      <c r="A593" s="4"/>
      <c r="B593" s="6"/>
      <c r="C593" s="413"/>
      <c r="D593" s="70" t="s">
        <v>1133</v>
      </c>
      <c r="E593" s="69"/>
      <c r="F593" s="69"/>
      <c r="G593" s="78" t="s">
        <v>1134</v>
      </c>
      <c r="H593" s="15" t="s">
        <v>27</v>
      </c>
      <c r="I593" s="15">
        <v>150</v>
      </c>
      <c r="J593" s="56">
        <v>188366</v>
      </c>
      <c r="K593" s="44">
        <f t="shared" si="26"/>
        <v>28254900</v>
      </c>
      <c r="L593" s="396"/>
      <c r="M593" s="382"/>
      <c r="N593" s="391"/>
      <c r="AA593" s="56">
        <f t="shared" si="27"/>
        <v>182130</v>
      </c>
    </row>
    <row r="594" spans="1:27" ht="16">
      <c r="A594" s="4"/>
      <c r="B594" s="6"/>
      <c r="C594" s="413"/>
      <c r="D594" s="70" t="s">
        <v>1135</v>
      </c>
      <c r="E594" s="69"/>
      <c r="F594" s="69"/>
      <c r="G594" s="103" t="s">
        <v>1136</v>
      </c>
      <c r="H594" s="15"/>
      <c r="I594" s="15"/>
      <c r="J594" s="56"/>
      <c r="K594" s="44"/>
      <c r="L594" s="396"/>
      <c r="M594" s="384"/>
      <c r="N594" s="361"/>
      <c r="AA594" s="56">
        <f t="shared" si="27"/>
        <v>0</v>
      </c>
    </row>
    <row r="595" spans="1:27" ht="16">
      <c r="A595" s="4"/>
      <c r="B595" s="6"/>
      <c r="C595" s="413"/>
      <c r="D595" s="70" t="s">
        <v>1137</v>
      </c>
      <c r="E595" s="69"/>
      <c r="F595" s="69"/>
      <c r="G595" s="78" t="s">
        <v>1138</v>
      </c>
      <c r="H595" s="15" t="s">
        <v>27</v>
      </c>
      <c r="I595" s="15">
        <v>440</v>
      </c>
      <c r="J595" s="56">
        <v>195327</v>
      </c>
      <c r="K595" s="44">
        <f t="shared" si="26"/>
        <v>85943880</v>
      </c>
      <c r="L595" s="396"/>
      <c r="M595" s="382"/>
      <c r="N595" s="391"/>
      <c r="AA595" s="56">
        <f t="shared" si="27"/>
        <v>188861</v>
      </c>
    </row>
    <row r="596" spans="1:27" ht="16">
      <c r="A596" s="4"/>
      <c r="B596" s="6"/>
      <c r="C596" s="413"/>
      <c r="D596" s="70" t="s">
        <v>1139</v>
      </c>
      <c r="E596" s="69"/>
      <c r="F596" s="69"/>
      <c r="G596" s="103" t="s">
        <v>1140</v>
      </c>
      <c r="H596" s="15"/>
      <c r="I596" s="15"/>
      <c r="J596" s="56"/>
      <c r="K596" s="44"/>
      <c r="L596" s="396"/>
      <c r="M596" s="384"/>
      <c r="N596" s="361"/>
      <c r="AA596" s="56">
        <f t="shared" si="27"/>
        <v>0</v>
      </c>
    </row>
    <row r="597" spans="1:27" ht="16">
      <c r="A597" s="4"/>
      <c r="B597" s="6"/>
      <c r="C597" s="413"/>
      <c r="D597" s="70" t="s">
        <v>1141</v>
      </c>
      <c r="E597" s="69"/>
      <c r="F597" s="69"/>
      <c r="G597" s="78" t="s">
        <v>1142</v>
      </c>
      <c r="H597" s="15" t="s">
        <v>42</v>
      </c>
      <c r="I597" s="15">
        <v>12</v>
      </c>
      <c r="J597" s="56">
        <v>90139</v>
      </c>
      <c r="K597" s="44">
        <f t="shared" si="26"/>
        <v>1081668</v>
      </c>
      <c r="L597" s="396"/>
      <c r="M597" s="382"/>
      <c r="N597" s="391"/>
      <c r="AA597" s="56">
        <f t="shared" si="27"/>
        <v>87155</v>
      </c>
    </row>
    <row r="598" spans="1:27" ht="16">
      <c r="A598" s="4"/>
      <c r="B598" s="6"/>
      <c r="C598" s="413"/>
      <c r="D598" s="70" t="s">
        <v>1143</v>
      </c>
      <c r="E598" s="69"/>
      <c r="F598" s="69"/>
      <c r="G598" s="78" t="s">
        <v>1144</v>
      </c>
      <c r="H598" s="15" t="s">
        <v>35</v>
      </c>
      <c r="I598" s="15">
        <v>4</v>
      </c>
      <c r="J598" s="56">
        <v>36035</v>
      </c>
      <c r="K598" s="44">
        <f t="shared" si="26"/>
        <v>144140</v>
      </c>
      <c r="L598" s="396"/>
      <c r="M598" s="382"/>
      <c r="N598" s="391"/>
      <c r="AA598" s="56">
        <f t="shared" si="27"/>
        <v>34842</v>
      </c>
    </row>
    <row r="599" spans="1:27" ht="16">
      <c r="A599" s="4"/>
      <c r="B599" s="6"/>
      <c r="C599" s="413"/>
      <c r="D599" s="70" t="s">
        <v>1145</v>
      </c>
      <c r="E599" s="69"/>
      <c r="F599" s="69"/>
      <c r="G599" s="78" t="s">
        <v>1146</v>
      </c>
      <c r="H599" s="15" t="s">
        <v>42</v>
      </c>
      <c r="I599" s="15">
        <v>21</v>
      </c>
      <c r="J599" s="56">
        <v>120185</v>
      </c>
      <c r="K599" s="44">
        <f t="shared" si="26"/>
        <v>2523885</v>
      </c>
      <c r="L599" s="396"/>
      <c r="M599" s="382"/>
      <c r="N599" s="391"/>
      <c r="AA599" s="56">
        <f t="shared" si="27"/>
        <v>116206</v>
      </c>
    </row>
    <row r="600" spans="1:27" ht="16">
      <c r="A600" s="4"/>
      <c r="B600" s="6"/>
      <c r="C600" s="413"/>
      <c r="D600" s="70" t="s">
        <v>1147</v>
      </c>
      <c r="E600" s="69"/>
      <c r="F600" s="69"/>
      <c r="G600" s="78" t="s">
        <v>1148</v>
      </c>
      <c r="H600" s="15" t="s">
        <v>35</v>
      </c>
      <c r="I600" s="15">
        <v>4</v>
      </c>
      <c r="J600" s="56">
        <v>60093</v>
      </c>
      <c r="K600" s="44">
        <f t="shared" si="26"/>
        <v>240372</v>
      </c>
      <c r="L600" s="396"/>
      <c r="M600" s="382"/>
      <c r="N600" s="391"/>
      <c r="AA600" s="56">
        <f t="shared" si="27"/>
        <v>58104</v>
      </c>
    </row>
    <row r="601" spans="1:27" ht="16">
      <c r="A601" s="4"/>
      <c r="B601" s="6"/>
      <c r="C601" s="413"/>
      <c r="D601" s="70" t="s">
        <v>1149</v>
      </c>
      <c r="E601" s="69"/>
      <c r="F601" s="69"/>
      <c r="G601" s="78" t="s">
        <v>1150</v>
      </c>
      <c r="H601" s="15" t="s">
        <v>42</v>
      </c>
      <c r="I601" s="15">
        <v>25</v>
      </c>
      <c r="J601" s="56">
        <v>150232</v>
      </c>
      <c r="K601" s="44">
        <f t="shared" si="26"/>
        <v>3755800</v>
      </c>
      <c r="L601" s="396"/>
      <c r="M601" s="382"/>
      <c r="N601" s="391"/>
      <c r="AA601" s="56">
        <f t="shared" si="27"/>
        <v>145259</v>
      </c>
    </row>
    <row r="602" spans="1:27" ht="16">
      <c r="A602" s="4"/>
      <c r="B602" s="6"/>
      <c r="C602" s="413"/>
      <c r="D602" s="70" t="s">
        <v>1151</v>
      </c>
      <c r="E602" s="69"/>
      <c r="F602" s="69"/>
      <c r="G602" s="78" t="s">
        <v>1152</v>
      </c>
      <c r="H602" s="15" t="s">
        <v>35</v>
      </c>
      <c r="I602" s="15">
        <v>4</v>
      </c>
      <c r="J602" s="56">
        <v>90139</v>
      </c>
      <c r="K602" s="44">
        <f t="shared" si="26"/>
        <v>360556</v>
      </c>
      <c r="L602" s="396"/>
      <c r="M602" s="382"/>
      <c r="N602" s="391"/>
      <c r="AA602" s="56">
        <f t="shared" si="27"/>
        <v>87155</v>
      </c>
    </row>
    <row r="603" spans="1:27" ht="16">
      <c r="A603" s="4"/>
      <c r="B603" s="6"/>
      <c r="C603" s="413"/>
      <c r="D603" s="70" t="s">
        <v>1153</v>
      </c>
      <c r="E603" s="69"/>
      <c r="F603" s="69"/>
      <c r="G603" s="78" t="s">
        <v>1154</v>
      </c>
      <c r="H603" s="15"/>
      <c r="I603" s="15"/>
      <c r="J603" s="56"/>
      <c r="K603" s="44"/>
      <c r="L603" s="396"/>
      <c r="M603" s="384"/>
      <c r="N603" s="361"/>
      <c r="AA603" s="56">
        <f t="shared" si="27"/>
        <v>0</v>
      </c>
    </row>
    <row r="604" spans="1:27" ht="16">
      <c r="A604" s="4"/>
      <c r="B604" s="6"/>
      <c r="C604" s="413"/>
      <c r="D604" s="70" t="s">
        <v>1155</v>
      </c>
      <c r="E604" s="69"/>
      <c r="F604" s="69"/>
      <c r="G604" s="78" t="s">
        <v>1156</v>
      </c>
      <c r="H604" s="15" t="s">
        <v>42</v>
      </c>
      <c r="I604" s="15">
        <v>13</v>
      </c>
      <c r="J604" s="56">
        <v>70535</v>
      </c>
      <c r="K604" s="44">
        <f t="shared" si="26"/>
        <v>916955</v>
      </c>
      <c r="L604" s="396"/>
      <c r="M604" s="382"/>
      <c r="N604" s="391"/>
      <c r="AA604" s="56">
        <f t="shared" si="27"/>
        <v>68200</v>
      </c>
    </row>
    <row r="605" spans="1:27" ht="16">
      <c r="A605" s="4"/>
      <c r="B605" s="6"/>
      <c r="C605" s="413"/>
      <c r="D605" s="70" t="s">
        <v>1157</v>
      </c>
      <c r="E605" s="69"/>
      <c r="F605" s="69"/>
      <c r="G605" s="103" t="s">
        <v>1158</v>
      </c>
      <c r="H605" s="15"/>
      <c r="I605" s="15"/>
      <c r="J605" s="56"/>
      <c r="K605" s="44"/>
      <c r="L605" s="396"/>
      <c r="M605" s="384"/>
      <c r="N605" s="361"/>
      <c r="AA605" s="56">
        <f t="shared" si="27"/>
        <v>0</v>
      </c>
    </row>
    <row r="606" spans="1:27" ht="16">
      <c r="A606" s="4"/>
      <c r="B606" s="6"/>
      <c r="C606" s="413"/>
      <c r="D606" s="70" t="s">
        <v>1159</v>
      </c>
      <c r="E606" s="69"/>
      <c r="F606" s="69"/>
      <c r="G606" s="103" t="s">
        <v>1160</v>
      </c>
      <c r="H606" s="15"/>
      <c r="I606" s="15"/>
      <c r="J606" s="56"/>
      <c r="K606" s="44"/>
      <c r="L606" s="396"/>
      <c r="M606" s="384"/>
      <c r="N606" s="361"/>
      <c r="AA606" s="56">
        <f t="shared" si="27"/>
        <v>0</v>
      </c>
    </row>
    <row r="607" spans="1:27" ht="16">
      <c r="A607" s="4"/>
      <c r="B607" s="6"/>
      <c r="C607" s="413"/>
      <c r="D607" s="70" t="s">
        <v>1161</v>
      </c>
      <c r="E607" s="69"/>
      <c r="F607" s="69"/>
      <c r="G607" s="103" t="s">
        <v>1162</v>
      </c>
      <c r="H607" s="15"/>
      <c r="I607" s="15"/>
      <c r="J607" s="56"/>
      <c r="K607" s="44"/>
      <c r="L607" s="396"/>
      <c r="M607" s="384"/>
      <c r="N607" s="361"/>
      <c r="AA607" s="56">
        <f t="shared" si="27"/>
        <v>0</v>
      </c>
    </row>
    <row r="608" spans="1:27" ht="16">
      <c r="A608" s="4"/>
      <c r="B608" s="6"/>
      <c r="C608" s="413"/>
      <c r="D608" s="70" t="s">
        <v>1163</v>
      </c>
      <c r="E608" s="69"/>
      <c r="F608" s="69"/>
      <c r="G608" s="78" t="s">
        <v>1164</v>
      </c>
      <c r="H608" s="15" t="s">
        <v>35</v>
      </c>
      <c r="I608" s="15">
        <v>1</v>
      </c>
      <c r="J608" s="56">
        <v>179510</v>
      </c>
      <c r="K608" s="44">
        <f t="shared" si="26"/>
        <v>179510</v>
      </c>
      <c r="L608" s="396"/>
      <c r="M608" s="382"/>
      <c r="N608" s="391"/>
      <c r="AA608" s="56">
        <f t="shared" si="27"/>
        <v>173567</v>
      </c>
    </row>
    <row r="609" spans="1:27" ht="16">
      <c r="A609" s="4"/>
      <c r="B609" s="6"/>
      <c r="C609" s="413"/>
      <c r="D609" s="70" t="s">
        <v>1165</v>
      </c>
      <c r="E609" s="69"/>
      <c r="F609" s="69"/>
      <c r="G609" s="78" t="s">
        <v>1166</v>
      </c>
      <c r="H609" s="15" t="s">
        <v>35</v>
      </c>
      <c r="I609" s="15">
        <v>12</v>
      </c>
      <c r="J609" s="56">
        <v>222660</v>
      </c>
      <c r="K609" s="44">
        <f t="shared" si="26"/>
        <v>2671920</v>
      </c>
      <c r="L609" s="396"/>
      <c r="M609" s="382"/>
      <c r="N609" s="391"/>
      <c r="AA609" s="56">
        <f t="shared" si="27"/>
        <v>215289</v>
      </c>
    </row>
    <row r="610" spans="1:27" ht="16">
      <c r="A610" s="4"/>
      <c r="B610" s="6"/>
      <c r="C610" s="413"/>
      <c r="D610" s="70" t="s">
        <v>1167</v>
      </c>
      <c r="E610" s="69"/>
      <c r="F610" s="69"/>
      <c r="G610" s="78" t="s">
        <v>1168</v>
      </c>
      <c r="H610" s="15" t="s">
        <v>35</v>
      </c>
      <c r="I610" s="15">
        <v>2</v>
      </c>
      <c r="J610" s="56">
        <v>138510</v>
      </c>
      <c r="K610" s="44">
        <f t="shared" si="26"/>
        <v>277020</v>
      </c>
      <c r="L610" s="396"/>
      <c r="M610" s="382"/>
      <c r="N610" s="391"/>
      <c r="AA610" s="56">
        <f t="shared" si="27"/>
        <v>133925</v>
      </c>
    </row>
    <row r="611" spans="1:27" ht="16">
      <c r="A611" s="4"/>
      <c r="B611" s="6"/>
      <c r="C611" s="413"/>
      <c r="D611" s="70" t="s">
        <v>1169</v>
      </c>
      <c r="E611" s="69"/>
      <c r="F611" s="69"/>
      <c r="G611" s="78" t="s">
        <v>1170</v>
      </c>
      <c r="H611" s="15"/>
      <c r="I611" s="15"/>
      <c r="J611" s="56"/>
      <c r="K611" s="44"/>
      <c r="L611" s="396"/>
      <c r="M611" s="384"/>
      <c r="N611" s="361"/>
      <c r="AA611" s="56">
        <f t="shared" si="27"/>
        <v>0</v>
      </c>
    </row>
    <row r="612" spans="1:27" ht="16">
      <c r="A612" s="4"/>
      <c r="B612" s="6"/>
      <c r="C612" s="413"/>
      <c r="D612" s="70" t="s">
        <v>1171</v>
      </c>
      <c r="E612" s="69"/>
      <c r="F612" s="69"/>
      <c r="G612" s="78" t="s">
        <v>1172</v>
      </c>
      <c r="H612" s="15" t="s">
        <v>35</v>
      </c>
      <c r="I612" s="15">
        <v>4</v>
      </c>
      <c r="J612" s="56">
        <v>401044</v>
      </c>
      <c r="K612" s="44">
        <f t="shared" si="26"/>
        <v>1604176</v>
      </c>
      <c r="L612" s="396"/>
      <c r="M612" s="382"/>
      <c r="N612" s="391"/>
      <c r="AA612" s="56">
        <f t="shared" si="27"/>
        <v>387767</v>
      </c>
    </row>
    <row r="613" spans="1:27" ht="16">
      <c r="A613" s="4"/>
      <c r="B613" s="6"/>
      <c r="C613" s="413"/>
      <c r="D613" s="70" t="s">
        <v>1173</v>
      </c>
      <c r="E613" s="69"/>
      <c r="F613" s="69"/>
      <c r="G613" s="78" t="s">
        <v>1174</v>
      </c>
      <c r="H613" s="15"/>
      <c r="I613" s="15"/>
      <c r="J613" s="56"/>
      <c r="K613" s="44"/>
      <c r="L613" s="396"/>
      <c r="M613" s="384"/>
      <c r="N613" s="361"/>
      <c r="AA613" s="56">
        <f t="shared" si="27"/>
        <v>0</v>
      </c>
    </row>
    <row r="614" spans="1:27" ht="16">
      <c r="A614" s="4"/>
      <c r="B614" s="6"/>
      <c r="C614" s="413"/>
      <c r="D614" s="70" t="s">
        <v>1175</v>
      </c>
      <c r="E614" s="69"/>
      <c r="F614" s="69"/>
      <c r="G614" s="78" t="s">
        <v>1176</v>
      </c>
      <c r="H614" s="15" t="s">
        <v>35</v>
      </c>
      <c r="I614" s="15">
        <v>4</v>
      </c>
      <c r="J614" s="56">
        <v>664705</v>
      </c>
      <c r="K614" s="44">
        <f t="shared" si="26"/>
        <v>2658820</v>
      </c>
      <c r="L614" s="396"/>
      <c r="M614" s="382"/>
      <c r="N614" s="391"/>
      <c r="AA614" s="56">
        <f t="shared" si="27"/>
        <v>642700</v>
      </c>
    </row>
    <row r="615" spans="1:27" ht="16">
      <c r="A615" s="4"/>
      <c r="B615" s="6"/>
      <c r="C615" s="413"/>
      <c r="D615" s="70" t="s">
        <v>1177</v>
      </c>
      <c r="E615" s="69"/>
      <c r="F615" s="69"/>
      <c r="G615" s="103" t="s">
        <v>1178</v>
      </c>
      <c r="H615" s="15"/>
      <c r="I615" s="15"/>
      <c r="J615" s="56"/>
      <c r="K615" s="44"/>
      <c r="L615" s="396"/>
      <c r="M615" s="384"/>
      <c r="N615" s="361"/>
      <c r="AA615" s="56">
        <f t="shared" si="27"/>
        <v>0</v>
      </c>
    </row>
    <row r="616" spans="1:27" ht="16">
      <c r="A616" s="4"/>
      <c r="B616" s="6"/>
      <c r="C616" s="413"/>
      <c r="D616" s="70" t="s">
        <v>1179</v>
      </c>
      <c r="E616" s="69"/>
      <c r="F616" s="69"/>
      <c r="G616" s="78" t="s">
        <v>1180</v>
      </c>
      <c r="H616" s="15" t="s">
        <v>35</v>
      </c>
      <c r="I616" s="15">
        <v>2</v>
      </c>
      <c r="J616" s="56">
        <v>273744</v>
      </c>
      <c r="K616" s="44">
        <f t="shared" si="26"/>
        <v>547488</v>
      </c>
      <c r="L616" s="396"/>
      <c r="M616" s="382"/>
      <c r="N616" s="391"/>
      <c r="AA616" s="56">
        <f t="shared" si="27"/>
        <v>264682</v>
      </c>
    </row>
    <row r="617" spans="1:27" ht="16">
      <c r="A617" s="4"/>
      <c r="B617" s="6"/>
      <c r="C617" s="413"/>
      <c r="D617" s="70" t="s">
        <v>1181</v>
      </c>
      <c r="E617" s="69"/>
      <c r="F617" s="69"/>
      <c r="G617" s="78" t="s">
        <v>1182</v>
      </c>
      <c r="H617" s="15" t="s">
        <v>35</v>
      </c>
      <c r="I617" s="15">
        <v>4</v>
      </c>
      <c r="J617" s="56">
        <v>326364</v>
      </c>
      <c r="K617" s="44">
        <f t="shared" si="26"/>
        <v>1305456</v>
      </c>
      <c r="L617" s="396"/>
      <c r="M617" s="382"/>
      <c r="N617" s="391"/>
      <c r="AA617" s="56">
        <f t="shared" si="27"/>
        <v>315560</v>
      </c>
    </row>
    <row r="618" spans="1:27" ht="16">
      <c r="A618" s="4"/>
      <c r="B618" s="6"/>
      <c r="C618" s="413"/>
      <c r="D618" s="70" t="s">
        <v>1183</v>
      </c>
      <c r="E618" s="69"/>
      <c r="F618" s="69"/>
      <c r="G618" s="78" t="s">
        <v>1184</v>
      </c>
      <c r="H618" s="15" t="s">
        <v>35</v>
      </c>
      <c r="I618" s="15">
        <v>2</v>
      </c>
      <c r="J618" s="56">
        <v>293502</v>
      </c>
      <c r="K618" s="44">
        <f t="shared" si="26"/>
        <v>587004</v>
      </c>
      <c r="L618" s="396"/>
      <c r="M618" s="382"/>
      <c r="N618" s="391"/>
      <c r="AA618" s="56">
        <f t="shared" si="27"/>
        <v>283786</v>
      </c>
    </row>
    <row r="619" spans="1:27" ht="16">
      <c r="A619" s="4"/>
      <c r="B619" s="6"/>
      <c r="C619" s="413"/>
      <c r="D619" s="70" t="s">
        <v>1185</v>
      </c>
      <c r="E619" s="69"/>
      <c r="F619" s="69"/>
      <c r="G619" s="103" t="s">
        <v>1186</v>
      </c>
      <c r="H619" s="15"/>
      <c r="I619" s="15"/>
      <c r="J619" s="56"/>
      <c r="K619" s="44"/>
      <c r="L619" s="396"/>
      <c r="M619" s="384"/>
      <c r="N619" s="361"/>
      <c r="AA619" s="56">
        <f t="shared" si="27"/>
        <v>0</v>
      </c>
    </row>
    <row r="620" spans="1:27" ht="16">
      <c r="A620" s="4"/>
      <c r="B620" s="6"/>
      <c r="C620" s="413"/>
      <c r="D620" s="70" t="s">
        <v>1187</v>
      </c>
      <c r="E620" s="69"/>
      <c r="F620" s="69"/>
      <c r="G620" s="78" t="s">
        <v>1188</v>
      </c>
      <c r="H620" s="15" t="s">
        <v>35</v>
      </c>
      <c r="I620" s="15">
        <v>6</v>
      </c>
      <c r="J620" s="56">
        <v>111586</v>
      </c>
      <c r="K620" s="44">
        <f t="shared" si="26"/>
        <v>669516</v>
      </c>
      <c r="L620" s="396"/>
      <c r="M620" s="382"/>
      <c r="N620" s="391"/>
      <c r="AA620" s="56">
        <f t="shared" si="27"/>
        <v>107892</v>
      </c>
    </row>
    <row r="621" spans="1:27" ht="16">
      <c r="A621" s="4"/>
      <c r="B621" s="6"/>
      <c r="C621" s="413"/>
      <c r="D621" s="70" t="s">
        <v>1189</v>
      </c>
      <c r="E621" s="69"/>
      <c r="F621" s="69"/>
      <c r="G621" s="78" t="s">
        <v>1190</v>
      </c>
      <c r="H621" s="15" t="s">
        <v>35</v>
      </c>
      <c r="I621" s="15">
        <v>6</v>
      </c>
      <c r="J621" s="56">
        <v>124741</v>
      </c>
      <c r="K621" s="44">
        <f t="shared" si="26"/>
        <v>748446</v>
      </c>
      <c r="L621" s="396"/>
      <c r="M621" s="382"/>
      <c r="N621" s="391"/>
      <c r="AA621" s="56">
        <f t="shared" si="27"/>
        <v>120611</v>
      </c>
    </row>
    <row r="622" spans="1:27" ht="16">
      <c r="A622" s="4"/>
      <c r="B622" s="6"/>
      <c r="C622" s="413"/>
      <c r="D622" s="70" t="s">
        <v>1191</v>
      </c>
      <c r="E622" s="69"/>
      <c r="F622" s="69"/>
      <c r="G622" s="103" t="s">
        <v>1192</v>
      </c>
      <c r="H622" s="15"/>
      <c r="I622" s="15"/>
      <c r="J622" s="56"/>
      <c r="K622" s="44"/>
      <c r="L622" s="396"/>
      <c r="M622" s="384"/>
      <c r="N622" s="361"/>
      <c r="AA622" s="56">
        <f t="shared" si="27"/>
        <v>0</v>
      </c>
    </row>
    <row r="623" spans="1:27" ht="16">
      <c r="A623" s="4"/>
      <c r="B623" s="6"/>
      <c r="C623" s="413"/>
      <c r="D623" s="70" t="s">
        <v>1193</v>
      </c>
      <c r="E623" s="69"/>
      <c r="F623" s="69"/>
      <c r="G623" s="78" t="s">
        <v>1194</v>
      </c>
      <c r="H623" s="15" t="s">
        <v>35</v>
      </c>
      <c r="I623" s="15">
        <v>1</v>
      </c>
      <c r="J623" s="56">
        <v>170757</v>
      </c>
      <c r="K623" s="44">
        <f t="shared" si="26"/>
        <v>170757</v>
      </c>
      <c r="L623" s="396"/>
      <c r="M623" s="382"/>
      <c r="N623" s="391"/>
      <c r="AA623" s="56">
        <f t="shared" si="27"/>
        <v>165104</v>
      </c>
    </row>
    <row r="624" spans="1:27" ht="16">
      <c r="A624" s="4"/>
      <c r="B624" s="6"/>
      <c r="C624" s="413"/>
      <c r="D624" s="70" t="s">
        <v>1195</v>
      </c>
      <c r="E624" s="69"/>
      <c r="F624" s="69"/>
      <c r="G624" s="78" t="s">
        <v>1196</v>
      </c>
      <c r="H624" s="15" t="s">
        <v>35</v>
      </c>
      <c r="I624" s="15">
        <v>1</v>
      </c>
      <c r="J624" s="56">
        <v>153252</v>
      </c>
      <c r="K624" s="44">
        <f t="shared" si="26"/>
        <v>153252</v>
      </c>
      <c r="L624" s="396"/>
      <c r="M624" s="382"/>
      <c r="N624" s="391"/>
      <c r="AA624" s="56">
        <f t="shared" si="27"/>
        <v>148179</v>
      </c>
    </row>
    <row r="625" spans="1:27" ht="16">
      <c r="A625" s="4"/>
      <c r="B625" s="6"/>
      <c r="C625" s="413"/>
      <c r="D625" s="70" t="s">
        <v>1197</v>
      </c>
      <c r="E625" s="69"/>
      <c r="F625" s="69"/>
      <c r="G625" s="78" t="s">
        <v>1198</v>
      </c>
      <c r="H625" s="15" t="s">
        <v>35</v>
      </c>
      <c r="I625" s="15">
        <v>1</v>
      </c>
      <c r="J625" s="56">
        <v>216825</v>
      </c>
      <c r="K625" s="44">
        <f t="shared" si="26"/>
        <v>216825</v>
      </c>
      <c r="L625" s="396"/>
      <c r="M625" s="382"/>
      <c r="N625" s="391"/>
      <c r="AA625" s="56">
        <f t="shared" si="27"/>
        <v>209647</v>
      </c>
    </row>
    <row r="626" spans="1:27" ht="16">
      <c r="A626" s="4"/>
      <c r="B626" s="6"/>
      <c r="C626" s="413"/>
      <c r="D626" s="70" t="s">
        <v>1199</v>
      </c>
      <c r="E626" s="69"/>
      <c r="F626" s="69"/>
      <c r="G626" s="78" t="s">
        <v>1200</v>
      </c>
      <c r="H626" s="15" t="s">
        <v>35</v>
      </c>
      <c r="I626" s="15">
        <v>1</v>
      </c>
      <c r="J626" s="56">
        <v>153252</v>
      </c>
      <c r="K626" s="44">
        <f t="shared" si="26"/>
        <v>153252</v>
      </c>
      <c r="L626" s="396"/>
      <c r="M626" s="382"/>
      <c r="N626" s="391"/>
      <c r="AA626" s="56">
        <f t="shared" si="27"/>
        <v>148179</v>
      </c>
    </row>
    <row r="627" spans="1:27" ht="16">
      <c r="A627" s="4"/>
      <c r="B627" s="6"/>
      <c r="C627" s="413"/>
      <c r="D627" s="70" t="s">
        <v>1201</v>
      </c>
      <c r="E627" s="69"/>
      <c r="F627" s="69"/>
      <c r="G627" s="78" t="s">
        <v>1202</v>
      </c>
      <c r="H627" s="15" t="s">
        <v>35</v>
      </c>
      <c r="I627" s="15">
        <v>1</v>
      </c>
      <c r="J627" s="56">
        <v>753360</v>
      </c>
      <c r="K627" s="44">
        <f t="shared" si="26"/>
        <v>753360</v>
      </c>
      <c r="L627" s="396"/>
      <c r="M627" s="382"/>
      <c r="N627" s="391"/>
      <c r="AA627" s="56">
        <f t="shared" si="27"/>
        <v>728420</v>
      </c>
    </row>
    <row r="628" spans="1:27" ht="16">
      <c r="A628" s="4"/>
      <c r="B628" s="6"/>
      <c r="C628" s="413"/>
      <c r="D628" s="70" t="s">
        <v>1203</v>
      </c>
      <c r="E628" s="69"/>
      <c r="F628" s="69"/>
      <c r="G628" s="103" t="s">
        <v>1204</v>
      </c>
      <c r="H628" s="15"/>
      <c r="I628" s="15"/>
      <c r="J628" s="56"/>
      <c r="K628" s="44"/>
      <c r="L628" s="396"/>
      <c r="M628" s="384"/>
      <c r="N628" s="361"/>
      <c r="AA628" s="56">
        <f t="shared" si="27"/>
        <v>0</v>
      </c>
    </row>
    <row r="629" spans="1:27" ht="16">
      <c r="A629" s="4"/>
      <c r="B629" s="6"/>
      <c r="C629" s="413"/>
      <c r="D629" s="70" t="s">
        <v>1205</v>
      </c>
      <c r="E629" s="69"/>
      <c r="F629" s="69"/>
      <c r="G629" s="78" t="s">
        <v>1206</v>
      </c>
      <c r="H629" s="15" t="s">
        <v>35</v>
      </c>
      <c r="I629" s="15">
        <v>5</v>
      </c>
      <c r="J629" s="56">
        <v>67975</v>
      </c>
      <c r="K629" s="44">
        <f t="shared" ref="K629:K673" si="28">ROUND(I629*J629,0)</f>
        <v>339875</v>
      </c>
      <c r="L629" s="396"/>
      <c r="M629" s="382"/>
      <c r="N629" s="391"/>
      <c r="AA629" s="56">
        <f t="shared" si="27"/>
        <v>65725</v>
      </c>
    </row>
    <row r="630" spans="1:27" ht="16">
      <c r="A630" s="4"/>
      <c r="B630" s="6"/>
      <c r="C630" s="413"/>
      <c r="D630" s="70" t="s">
        <v>1207</v>
      </c>
      <c r="E630" s="69"/>
      <c r="F630" s="69"/>
      <c r="G630" s="78" t="s">
        <v>1208</v>
      </c>
      <c r="H630" s="15" t="s">
        <v>35</v>
      </c>
      <c r="I630" s="15">
        <v>5</v>
      </c>
      <c r="J630" s="56">
        <v>83280</v>
      </c>
      <c r="K630" s="44">
        <f t="shared" si="28"/>
        <v>416400</v>
      </c>
      <c r="L630" s="396"/>
      <c r="M630" s="382"/>
      <c r="N630" s="391"/>
      <c r="AA630" s="56">
        <f t="shared" si="27"/>
        <v>80523</v>
      </c>
    </row>
    <row r="631" spans="1:27" ht="16">
      <c r="A631" s="4"/>
      <c r="B631" s="6"/>
      <c r="C631" s="413"/>
      <c r="D631" s="70" t="s">
        <v>1209</v>
      </c>
      <c r="E631" s="69"/>
      <c r="F631" s="69"/>
      <c r="G631" s="78" t="s">
        <v>1210</v>
      </c>
      <c r="H631" s="15" t="s">
        <v>35</v>
      </c>
      <c r="I631" s="15">
        <v>1</v>
      </c>
      <c r="J631" s="56">
        <v>129297</v>
      </c>
      <c r="K631" s="44">
        <f t="shared" si="28"/>
        <v>129297</v>
      </c>
      <c r="L631" s="396"/>
      <c r="M631" s="382"/>
      <c r="N631" s="391"/>
      <c r="AA631" s="56">
        <f t="shared" si="27"/>
        <v>125017</v>
      </c>
    </row>
    <row r="632" spans="1:27" ht="16">
      <c r="A632" s="4"/>
      <c r="B632" s="6"/>
      <c r="C632" s="413"/>
      <c r="D632" s="70" t="s">
        <v>1211</v>
      </c>
      <c r="E632" s="69"/>
      <c r="F632" s="69"/>
      <c r="G632" s="78" t="s">
        <v>1212</v>
      </c>
      <c r="H632" s="15" t="s">
        <v>35</v>
      </c>
      <c r="I632" s="15">
        <v>1</v>
      </c>
      <c r="J632" s="56">
        <v>227984</v>
      </c>
      <c r="K632" s="44">
        <f t="shared" si="28"/>
        <v>227984</v>
      </c>
      <c r="L632" s="396"/>
      <c r="M632" s="382"/>
      <c r="N632" s="391"/>
      <c r="AA632" s="56">
        <f t="shared" si="27"/>
        <v>220437</v>
      </c>
    </row>
    <row r="633" spans="1:27" ht="16">
      <c r="A633" s="4"/>
      <c r="B633" s="6"/>
      <c r="C633" s="413"/>
      <c r="D633" s="70" t="s">
        <v>1213</v>
      </c>
      <c r="E633" s="69"/>
      <c r="F633" s="69"/>
      <c r="G633" s="78" t="s">
        <v>1214</v>
      </c>
      <c r="H633" s="15" t="s">
        <v>35</v>
      </c>
      <c r="I633" s="15">
        <v>2</v>
      </c>
      <c r="J633" s="56">
        <v>96435</v>
      </c>
      <c r="K633" s="44">
        <f t="shared" si="28"/>
        <v>192870</v>
      </c>
      <c r="L633" s="396"/>
      <c r="M633" s="382"/>
      <c r="N633" s="391"/>
      <c r="AA633" s="56">
        <f t="shared" si="27"/>
        <v>93243</v>
      </c>
    </row>
    <row r="634" spans="1:27" ht="16">
      <c r="A634" s="4"/>
      <c r="B634" s="6"/>
      <c r="C634" s="413"/>
      <c r="D634" s="70" t="s">
        <v>1215</v>
      </c>
      <c r="E634" s="69"/>
      <c r="F634" s="69"/>
      <c r="G634" s="78" t="s">
        <v>1216</v>
      </c>
      <c r="H634" s="15" t="s">
        <v>35</v>
      </c>
      <c r="I634" s="15">
        <v>2</v>
      </c>
      <c r="J634" s="56">
        <v>146853</v>
      </c>
      <c r="K634" s="44">
        <f t="shared" si="28"/>
        <v>293706</v>
      </c>
      <c r="L634" s="396"/>
      <c r="M634" s="382"/>
      <c r="N634" s="391"/>
      <c r="AA634" s="56">
        <f t="shared" si="27"/>
        <v>141991</v>
      </c>
    </row>
    <row r="635" spans="1:27" ht="16">
      <c r="A635" s="4"/>
      <c r="B635" s="6"/>
      <c r="C635" s="413"/>
      <c r="D635" s="70" t="s">
        <v>1217</v>
      </c>
      <c r="E635" s="69"/>
      <c r="F635" s="69"/>
      <c r="G635" s="78" t="s">
        <v>1218</v>
      </c>
      <c r="H635" s="15" t="s">
        <v>35</v>
      </c>
      <c r="I635" s="15">
        <v>1</v>
      </c>
      <c r="J635" s="56">
        <v>160008</v>
      </c>
      <c r="K635" s="44">
        <f t="shared" si="28"/>
        <v>160008</v>
      </c>
      <c r="L635" s="396"/>
      <c r="M635" s="382"/>
      <c r="N635" s="391"/>
      <c r="AA635" s="56">
        <f t="shared" si="27"/>
        <v>154711</v>
      </c>
    </row>
    <row r="636" spans="1:27" ht="16">
      <c r="A636" s="4"/>
      <c r="B636" s="6"/>
      <c r="C636" s="413"/>
      <c r="D636" s="70" t="s">
        <v>1219</v>
      </c>
      <c r="E636" s="69"/>
      <c r="F636" s="69"/>
      <c r="G636" s="103" t="s">
        <v>1220</v>
      </c>
      <c r="H636" s="15"/>
      <c r="I636" s="15"/>
      <c r="J636" s="56"/>
      <c r="K636" s="44"/>
      <c r="L636" s="396"/>
      <c r="M636" s="384"/>
      <c r="N636" s="361"/>
      <c r="AA636" s="56">
        <f t="shared" si="27"/>
        <v>0</v>
      </c>
    </row>
    <row r="637" spans="1:27" ht="16">
      <c r="A637" s="4"/>
      <c r="B637" s="6"/>
      <c r="C637" s="413"/>
      <c r="D637" s="70" t="s">
        <v>1221</v>
      </c>
      <c r="E637" s="69"/>
      <c r="F637" s="69"/>
      <c r="G637" s="78" t="s">
        <v>1222</v>
      </c>
      <c r="H637" s="15" t="s">
        <v>35</v>
      </c>
      <c r="I637" s="15">
        <v>1</v>
      </c>
      <c r="J637" s="56">
        <v>144060915</v>
      </c>
      <c r="K637" s="44">
        <f t="shared" si="28"/>
        <v>144060915</v>
      </c>
      <c r="L637" s="396"/>
      <c r="M637" s="382"/>
      <c r="N637" s="391"/>
      <c r="AA637" s="56">
        <f t="shared" si="27"/>
        <v>139291778</v>
      </c>
    </row>
    <row r="638" spans="1:27" ht="16">
      <c r="A638" s="4"/>
      <c r="B638" s="6"/>
      <c r="C638" s="413"/>
      <c r="D638" s="70" t="s">
        <v>1223</v>
      </c>
      <c r="E638" s="69"/>
      <c r="F638" s="69"/>
      <c r="G638" s="103" t="s">
        <v>1224</v>
      </c>
      <c r="H638" s="15"/>
      <c r="I638" s="15"/>
      <c r="J638" s="56"/>
      <c r="K638" s="44"/>
      <c r="L638" s="396"/>
      <c r="M638" s="384"/>
      <c r="N638" s="361"/>
      <c r="AA638" s="56">
        <f t="shared" si="27"/>
        <v>0</v>
      </c>
    </row>
    <row r="639" spans="1:27" ht="16">
      <c r="A639" s="4"/>
      <c r="B639" s="6"/>
      <c r="C639" s="413"/>
      <c r="D639" s="70" t="s">
        <v>1225</v>
      </c>
      <c r="E639" s="69"/>
      <c r="F639" s="69"/>
      <c r="G639" s="78" t="s">
        <v>1226</v>
      </c>
      <c r="H639" s="15" t="s">
        <v>35</v>
      </c>
      <c r="I639" s="15">
        <v>1</v>
      </c>
      <c r="J639" s="56">
        <v>15192702</v>
      </c>
      <c r="K639" s="44">
        <f t="shared" si="28"/>
        <v>15192702</v>
      </c>
      <c r="L639" s="396"/>
      <c r="M639" s="382"/>
      <c r="N639" s="391"/>
      <c r="AA639" s="56">
        <f t="shared" si="27"/>
        <v>14689748</v>
      </c>
    </row>
    <row r="640" spans="1:27" ht="16">
      <c r="A640" s="4"/>
      <c r="B640" s="6"/>
      <c r="C640" s="413"/>
      <c r="D640" s="70" t="s">
        <v>1227</v>
      </c>
      <c r="E640" s="69"/>
      <c r="F640" s="69"/>
      <c r="G640" s="78" t="s">
        <v>1228</v>
      </c>
      <c r="H640" s="15" t="s">
        <v>35</v>
      </c>
      <c r="I640" s="15">
        <v>1</v>
      </c>
      <c r="J640" s="56">
        <v>17175965</v>
      </c>
      <c r="K640" s="44">
        <f t="shared" si="28"/>
        <v>17175965</v>
      </c>
      <c r="L640" s="396"/>
      <c r="M640" s="382"/>
      <c r="N640" s="391"/>
      <c r="AA640" s="56">
        <f t="shared" si="27"/>
        <v>16607355</v>
      </c>
    </row>
    <row r="641" spans="1:27" ht="31.5" customHeight="1" thickBot="1">
      <c r="A641" s="4"/>
      <c r="B641" s="6"/>
      <c r="C641" s="65" t="s">
        <v>47</v>
      </c>
      <c r="D641" s="66"/>
      <c r="E641" s="66"/>
      <c r="F641" s="66"/>
      <c r="G641" s="67"/>
      <c r="H641" s="67"/>
      <c r="I641" s="67"/>
      <c r="J641" s="67"/>
      <c r="K641" s="84">
        <f>SUM(K526:K640)</f>
        <v>939447157</v>
      </c>
      <c r="L641" s="396"/>
      <c r="M641" s="383"/>
      <c r="N641" s="361"/>
      <c r="AA641" s="67">
        <f t="shared" si="27"/>
        <v>0</v>
      </c>
    </row>
    <row r="642" spans="1:27" ht="90" customHeight="1" thickBot="1">
      <c r="A642" s="4"/>
      <c r="B642" s="6"/>
      <c r="C642" s="72"/>
      <c r="D642" s="73" t="s">
        <v>1229</v>
      </c>
      <c r="E642" s="74"/>
      <c r="F642" s="74"/>
      <c r="G642" s="77" t="s">
        <v>1230</v>
      </c>
      <c r="H642" s="73"/>
      <c r="I642" s="76"/>
      <c r="J642" s="74"/>
      <c r="K642" s="75"/>
      <c r="L642" s="396"/>
      <c r="M642" s="381"/>
      <c r="N642" s="365"/>
      <c r="AA642" s="74">
        <f t="shared" si="27"/>
        <v>0</v>
      </c>
    </row>
    <row r="643" spans="1:27" ht="16">
      <c r="A643" s="4"/>
      <c r="B643" s="6"/>
      <c r="C643" s="413"/>
      <c r="D643" s="70" t="s">
        <v>1231</v>
      </c>
      <c r="E643" s="69"/>
      <c r="F643" s="69"/>
      <c r="G643" s="78" t="s">
        <v>1232</v>
      </c>
      <c r="H643" s="15" t="s">
        <v>35</v>
      </c>
      <c r="I643" s="15">
        <v>3</v>
      </c>
      <c r="J643" s="56">
        <v>164441240</v>
      </c>
      <c r="K643" s="44">
        <f t="shared" si="28"/>
        <v>493323720</v>
      </c>
      <c r="L643" s="396"/>
      <c r="M643" s="382"/>
      <c r="N643" s="391"/>
      <c r="AA643" s="56">
        <f t="shared" si="27"/>
        <v>158997413</v>
      </c>
    </row>
    <row r="644" spans="1:27" ht="16">
      <c r="A644" s="4"/>
      <c r="B644" s="6"/>
      <c r="C644" s="413"/>
      <c r="D644" s="70" t="s">
        <v>1233</v>
      </c>
      <c r="E644" s="69"/>
      <c r="F644" s="69"/>
      <c r="G644" s="78" t="s">
        <v>1234</v>
      </c>
      <c r="H644" s="15" t="s">
        <v>35</v>
      </c>
      <c r="I644" s="15">
        <v>5</v>
      </c>
      <c r="J644" s="56">
        <v>132234992</v>
      </c>
      <c r="K644" s="44">
        <f t="shared" si="28"/>
        <v>661174960</v>
      </c>
      <c r="L644" s="396"/>
      <c r="M644" s="382"/>
      <c r="N644" s="391"/>
      <c r="AA644" s="56">
        <f t="shared" si="27"/>
        <v>127857353</v>
      </c>
    </row>
    <row r="645" spans="1:27" ht="16">
      <c r="A645" s="4"/>
      <c r="B645" s="6"/>
      <c r="C645" s="413"/>
      <c r="D645" s="70" t="s">
        <v>1235</v>
      </c>
      <c r="E645" s="69"/>
      <c r="F645" s="69"/>
      <c r="G645" s="78" t="s">
        <v>1236</v>
      </c>
      <c r="H645" s="15" t="s">
        <v>35</v>
      </c>
      <c r="I645" s="15">
        <v>1</v>
      </c>
      <c r="J645" s="56">
        <v>22537675</v>
      </c>
      <c r="K645" s="44">
        <f t="shared" si="28"/>
        <v>22537675</v>
      </c>
      <c r="L645" s="396"/>
      <c r="M645" s="382"/>
      <c r="N645" s="391"/>
      <c r="AA645" s="56">
        <f t="shared" si="27"/>
        <v>21791565</v>
      </c>
    </row>
    <row r="646" spans="1:27" ht="16">
      <c r="A646" s="4"/>
      <c r="B646" s="6"/>
      <c r="C646" s="413"/>
      <c r="D646" s="70" t="s">
        <v>1237</v>
      </c>
      <c r="E646" s="69"/>
      <c r="F646" s="69"/>
      <c r="G646" s="78" t="s">
        <v>1238</v>
      </c>
      <c r="H646" s="15" t="s">
        <v>35</v>
      </c>
      <c r="I646" s="15">
        <v>1</v>
      </c>
      <c r="J646" s="56">
        <v>60006286</v>
      </c>
      <c r="K646" s="44">
        <f t="shared" si="28"/>
        <v>60006286</v>
      </c>
      <c r="L646" s="396"/>
      <c r="M646" s="382"/>
      <c r="N646" s="391"/>
      <c r="AA646" s="56">
        <f t="shared" si="27"/>
        <v>58019778</v>
      </c>
    </row>
    <row r="647" spans="1:27" ht="16">
      <c r="A647" s="4"/>
      <c r="B647" s="6"/>
      <c r="C647" s="413"/>
      <c r="D647" s="70" t="s">
        <v>1239</v>
      </c>
      <c r="E647" s="69"/>
      <c r="F647" s="69"/>
      <c r="G647" s="78" t="s">
        <v>1240</v>
      </c>
      <c r="H647" s="15" t="s">
        <v>35</v>
      </c>
      <c r="I647" s="15">
        <v>19</v>
      </c>
      <c r="J647" s="56">
        <v>34263209</v>
      </c>
      <c r="K647" s="44">
        <f t="shared" si="28"/>
        <v>651000971</v>
      </c>
      <c r="L647" s="396"/>
      <c r="M647" s="382"/>
      <c r="N647" s="391"/>
      <c r="AA647" s="56">
        <f t="shared" si="27"/>
        <v>33128925</v>
      </c>
    </row>
    <row r="648" spans="1:27" ht="16">
      <c r="A648" s="4"/>
      <c r="B648" s="6"/>
      <c r="C648" s="413"/>
      <c r="D648" s="70" t="s">
        <v>1241</v>
      </c>
      <c r="E648" s="69"/>
      <c r="F648" s="69"/>
      <c r="G648" s="78" t="s">
        <v>1242</v>
      </c>
      <c r="H648" s="15" t="s">
        <v>35</v>
      </c>
      <c r="I648" s="15">
        <v>2</v>
      </c>
      <c r="J648" s="56">
        <v>32502187</v>
      </c>
      <c r="K648" s="44">
        <f t="shared" si="28"/>
        <v>65004374</v>
      </c>
      <c r="L648" s="396"/>
      <c r="M648" s="382"/>
      <c r="N648" s="391"/>
      <c r="AA648" s="56">
        <f t="shared" si="27"/>
        <v>31426202</v>
      </c>
    </row>
    <row r="649" spans="1:27" ht="16">
      <c r="A649" s="4"/>
      <c r="B649" s="6"/>
      <c r="C649" s="413"/>
      <c r="D649" s="70" t="s">
        <v>1243</v>
      </c>
      <c r="E649" s="69"/>
      <c r="F649" s="69"/>
      <c r="G649" s="78" t="s">
        <v>1244</v>
      </c>
      <c r="H649" s="15" t="s">
        <v>35</v>
      </c>
      <c r="I649" s="15">
        <v>1</v>
      </c>
      <c r="J649" s="56">
        <v>64278531</v>
      </c>
      <c r="K649" s="44">
        <f t="shared" si="28"/>
        <v>64278531</v>
      </c>
      <c r="L649" s="396"/>
      <c r="M649" s="382"/>
      <c r="N649" s="391"/>
      <c r="AA649" s="56">
        <f t="shared" si="27"/>
        <v>62150590</v>
      </c>
    </row>
    <row r="650" spans="1:27" ht="16">
      <c r="A650" s="4"/>
      <c r="B650" s="6"/>
      <c r="C650" s="413"/>
      <c r="D650" s="70" t="s">
        <v>1245</v>
      </c>
      <c r="E650" s="69"/>
      <c r="F650" s="69"/>
      <c r="G650" s="78" t="s">
        <v>1246</v>
      </c>
      <c r="H650" s="15" t="s">
        <v>108</v>
      </c>
      <c r="I650" s="15">
        <v>12000</v>
      </c>
      <c r="J650" s="56">
        <v>18877</v>
      </c>
      <c r="K650" s="44">
        <f t="shared" si="28"/>
        <v>226524000</v>
      </c>
      <c r="L650" s="396"/>
      <c r="M650" s="382"/>
      <c r="N650" s="391"/>
      <c r="AA650" s="56">
        <f t="shared" si="27"/>
        <v>18252</v>
      </c>
    </row>
    <row r="651" spans="1:27" ht="16">
      <c r="A651" s="4"/>
      <c r="B651" s="6"/>
      <c r="C651" s="413"/>
      <c r="D651" s="70" t="s">
        <v>1247</v>
      </c>
      <c r="E651" s="69"/>
      <c r="F651" s="69"/>
      <c r="G651" s="78" t="s">
        <v>1248</v>
      </c>
      <c r="H651" s="15" t="s">
        <v>35</v>
      </c>
      <c r="I651" s="15">
        <v>1</v>
      </c>
      <c r="J651" s="56">
        <v>56332009</v>
      </c>
      <c r="K651" s="44">
        <f t="shared" si="28"/>
        <v>56332009</v>
      </c>
      <c r="L651" s="396"/>
      <c r="M651" s="382"/>
      <c r="N651" s="391"/>
      <c r="AA651" s="56">
        <f t="shared" si="27"/>
        <v>54467138</v>
      </c>
    </row>
    <row r="652" spans="1:27" ht="31.5" customHeight="1" thickBot="1">
      <c r="A652" s="4"/>
      <c r="B652" s="6"/>
      <c r="C652" s="65" t="s">
        <v>47</v>
      </c>
      <c r="D652" s="66"/>
      <c r="E652" s="66"/>
      <c r="F652" s="66"/>
      <c r="G652" s="67"/>
      <c r="H652" s="67"/>
      <c r="I652" s="67"/>
      <c r="J652" s="67"/>
      <c r="K652" s="84">
        <f>SUM(K643:K651)</f>
        <v>2300182526</v>
      </c>
      <c r="L652" s="396"/>
      <c r="M652" s="383"/>
      <c r="N652" s="362"/>
      <c r="AA652" s="67">
        <f t="shared" si="27"/>
        <v>0</v>
      </c>
    </row>
    <row r="653" spans="1:27" ht="30" customHeight="1" thickBot="1">
      <c r="A653" s="4"/>
      <c r="B653" s="6"/>
      <c r="C653" s="72"/>
      <c r="D653" s="73" t="s">
        <v>1249</v>
      </c>
      <c r="E653" s="74"/>
      <c r="F653" s="74"/>
      <c r="G653" s="77" t="s">
        <v>1250</v>
      </c>
      <c r="H653" s="73"/>
      <c r="I653" s="76"/>
      <c r="J653" s="74"/>
      <c r="K653" s="75"/>
      <c r="L653" s="396"/>
      <c r="M653" s="381"/>
      <c r="N653" s="360"/>
      <c r="AA653" s="74">
        <f t="shared" si="27"/>
        <v>0</v>
      </c>
    </row>
    <row r="654" spans="1:27" ht="45">
      <c r="A654" s="4"/>
      <c r="B654" s="6"/>
      <c r="C654" s="413"/>
      <c r="D654" s="70" t="s">
        <v>1251</v>
      </c>
      <c r="E654" s="69"/>
      <c r="F654" s="69"/>
      <c r="G654" s="78" t="s">
        <v>1252</v>
      </c>
      <c r="H654" s="15" t="s">
        <v>35</v>
      </c>
      <c r="I654" s="15">
        <v>49</v>
      </c>
      <c r="J654" s="56">
        <v>197058</v>
      </c>
      <c r="K654" s="44">
        <f t="shared" si="28"/>
        <v>9655842</v>
      </c>
      <c r="L654" s="396"/>
      <c r="M654" s="382"/>
      <c r="N654" s="391"/>
      <c r="AA654" s="56">
        <f t="shared" si="27"/>
        <v>190534</v>
      </c>
    </row>
    <row r="655" spans="1:27" ht="60">
      <c r="A655" s="4"/>
      <c r="B655" s="6"/>
      <c r="C655" s="413"/>
      <c r="D655" s="70" t="s">
        <v>1253</v>
      </c>
      <c r="E655" s="69"/>
      <c r="F655" s="69"/>
      <c r="G655" s="78" t="s">
        <v>1254</v>
      </c>
      <c r="H655" s="15" t="s">
        <v>35</v>
      </c>
      <c r="I655" s="15">
        <v>15</v>
      </c>
      <c r="J655" s="56">
        <v>197058</v>
      </c>
      <c r="K655" s="44">
        <f t="shared" si="28"/>
        <v>2955870</v>
      </c>
      <c r="L655" s="396"/>
      <c r="M655" s="382"/>
      <c r="N655" s="391"/>
      <c r="AA655" s="56">
        <f t="shared" ref="AA655:AA676" si="29">+IFERROR(ROUND($AA$11*J655,0),"")</f>
        <v>190534</v>
      </c>
    </row>
    <row r="656" spans="1:27" ht="45">
      <c r="A656" s="4"/>
      <c r="B656" s="6"/>
      <c r="C656" s="413"/>
      <c r="D656" s="70" t="s">
        <v>1255</v>
      </c>
      <c r="E656" s="69"/>
      <c r="F656" s="69"/>
      <c r="G656" s="78" t="s">
        <v>1256</v>
      </c>
      <c r="H656" s="15" t="s">
        <v>35</v>
      </c>
      <c r="I656" s="15">
        <v>5</v>
      </c>
      <c r="J656" s="56">
        <v>252629</v>
      </c>
      <c r="K656" s="44">
        <f t="shared" si="28"/>
        <v>1263145</v>
      </c>
      <c r="L656" s="396"/>
      <c r="M656" s="382"/>
      <c r="N656" s="391"/>
      <c r="AA656" s="56">
        <f t="shared" si="29"/>
        <v>244266</v>
      </c>
    </row>
    <row r="657" spans="1:27" ht="45">
      <c r="A657" s="4"/>
      <c r="B657" s="6"/>
      <c r="C657" s="413"/>
      <c r="D657" s="70" t="s">
        <v>1257</v>
      </c>
      <c r="E657" s="69"/>
      <c r="F657" s="69"/>
      <c r="G657" s="78" t="s">
        <v>1258</v>
      </c>
      <c r="H657" s="15" t="s">
        <v>35</v>
      </c>
      <c r="I657" s="15">
        <v>17</v>
      </c>
      <c r="J657" s="56">
        <v>211948</v>
      </c>
      <c r="K657" s="44">
        <f t="shared" si="28"/>
        <v>3603116</v>
      </c>
      <c r="L657" s="396"/>
      <c r="M657" s="382"/>
      <c r="N657" s="391"/>
      <c r="AA657" s="56">
        <f t="shared" si="29"/>
        <v>204931</v>
      </c>
    </row>
    <row r="658" spans="1:27" ht="45">
      <c r="A658" s="4"/>
      <c r="B658" s="6"/>
      <c r="C658" s="413"/>
      <c r="D658" s="70" t="s">
        <v>1259</v>
      </c>
      <c r="E658" s="69"/>
      <c r="F658" s="69"/>
      <c r="G658" s="78" t="s">
        <v>1260</v>
      </c>
      <c r="H658" s="15" t="s">
        <v>35</v>
      </c>
      <c r="I658" s="15">
        <v>7</v>
      </c>
      <c r="J658" s="56">
        <v>211948</v>
      </c>
      <c r="K658" s="44">
        <f t="shared" si="28"/>
        <v>1483636</v>
      </c>
      <c r="L658" s="396"/>
      <c r="M658" s="382"/>
      <c r="N658" s="391"/>
      <c r="AA658" s="56">
        <f t="shared" si="29"/>
        <v>204931</v>
      </c>
    </row>
    <row r="659" spans="1:27" ht="45">
      <c r="A659" s="4"/>
      <c r="B659" s="6"/>
      <c r="C659" s="413"/>
      <c r="D659" s="70" t="s">
        <v>1261</v>
      </c>
      <c r="E659" s="69"/>
      <c r="F659" s="69"/>
      <c r="G659" s="78" t="s">
        <v>1262</v>
      </c>
      <c r="H659" s="15" t="s">
        <v>35</v>
      </c>
      <c r="I659" s="15">
        <v>5</v>
      </c>
      <c r="J659" s="56">
        <v>211948</v>
      </c>
      <c r="K659" s="44">
        <f t="shared" si="28"/>
        <v>1059740</v>
      </c>
      <c r="L659" s="396"/>
      <c r="M659" s="382"/>
      <c r="N659" s="391"/>
      <c r="AA659" s="56">
        <f t="shared" si="29"/>
        <v>204931</v>
      </c>
    </row>
    <row r="660" spans="1:27" ht="45">
      <c r="A660" s="4"/>
      <c r="B660" s="6"/>
      <c r="C660" s="413"/>
      <c r="D660" s="70" t="s">
        <v>1263</v>
      </c>
      <c r="E660" s="69"/>
      <c r="F660" s="69"/>
      <c r="G660" s="78" t="s">
        <v>1264</v>
      </c>
      <c r="H660" s="15" t="s">
        <v>35</v>
      </c>
      <c r="I660" s="15">
        <v>6</v>
      </c>
      <c r="J660" s="56">
        <v>182832</v>
      </c>
      <c r="K660" s="44">
        <f t="shared" si="28"/>
        <v>1096992</v>
      </c>
      <c r="L660" s="396"/>
      <c r="M660" s="382"/>
      <c r="N660" s="391"/>
      <c r="AA660" s="56">
        <f t="shared" si="29"/>
        <v>176779</v>
      </c>
    </row>
    <row r="661" spans="1:27" ht="45">
      <c r="A661" s="4"/>
      <c r="B661" s="6"/>
      <c r="C661" s="413"/>
      <c r="D661" s="70" t="s">
        <v>1265</v>
      </c>
      <c r="E661" s="69"/>
      <c r="F661" s="69"/>
      <c r="G661" s="78" t="s">
        <v>1266</v>
      </c>
      <c r="H661" s="15" t="s">
        <v>35</v>
      </c>
      <c r="I661" s="15">
        <v>6</v>
      </c>
      <c r="J661" s="56">
        <v>197058</v>
      </c>
      <c r="K661" s="44">
        <f t="shared" si="28"/>
        <v>1182348</v>
      </c>
      <c r="L661" s="396"/>
      <c r="M661" s="382"/>
      <c r="N661" s="391"/>
      <c r="AA661" s="56">
        <f t="shared" si="29"/>
        <v>190534</v>
      </c>
    </row>
    <row r="662" spans="1:27" ht="45">
      <c r="A662" s="4"/>
      <c r="B662" s="6"/>
      <c r="C662" s="413"/>
      <c r="D662" s="70" t="s">
        <v>1267</v>
      </c>
      <c r="E662" s="69"/>
      <c r="F662" s="69"/>
      <c r="G662" s="78" t="s">
        <v>1268</v>
      </c>
      <c r="H662" s="15" t="s">
        <v>35</v>
      </c>
      <c r="I662" s="15">
        <v>21</v>
      </c>
      <c r="J662" s="56">
        <v>211948</v>
      </c>
      <c r="K662" s="44">
        <f t="shared" si="28"/>
        <v>4450908</v>
      </c>
      <c r="L662" s="396"/>
      <c r="M662" s="382"/>
      <c r="N662" s="391"/>
      <c r="AA662" s="56">
        <f t="shared" si="29"/>
        <v>204931</v>
      </c>
    </row>
    <row r="663" spans="1:27" ht="45">
      <c r="A663" s="4"/>
      <c r="B663" s="6"/>
      <c r="C663" s="413"/>
      <c r="D663" s="70" t="s">
        <v>1269</v>
      </c>
      <c r="E663" s="69"/>
      <c r="F663" s="69"/>
      <c r="G663" s="78" t="s">
        <v>1270</v>
      </c>
      <c r="H663" s="15" t="s">
        <v>35</v>
      </c>
      <c r="I663" s="15">
        <v>34</v>
      </c>
      <c r="J663" s="56">
        <v>211948</v>
      </c>
      <c r="K663" s="44">
        <f t="shared" si="28"/>
        <v>7206232</v>
      </c>
      <c r="L663" s="396"/>
      <c r="M663" s="382"/>
      <c r="N663" s="391"/>
      <c r="AA663" s="56">
        <f t="shared" si="29"/>
        <v>204931</v>
      </c>
    </row>
    <row r="664" spans="1:27" ht="45">
      <c r="A664" s="4"/>
      <c r="B664" s="6"/>
      <c r="C664" s="413"/>
      <c r="D664" s="70" t="s">
        <v>1271</v>
      </c>
      <c r="E664" s="69"/>
      <c r="F664" s="69"/>
      <c r="G664" s="78" t="s">
        <v>1272</v>
      </c>
      <c r="H664" s="15" t="s">
        <v>35</v>
      </c>
      <c r="I664" s="15">
        <v>26</v>
      </c>
      <c r="J664" s="56">
        <v>211948</v>
      </c>
      <c r="K664" s="44">
        <f t="shared" si="28"/>
        <v>5510648</v>
      </c>
      <c r="L664" s="396"/>
      <c r="M664" s="382"/>
      <c r="N664" s="391"/>
      <c r="AA664" s="56">
        <f t="shared" si="29"/>
        <v>204931</v>
      </c>
    </row>
    <row r="665" spans="1:27" ht="45">
      <c r="A665" s="4"/>
      <c r="B665" s="6"/>
      <c r="C665" s="413"/>
      <c r="D665" s="70" t="s">
        <v>1273</v>
      </c>
      <c r="E665" s="69"/>
      <c r="F665" s="69"/>
      <c r="G665" s="78" t="s">
        <v>1274</v>
      </c>
      <c r="H665" s="15" t="s">
        <v>35</v>
      </c>
      <c r="I665" s="15">
        <v>9</v>
      </c>
      <c r="J665" s="56">
        <v>211948</v>
      </c>
      <c r="K665" s="44">
        <f t="shared" si="28"/>
        <v>1907532</v>
      </c>
      <c r="L665" s="396"/>
      <c r="M665" s="382"/>
      <c r="N665" s="391"/>
      <c r="AA665" s="56">
        <f t="shared" si="29"/>
        <v>204931</v>
      </c>
    </row>
    <row r="666" spans="1:27" ht="45">
      <c r="A666" s="4"/>
      <c r="B666" s="6"/>
      <c r="C666" s="413"/>
      <c r="D666" s="70" t="s">
        <v>1275</v>
      </c>
      <c r="E666" s="69"/>
      <c r="F666" s="69"/>
      <c r="G666" s="78" t="s">
        <v>1276</v>
      </c>
      <c r="H666" s="15" t="s">
        <v>35</v>
      </c>
      <c r="I666" s="15">
        <v>10</v>
      </c>
      <c r="J666" s="56">
        <v>211948</v>
      </c>
      <c r="K666" s="44">
        <f t="shared" si="28"/>
        <v>2119480</v>
      </c>
      <c r="L666" s="396"/>
      <c r="M666" s="382"/>
      <c r="N666" s="391"/>
      <c r="AA666" s="56">
        <f t="shared" si="29"/>
        <v>204931</v>
      </c>
    </row>
    <row r="667" spans="1:27" ht="45">
      <c r="A667" s="4"/>
      <c r="B667" s="6"/>
      <c r="C667" s="413"/>
      <c r="D667" s="70" t="s">
        <v>1277</v>
      </c>
      <c r="E667" s="69"/>
      <c r="F667" s="69"/>
      <c r="G667" s="78" t="s">
        <v>1278</v>
      </c>
      <c r="H667" s="15" t="s">
        <v>35</v>
      </c>
      <c r="I667" s="15">
        <v>15</v>
      </c>
      <c r="J667" s="56">
        <v>252629</v>
      </c>
      <c r="K667" s="44">
        <f t="shared" si="28"/>
        <v>3789435</v>
      </c>
      <c r="L667" s="396"/>
      <c r="M667" s="382"/>
      <c r="N667" s="391"/>
      <c r="AA667" s="56">
        <f t="shared" si="29"/>
        <v>244266</v>
      </c>
    </row>
    <row r="668" spans="1:27" ht="45">
      <c r="A668" s="4"/>
      <c r="B668" s="6"/>
      <c r="C668" s="413"/>
      <c r="D668" s="70" t="s">
        <v>1279</v>
      </c>
      <c r="E668" s="69"/>
      <c r="F668" s="69"/>
      <c r="G668" s="78" t="s">
        <v>1280</v>
      </c>
      <c r="H668" s="15" t="s">
        <v>35</v>
      </c>
      <c r="I668" s="15">
        <v>6</v>
      </c>
      <c r="J668" s="56">
        <v>2049122</v>
      </c>
      <c r="K668" s="44">
        <f t="shared" si="28"/>
        <v>12294732</v>
      </c>
      <c r="L668" s="396"/>
      <c r="M668" s="382"/>
      <c r="N668" s="391"/>
      <c r="AA668" s="56">
        <f t="shared" si="29"/>
        <v>1981286</v>
      </c>
    </row>
    <row r="669" spans="1:27" ht="45">
      <c r="A669" s="4"/>
      <c r="B669" s="6"/>
      <c r="C669" s="413"/>
      <c r="D669" s="70" t="s">
        <v>1281</v>
      </c>
      <c r="E669" s="69"/>
      <c r="F669" s="69"/>
      <c r="G669" s="78" t="s">
        <v>1282</v>
      </c>
      <c r="H669" s="15" t="s">
        <v>35</v>
      </c>
      <c r="I669" s="15">
        <v>2</v>
      </c>
      <c r="J669" s="56">
        <v>6039960</v>
      </c>
      <c r="K669" s="44">
        <f t="shared" si="28"/>
        <v>12079920</v>
      </c>
      <c r="L669" s="396"/>
      <c r="M669" s="382"/>
      <c r="N669" s="391"/>
      <c r="AA669" s="56">
        <f t="shared" si="29"/>
        <v>5840007</v>
      </c>
    </row>
    <row r="670" spans="1:27" ht="31.5" customHeight="1" thickBot="1">
      <c r="A670" s="4"/>
      <c r="B670" s="6"/>
      <c r="C670" s="65" t="s">
        <v>47</v>
      </c>
      <c r="D670" s="66"/>
      <c r="E670" s="66"/>
      <c r="F670" s="66"/>
      <c r="G670" s="67"/>
      <c r="H670" s="67"/>
      <c r="I670" s="67"/>
      <c r="J670" s="67"/>
      <c r="K670" s="84">
        <f>SUM(K654:K669)</f>
        <v>71659576</v>
      </c>
      <c r="L670" s="396"/>
      <c r="M670" s="383"/>
      <c r="N670" s="362"/>
      <c r="AA670" s="67">
        <f t="shared" si="29"/>
        <v>0</v>
      </c>
    </row>
    <row r="671" spans="1:27" ht="30" customHeight="1" thickBot="1">
      <c r="A671" s="4"/>
      <c r="B671" s="6"/>
      <c r="C671" s="72"/>
      <c r="D671" s="73" t="s">
        <v>1283</v>
      </c>
      <c r="E671" s="74"/>
      <c r="F671" s="74"/>
      <c r="G671" s="77" t="s">
        <v>1284</v>
      </c>
      <c r="H671" s="73"/>
      <c r="I671" s="76"/>
      <c r="J671" s="74"/>
      <c r="K671" s="75"/>
      <c r="L671" s="396"/>
      <c r="M671" s="381"/>
      <c r="N671" s="360"/>
      <c r="AA671" s="74">
        <f t="shared" si="29"/>
        <v>0</v>
      </c>
    </row>
    <row r="672" spans="1:27" ht="24" customHeight="1">
      <c r="A672" s="4"/>
      <c r="B672" s="6"/>
      <c r="C672" s="413"/>
      <c r="D672" s="70" t="s">
        <v>1285</v>
      </c>
      <c r="E672" s="69"/>
      <c r="F672" s="69"/>
      <c r="G672" s="78" t="s">
        <v>1286</v>
      </c>
      <c r="H672" s="15" t="s">
        <v>27</v>
      </c>
      <c r="I672" s="15">
        <v>3102</v>
      </c>
      <c r="J672" s="56">
        <v>4788</v>
      </c>
      <c r="K672" s="44">
        <f t="shared" si="28"/>
        <v>14852376</v>
      </c>
      <c r="L672" s="396"/>
      <c r="M672" s="382"/>
      <c r="N672" s="391"/>
      <c r="AA672" s="56">
        <f t="shared" si="29"/>
        <v>4629</v>
      </c>
    </row>
    <row r="673" spans="1:27" ht="27.75" customHeight="1">
      <c r="A673" s="4"/>
      <c r="B673" s="6"/>
      <c r="C673" s="413"/>
      <c r="D673" s="70" t="s">
        <v>1287</v>
      </c>
      <c r="E673" s="69"/>
      <c r="F673" s="69"/>
      <c r="G673" s="78" t="s">
        <v>1288</v>
      </c>
      <c r="H673" s="15" t="s">
        <v>32</v>
      </c>
      <c r="I673" s="15">
        <v>1</v>
      </c>
      <c r="J673" s="56">
        <v>3461040</v>
      </c>
      <c r="K673" s="44">
        <f t="shared" si="28"/>
        <v>3461040</v>
      </c>
      <c r="L673" s="420"/>
      <c r="M673" s="382"/>
      <c r="N673" s="391"/>
      <c r="AA673" s="56">
        <f t="shared" si="29"/>
        <v>3346462</v>
      </c>
    </row>
    <row r="674" spans="1:27" ht="31.5" customHeight="1" thickBot="1">
      <c r="A674" s="4"/>
      <c r="B674" s="6"/>
      <c r="C674" s="65" t="s">
        <v>47</v>
      </c>
      <c r="D674" s="66"/>
      <c r="E674" s="66"/>
      <c r="F674" s="66"/>
      <c r="G674" s="67"/>
      <c r="H674" s="67"/>
      <c r="I674" s="67"/>
      <c r="J674" s="67"/>
      <c r="K674" s="84">
        <f>SUM(K672:K673)</f>
        <v>18313416</v>
      </c>
      <c r="L674" s="396"/>
      <c r="M674" s="383"/>
      <c r="N674" s="362"/>
      <c r="AA674" s="67">
        <f t="shared" si="29"/>
        <v>0</v>
      </c>
    </row>
    <row r="675" spans="1:27" s="3" customFormat="1" ht="30" customHeight="1" thickBot="1">
      <c r="A675" s="7"/>
      <c r="B675" s="8"/>
      <c r="C675" s="457" t="s">
        <v>1289</v>
      </c>
      <c r="D675" s="458"/>
      <c r="E675" s="458"/>
      <c r="F675" s="458"/>
      <c r="G675" s="458"/>
      <c r="H675" s="458"/>
      <c r="I675" s="458"/>
      <c r="J675" s="459"/>
      <c r="K675" s="105">
        <f>SUM(K14:K674)/2</f>
        <v>9941646582</v>
      </c>
      <c r="L675" s="396"/>
      <c r="M675" s="381"/>
      <c r="N675" s="366"/>
      <c r="O675" s="57"/>
      <c r="P675" s="1"/>
      <c r="Q675" s="1"/>
      <c r="AA675" s="3">
        <f t="shared" si="29"/>
        <v>0</v>
      </c>
    </row>
    <row r="676" spans="1:27" s="3" customFormat="1" ht="17" thickBot="1">
      <c r="A676" s="7"/>
      <c r="B676" s="8"/>
      <c r="C676" s="414"/>
      <c r="D676" s="18"/>
      <c r="E676" s="18"/>
      <c r="F676" s="18"/>
      <c r="G676" s="18"/>
      <c r="H676" s="42"/>
      <c r="I676" s="18"/>
      <c r="J676" s="18"/>
      <c r="K676" s="415"/>
      <c r="L676" s="396"/>
      <c r="M676" s="42"/>
      <c r="N676" s="19"/>
      <c r="O676" s="55"/>
      <c r="P676" s="1"/>
      <c r="Q676" s="1"/>
      <c r="AA676" s="18">
        <f t="shared" si="29"/>
        <v>0</v>
      </c>
    </row>
    <row r="677" spans="1:27" s="61" customFormat="1" ht="24.75" customHeight="1">
      <c r="A677" s="58"/>
      <c r="B677" s="59"/>
      <c r="C677" s="416"/>
      <c r="D677" s="21"/>
      <c r="E677" s="20"/>
      <c r="F677" s="20"/>
      <c r="G677" s="460" t="s">
        <v>1290</v>
      </c>
      <c r="H677" s="461"/>
      <c r="I677" s="461"/>
      <c r="J677" s="232">
        <f>K686</f>
        <v>0.26080570090818783</v>
      </c>
      <c r="K677" s="60">
        <f>ROUND(J677*$K$675,0)</f>
        <v>2592838105</v>
      </c>
      <c r="L677" s="396"/>
      <c r="M677" s="385"/>
      <c r="N677" s="367"/>
      <c r="O677" s="55"/>
      <c r="P677" s="1"/>
      <c r="Q677" s="1"/>
    </row>
    <row r="678" spans="1:27" s="61" customFormat="1" ht="24.75" customHeight="1">
      <c r="A678" s="58"/>
      <c r="B678" s="59"/>
      <c r="C678" s="416"/>
      <c r="D678" s="21"/>
      <c r="E678" s="20"/>
      <c r="F678" s="20"/>
      <c r="G678" s="462" t="s">
        <v>1291</v>
      </c>
      <c r="H678" s="447"/>
      <c r="I678" s="447"/>
      <c r="J678" s="63">
        <v>0.01</v>
      </c>
      <c r="K678" s="62">
        <f>ROUND(J678*$K$675,0)</f>
        <v>99416466</v>
      </c>
      <c r="L678" s="396"/>
      <c r="M678" s="385"/>
      <c r="N678" s="367"/>
      <c r="O678" s="55"/>
      <c r="P678" s="1"/>
      <c r="Q678" s="1"/>
    </row>
    <row r="679" spans="1:27" s="61" customFormat="1" ht="24.75" customHeight="1">
      <c r="A679" s="58"/>
      <c r="B679" s="59"/>
      <c r="C679" s="416"/>
      <c r="D679" s="21"/>
      <c r="E679" s="20"/>
      <c r="F679" s="20"/>
      <c r="G679" s="446" t="s">
        <v>1292</v>
      </c>
      <c r="H679" s="447"/>
      <c r="I679" s="447"/>
      <c r="J679" s="63">
        <v>0.05</v>
      </c>
      <c r="K679" s="62">
        <f>ROUND(J679*$K$675,0)</f>
        <v>497082329</v>
      </c>
      <c r="L679" s="396"/>
      <c r="M679" s="385"/>
      <c r="N679" s="367"/>
      <c r="O679" s="55"/>
      <c r="P679" s="1"/>
      <c r="Q679" s="1"/>
    </row>
    <row r="680" spans="1:27" s="61" customFormat="1" ht="24.75" customHeight="1">
      <c r="A680" s="58"/>
      <c r="B680" s="59"/>
      <c r="C680" s="416"/>
      <c r="D680" s="22"/>
      <c r="E680" s="22"/>
      <c r="F680" s="22"/>
      <c r="G680" s="446" t="s">
        <v>1293</v>
      </c>
      <c r="H680" s="447"/>
      <c r="I680" s="447"/>
      <c r="J680" s="63">
        <v>0.19</v>
      </c>
      <c r="K680" s="62">
        <f>ROUND((K679*J680),0)</f>
        <v>94445643</v>
      </c>
      <c r="L680" s="396"/>
      <c r="M680" s="385"/>
      <c r="N680" s="367"/>
      <c r="O680" s="55"/>
      <c r="P680" s="1"/>
      <c r="Q680" s="1"/>
    </row>
    <row r="681" spans="1:27" s="61" customFormat="1" ht="24.75" customHeight="1">
      <c r="A681" s="58"/>
      <c r="B681" s="59"/>
      <c r="C681" s="416"/>
      <c r="D681" s="22"/>
      <c r="E681" s="22"/>
      <c r="F681" s="22"/>
      <c r="G681" s="463" t="s">
        <v>1294</v>
      </c>
      <c r="H681" s="464"/>
      <c r="I681" s="464"/>
      <c r="J681" s="233">
        <f>J677+J678+J679+(J680*J679)</f>
        <v>0.33030570090818784</v>
      </c>
      <c r="K681" s="104">
        <f>SUM(K677:K680)</f>
        <v>3283782543</v>
      </c>
      <c r="L681" s="396"/>
      <c r="M681" s="386"/>
      <c r="N681" s="368"/>
      <c r="O681" s="57"/>
      <c r="P681" s="1"/>
      <c r="Q681" s="1"/>
    </row>
    <row r="682" spans="1:27" s="61" customFormat="1" ht="24.75" customHeight="1" thickBot="1">
      <c r="A682" s="58"/>
      <c r="B682" s="59"/>
      <c r="C682" s="416"/>
      <c r="D682" s="21"/>
      <c r="E682" s="20"/>
      <c r="F682" s="20"/>
      <c r="G682" s="465" t="s">
        <v>1295</v>
      </c>
      <c r="H682" s="466"/>
      <c r="I682" s="466"/>
      <c r="J682" s="106"/>
      <c r="K682" s="202">
        <f>K675+K681</f>
        <v>13225429125</v>
      </c>
      <c r="L682" s="396"/>
      <c r="M682" s="387"/>
      <c r="N682" s="369"/>
      <c r="O682" s="57"/>
      <c r="P682" s="1"/>
      <c r="Q682" s="1"/>
    </row>
    <row r="683" spans="1:27" s="61" customFormat="1" ht="17" thickBot="1">
      <c r="A683" s="58"/>
      <c r="B683" s="59"/>
      <c r="C683" s="416"/>
      <c r="D683" s="21"/>
      <c r="E683" s="21"/>
      <c r="F683" s="21"/>
      <c r="G683" s="20"/>
      <c r="H683" s="21"/>
      <c r="I683" s="23"/>
      <c r="J683" s="412"/>
      <c r="K683" s="417"/>
      <c r="L683" s="396"/>
      <c r="M683" s="411"/>
      <c r="N683" s="370"/>
      <c r="O683" s="55"/>
      <c r="P683" s="1"/>
      <c r="Q683" s="1"/>
    </row>
    <row r="684" spans="1:27" s="3" customFormat="1" ht="16">
      <c r="A684" s="7"/>
      <c r="B684" s="8"/>
      <c r="C684" s="26"/>
      <c r="D684" s="467"/>
      <c r="E684" s="467"/>
      <c r="F684" s="467"/>
      <c r="G684" s="467"/>
      <c r="H684" s="467"/>
      <c r="I684" s="467"/>
      <c r="J684" s="467"/>
      <c r="K684" s="468"/>
      <c r="L684" s="396"/>
      <c r="M684" s="388"/>
      <c r="N684" s="371"/>
      <c r="O684" s="52"/>
      <c r="P684" s="52"/>
      <c r="Q684" s="52"/>
    </row>
    <row r="685" spans="1:27" s="51" customFormat="1" ht="33.75" customHeight="1">
      <c r="A685" s="49"/>
      <c r="B685" s="50"/>
      <c r="C685" s="479" t="s">
        <v>1296</v>
      </c>
      <c r="D685" s="480"/>
      <c r="E685" s="480"/>
      <c r="F685" s="480"/>
      <c r="G685" s="480"/>
      <c r="H685" s="484" t="s">
        <v>1297</v>
      </c>
      <c r="I685" s="484"/>
      <c r="J685" s="484"/>
      <c r="K685" s="410" t="s">
        <v>1298</v>
      </c>
      <c r="L685" s="396"/>
      <c r="M685" s="389"/>
      <c r="N685" s="372"/>
      <c r="O685" s="55"/>
      <c r="P685" s="55"/>
      <c r="Q685" s="55"/>
    </row>
    <row r="686" spans="1:27" s="51" customFormat="1" ht="46.5" customHeight="1">
      <c r="A686" s="49"/>
      <c r="B686" s="50"/>
      <c r="C686" s="479" t="s">
        <v>1299</v>
      </c>
      <c r="D686" s="480"/>
      <c r="E686" s="480"/>
      <c r="F686" s="480"/>
      <c r="G686" s="480"/>
      <c r="H686" s="478" t="s">
        <v>1290</v>
      </c>
      <c r="I686" s="478"/>
      <c r="J686" s="408" t="s">
        <v>1300</v>
      </c>
      <c r="K686" s="107">
        <f>AIU!F54</f>
        <v>0.26080570090818783</v>
      </c>
      <c r="L686" s="396"/>
      <c r="M686" s="390"/>
      <c r="N686" s="373"/>
      <c r="O686" s="55"/>
      <c r="P686" s="1"/>
      <c r="Q686" s="1"/>
    </row>
    <row r="687" spans="1:27" s="51" customFormat="1" ht="30" customHeight="1">
      <c r="A687" s="49"/>
      <c r="B687" s="50"/>
      <c r="C687" s="479" t="s">
        <v>1301</v>
      </c>
      <c r="D687" s="480"/>
      <c r="E687" s="480"/>
      <c r="F687" s="480"/>
      <c r="G687" s="480"/>
      <c r="H687" s="481" t="s">
        <v>1302</v>
      </c>
      <c r="I687" s="482"/>
      <c r="J687" s="408" t="s">
        <v>1303</v>
      </c>
      <c r="K687" s="107">
        <v>0.01</v>
      </c>
      <c r="L687" s="396"/>
      <c r="M687" s="390"/>
      <c r="N687" s="373"/>
      <c r="O687" s="55"/>
      <c r="P687" s="1"/>
      <c r="Q687" s="1"/>
    </row>
    <row r="688" spans="1:27" s="52" customFormat="1" ht="32.25" customHeight="1">
      <c r="A688" s="49"/>
      <c r="B688" s="50"/>
      <c r="C688" s="29"/>
      <c r="E688" s="30"/>
      <c r="F688" s="30"/>
      <c r="G688" s="31"/>
      <c r="H688" s="483" t="s">
        <v>1304</v>
      </c>
      <c r="I688" s="478"/>
      <c r="J688" s="408" t="s">
        <v>1305</v>
      </c>
      <c r="K688" s="107">
        <v>0.05</v>
      </c>
      <c r="L688" s="396"/>
      <c r="M688" s="390"/>
      <c r="N688" s="373"/>
      <c r="O688" s="55"/>
      <c r="P688" s="1"/>
      <c r="Q688" s="1"/>
    </row>
    <row r="689" spans="1:27" s="52" customFormat="1" ht="32.25" customHeight="1">
      <c r="A689" s="49"/>
      <c r="B689" s="50"/>
      <c r="C689" s="32"/>
      <c r="E689" s="33"/>
      <c r="F689" s="33"/>
      <c r="G689" s="34"/>
      <c r="H689" s="483" t="s">
        <v>1293</v>
      </c>
      <c r="I689" s="478"/>
      <c r="J689" s="409" t="s">
        <v>1306</v>
      </c>
      <c r="K689" s="107">
        <v>0.19</v>
      </c>
      <c r="L689" s="396"/>
      <c r="M689" s="390"/>
      <c r="N689" s="373"/>
      <c r="O689" s="55"/>
      <c r="P689" s="1"/>
      <c r="Q689" s="1"/>
    </row>
    <row r="690" spans="1:27" s="55" customFormat="1" ht="32.25" customHeight="1">
      <c r="A690" s="53"/>
      <c r="B690" s="54"/>
      <c r="C690" s="32"/>
      <c r="D690" s="33"/>
      <c r="E690" s="33"/>
      <c r="F690" s="33"/>
      <c r="G690" s="34"/>
      <c r="H690" s="478" t="s">
        <v>1307</v>
      </c>
      <c r="I690" s="478"/>
      <c r="J690" s="408" t="s">
        <v>1308</v>
      </c>
      <c r="K690" s="107">
        <f>K686+K687+K688</f>
        <v>0.32080570090818783</v>
      </c>
      <c r="L690" s="396"/>
      <c r="M690" s="390"/>
      <c r="N690" s="373"/>
      <c r="P690" s="1"/>
      <c r="Q690" s="1"/>
    </row>
    <row r="691" spans="1:27" ht="11.25" customHeight="1" thickBot="1">
      <c r="A691" s="4"/>
      <c r="B691" s="6"/>
      <c r="C691" s="37"/>
      <c r="D691" s="35"/>
      <c r="E691" s="35"/>
      <c r="F691" s="35"/>
      <c r="G691" s="36"/>
      <c r="H691" s="473"/>
      <c r="I691" s="473"/>
      <c r="J691" s="473"/>
      <c r="K691" s="474"/>
      <c r="L691" s="396"/>
      <c r="N691" s="374"/>
    </row>
    <row r="692" spans="1:27" ht="16">
      <c r="A692" s="4"/>
      <c r="B692" s="8"/>
      <c r="C692" s="4"/>
      <c r="D692" s="4"/>
      <c r="E692" s="5"/>
      <c r="F692" s="4"/>
      <c r="G692" s="422"/>
      <c r="H692" s="5"/>
      <c r="I692" s="4"/>
      <c r="J692" s="4"/>
      <c r="K692" s="4"/>
      <c r="L692" s="396"/>
      <c r="M692" s="378"/>
      <c r="N692" s="4"/>
      <c r="AA692" s="4"/>
    </row>
    <row r="693" spans="1:27" ht="16">
      <c r="A693" s="4"/>
      <c r="B693" s="4"/>
      <c r="C693" s="4"/>
      <c r="D693" s="4"/>
      <c r="E693" s="5"/>
      <c r="F693" s="4"/>
      <c r="G693" s="4"/>
      <c r="H693" s="5"/>
      <c r="I693" s="4"/>
      <c r="J693" s="4"/>
      <c r="K693" s="4"/>
      <c r="L693" s="220"/>
      <c r="M693" s="378"/>
      <c r="N693" s="4"/>
      <c r="AA693" s="4"/>
    </row>
  </sheetData>
  <autoFilter ref="A12:U673" xr:uid="{00000000-0001-0000-0000-000000000000}"/>
  <mergeCells count="33">
    <mergeCell ref="AA11:AA12"/>
    <mergeCell ref="K11:K12"/>
    <mergeCell ref="C11:C12"/>
    <mergeCell ref="D11:D12"/>
    <mergeCell ref="E11:F11"/>
    <mergeCell ref="G11:G12"/>
    <mergeCell ref="H11:H12"/>
    <mergeCell ref="I11:I12"/>
    <mergeCell ref="J11:J12"/>
    <mergeCell ref="C10:K10"/>
    <mergeCell ref="C3:F3"/>
    <mergeCell ref="C5:K5"/>
    <mergeCell ref="C6:K6"/>
    <mergeCell ref="C7:K8"/>
    <mergeCell ref="C9:K9"/>
    <mergeCell ref="C675:J675"/>
    <mergeCell ref="G677:I677"/>
    <mergeCell ref="G681:I681"/>
    <mergeCell ref="G682:I682"/>
    <mergeCell ref="G679:I679"/>
    <mergeCell ref="G680:I680"/>
    <mergeCell ref="G678:I678"/>
    <mergeCell ref="D684:K684"/>
    <mergeCell ref="H690:I690"/>
    <mergeCell ref="H691:K691"/>
    <mergeCell ref="C686:G686"/>
    <mergeCell ref="H686:I686"/>
    <mergeCell ref="C687:G687"/>
    <mergeCell ref="H687:I687"/>
    <mergeCell ref="H688:I688"/>
    <mergeCell ref="H689:I689"/>
    <mergeCell ref="C685:G685"/>
    <mergeCell ref="H685:J685"/>
  </mergeCells>
  <phoneticPr fontId="8" type="noConversion"/>
  <conditionalFormatting sqref="M1:M13 N14:N23 M15:M1048576 N48:N74">
    <cfRule type="containsText" dxfId="13" priority="9" operator="containsText" text="Especificación sin cambio">
      <formula>NOT(ISERROR(SEARCH("Especificación sin cambio",M1)))</formula>
    </cfRule>
    <cfRule type="containsText" dxfId="12" priority="12" operator="containsText" text="Especificación nueva">
      <formula>NOT(ISERROR(SEARCH("Especificación nueva",M1)))</formula>
    </cfRule>
    <cfRule type="containsText" dxfId="11" priority="11" operator="containsText" text="Especificación ausente">
      <formula>NOT(ISERROR(SEARCH("Especificación ausente",M1)))</formula>
    </cfRule>
    <cfRule type="containsText" dxfId="10" priority="10" operator="containsText" text="Especificación modificada">
      <formula>NOT(ISERROR(SEARCH("Especificación modificada",M1)))</formula>
    </cfRule>
  </conditionalFormatting>
  <conditionalFormatting sqref="M13 N14:N23 M15:M690 N48:N74">
    <cfRule type="containsText" dxfId="9" priority="15" operator="containsText" text="Especificación ausente">
      <formula>NOT(ISERROR(SEARCH("Especificación ausente",M13)))</formula>
    </cfRule>
    <cfRule type="containsText" dxfId="8" priority="14" operator="containsText" text="Especificación nueva">
      <formula>NOT(ISERROR(SEARCH("Especificación nueva",M13)))</formula>
    </cfRule>
    <cfRule type="containsText" dxfId="7" priority="13" operator="containsText" text="Especificación modificada">
      <formula>NOT(ISERROR(SEARCH("Especificación modificada",M13)))</formula>
    </cfRule>
  </conditionalFormatting>
  <conditionalFormatting sqref="N26:N45 N77 N80:N83 N86:N93 N96:N97 N100:N101 N104:N113 N116:N122 N126:N135 N137:N147 N149:N171 N173:N202 N204:N206 N208:N216 N219 N222:N233 N238:N243 N245:N263 N265:N271 N274:N278 N280:N291 N293:N296 N298:N303 N305:N325 N327:N329 N332:N335 N338 N341:N342 N346 N349:N352 N355:N356 N360:N376 N379 N381:N385 N387:N411 N413:N429 N433 N435:N445 N447:N451 N455:N462 N464:N472 N474:N477 N479:N492 N495:N519 N522:N523 N528 N530:N531 N533:N535 N538 N540:N543 N545 N547 N549:N551 N554 N556:N557 N559 N561 N563:N564 N566 N568:N570 N573:N574 N576:N577 N579 N581 N583 N585:N588 N590 N593 N595 N597:N602 N604 N608:N610 N612 N614 N616:N618 N620:N621 N623:N627 N629:N635 N637 N639:N640 N643:N651 N654:N669 N672:N673">
    <cfRule type="containsText" dxfId="6" priority="5" operator="containsText" text="Especificación modificada">
      <formula>NOT(ISERROR(SEARCH("Especificación modificada",N26)))</formula>
    </cfRule>
    <cfRule type="containsText" dxfId="5" priority="4" operator="containsText" text="Especificación nueva">
      <formula>NOT(ISERROR(SEARCH("Especificación nueva",N26)))</formula>
    </cfRule>
    <cfRule type="containsText" dxfId="4" priority="3" operator="containsText" text="Especificación ausente">
      <formula>NOT(ISERROR(SEARCH("Especificación ausente",N26)))</formula>
    </cfRule>
    <cfRule type="containsText" dxfId="3" priority="2" operator="containsText" text="Especificación modificada">
      <formula>NOT(ISERROR(SEARCH("Especificación modificada",N26)))</formula>
    </cfRule>
    <cfRule type="containsText" dxfId="2" priority="7" operator="containsText" text="Especificación ausente">
      <formula>NOT(ISERROR(SEARCH("Especificación ausente",N26)))</formula>
    </cfRule>
    <cfRule type="containsText" dxfId="1" priority="6" operator="containsText" text="Especificación nueva">
      <formula>NOT(ISERROR(SEARCH("Especificación nueva",N26)))</formula>
    </cfRule>
    <cfRule type="containsText" dxfId="0" priority="1" operator="containsText" text="Especificación sin cambio">
      <formula>NOT(ISERROR(SEARCH("Especificación sin cambio",N26)))</formula>
    </cfRule>
  </conditionalFormatting>
  <printOptions horizontalCentered="1"/>
  <pageMargins left="0.25" right="0.25" top="0.75" bottom="0.75" header="0.3" footer="0.3"/>
  <pageSetup paperSize="9" scale="6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J1005"/>
  <sheetViews>
    <sheetView showGridLines="0" view="pageBreakPreview" topLeftCell="A42" zoomScale="118" zoomScaleNormal="100" zoomScaleSheetLayoutView="118" workbookViewId="0">
      <selection activeCell="H59" sqref="H59"/>
    </sheetView>
  </sheetViews>
  <sheetFormatPr baseColWidth="10" defaultColWidth="14.5" defaultRowHeight="15" customHeight="1"/>
  <cols>
    <col min="1" max="1" width="61.6640625" style="108" customWidth="1"/>
    <col min="2" max="2" width="8" style="108" customWidth="1"/>
    <col min="3" max="3" width="13.5" style="108" customWidth="1"/>
    <col min="4" max="4" width="16.5" style="108" bestFit="1" customWidth="1"/>
    <col min="5" max="5" width="10.33203125" style="108" customWidth="1"/>
    <col min="6" max="6" width="17.83203125" style="108" customWidth="1"/>
    <col min="7" max="7" width="24.5" style="108" customWidth="1"/>
    <col min="8" max="8" width="23.5" style="108" customWidth="1"/>
    <col min="9" max="9" width="18.33203125" style="108" customWidth="1"/>
    <col min="10" max="27" width="10.6640625" style="108" customWidth="1"/>
    <col min="28" max="16384" width="14.5" style="108"/>
  </cols>
  <sheetData>
    <row r="1" spans="1:9" ht="17.25" customHeight="1">
      <c r="A1" s="498" t="s">
        <v>1313</v>
      </c>
      <c r="B1" s="498"/>
      <c r="C1" s="498"/>
      <c r="D1" s="498"/>
    </row>
    <row r="2" spans="1:9" ht="17.25" customHeight="1">
      <c r="A2" s="499"/>
      <c r="B2" s="499"/>
      <c r="C2" s="499"/>
      <c r="D2" s="499"/>
    </row>
    <row r="3" spans="1:9" ht="27" customHeight="1" thickBot="1">
      <c r="A3" s="500" t="s">
        <v>1314</v>
      </c>
      <c r="B3" s="500"/>
      <c r="C3" s="500"/>
      <c r="D3" s="500"/>
    </row>
    <row r="4" spans="1:9" ht="14.25" customHeight="1" thickBot="1">
      <c r="A4" s="198" t="s">
        <v>1422</v>
      </c>
      <c r="B4" s="197"/>
      <c r="C4" s="138"/>
      <c r="D4" s="138"/>
      <c r="E4" s="138"/>
      <c r="F4" s="196"/>
      <c r="G4" s="357">
        <v>13225429125</v>
      </c>
    </row>
    <row r="5" spans="1:9" ht="14.25" customHeight="1" thickBot="1">
      <c r="A5" s="195" t="s">
        <v>1315</v>
      </c>
      <c r="B5" s="194"/>
      <c r="C5" s="193" t="s">
        <v>1298</v>
      </c>
      <c r="D5" s="192"/>
      <c r="E5" s="192"/>
      <c r="F5" s="158"/>
      <c r="G5" s="191" t="s">
        <v>1316</v>
      </c>
    </row>
    <row r="6" spans="1:9" ht="14.25" customHeight="1">
      <c r="A6" s="190" t="s">
        <v>1317</v>
      </c>
      <c r="B6" s="189"/>
      <c r="C6" s="188">
        <v>0.01</v>
      </c>
      <c r="D6" s="187"/>
      <c r="E6" s="187"/>
      <c r="F6" s="186"/>
      <c r="G6" s="207">
        <f t="shared" ref="G6:G11" si="0">ROUND($G$4*C6,0)</f>
        <v>132254291</v>
      </c>
    </row>
    <row r="7" spans="1:9" ht="14.25" customHeight="1">
      <c r="A7" s="183" t="s">
        <v>1318</v>
      </c>
      <c r="B7" s="182"/>
      <c r="C7" s="181">
        <v>0.05</v>
      </c>
      <c r="D7" s="180"/>
      <c r="E7" s="180"/>
      <c r="F7" s="179"/>
      <c r="G7" s="204">
        <f t="shared" si="0"/>
        <v>661271456</v>
      </c>
    </row>
    <row r="8" spans="1:9" ht="14.25" customHeight="1">
      <c r="A8" s="183" t="s">
        <v>1319</v>
      </c>
      <c r="B8" s="182"/>
      <c r="C8" s="181">
        <v>4.0000000000000001E-3</v>
      </c>
      <c r="D8" s="180"/>
      <c r="E8" s="180"/>
      <c r="F8" s="179"/>
      <c r="G8" s="204">
        <f t="shared" si="0"/>
        <v>52901717</v>
      </c>
    </row>
    <row r="9" spans="1:9" ht="14.25" customHeight="1">
      <c r="A9" s="183" t="s">
        <v>1320</v>
      </c>
      <c r="B9" s="182"/>
      <c r="C9" s="181">
        <v>6.8999999999999999E-3</v>
      </c>
      <c r="D9" s="180"/>
      <c r="E9" s="180"/>
      <c r="F9" s="179"/>
      <c r="G9" s="204">
        <f t="shared" si="0"/>
        <v>91255461</v>
      </c>
    </row>
    <row r="10" spans="1:9" ht="14.25" customHeight="1">
      <c r="A10" s="183" t="s">
        <v>1321</v>
      </c>
      <c r="B10" s="182"/>
      <c r="C10" s="181">
        <v>2.5000000000000001E-3</v>
      </c>
      <c r="D10" s="180"/>
      <c r="E10" s="180"/>
      <c r="F10" s="179"/>
      <c r="G10" s="204">
        <f t="shared" ref="G10" si="1">ROUND($G$4*C10,0)</f>
        <v>33063573</v>
      </c>
    </row>
    <row r="11" spans="1:9" ht="14.25" customHeight="1">
      <c r="A11" s="183" t="s">
        <v>1322</v>
      </c>
      <c r="B11" s="182"/>
      <c r="C11" s="181">
        <v>0.02</v>
      </c>
      <c r="D11" s="180"/>
      <c r="E11" s="180"/>
      <c r="F11" s="179"/>
      <c r="G11" s="204">
        <f t="shared" si="0"/>
        <v>264508583</v>
      </c>
    </row>
    <row r="12" spans="1:9" ht="14.25" customHeight="1">
      <c r="A12" s="183" t="s">
        <v>1323</v>
      </c>
      <c r="B12" s="182"/>
      <c r="C12" s="185">
        <v>7</v>
      </c>
      <c r="D12" s="184"/>
      <c r="E12" s="184"/>
      <c r="F12" s="179">
        <f>1300000*1.07</f>
        <v>1391000</v>
      </c>
      <c r="G12" s="204">
        <f>ROUND(C12*F12,0)</f>
        <v>9737000</v>
      </c>
    </row>
    <row r="13" spans="1:9" ht="14.25" customHeight="1">
      <c r="A13" s="183" t="s">
        <v>1324</v>
      </c>
      <c r="B13" s="182"/>
      <c r="C13" s="181">
        <v>1.2999999999999999E-2</v>
      </c>
      <c r="D13" s="180"/>
      <c r="E13" s="180"/>
      <c r="F13" s="179"/>
      <c r="G13" s="204">
        <f>ROUND($G$4*C13,0)</f>
        <v>171930579</v>
      </c>
      <c r="H13" s="228"/>
      <c r="I13" s="229"/>
    </row>
    <row r="14" spans="1:9" ht="14.25" customHeight="1" thickBot="1">
      <c r="A14" s="178" t="s">
        <v>1325</v>
      </c>
      <c r="B14" s="177"/>
      <c r="C14" s="226">
        <f>G14/G4</f>
        <v>0.10713623328271399</v>
      </c>
      <c r="D14" s="148"/>
      <c r="E14" s="148"/>
      <c r="F14" s="176"/>
      <c r="G14" s="208">
        <f>SUM(G6:G13)</f>
        <v>1416922660</v>
      </c>
      <c r="H14" s="175"/>
    </row>
    <row r="15" spans="1:9" ht="14.25" customHeight="1" thickBot="1">
      <c r="A15" s="112"/>
      <c r="B15" s="111"/>
      <c r="C15" s="110"/>
      <c r="D15" s="110"/>
      <c r="E15" s="110"/>
      <c r="F15" s="174"/>
      <c r="G15" s="173"/>
    </row>
    <row r="16" spans="1:9" ht="28.5" customHeight="1">
      <c r="A16" s="164" t="s">
        <v>11</v>
      </c>
      <c r="B16" s="163" t="s">
        <v>1326</v>
      </c>
      <c r="C16" s="163" t="s">
        <v>1327</v>
      </c>
      <c r="D16" s="163" t="s">
        <v>1328</v>
      </c>
      <c r="E16" s="163" t="s">
        <v>1329</v>
      </c>
      <c r="F16" s="162" t="s">
        <v>1330</v>
      </c>
      <c r="G16" s="161" t="s">
        <v>1331</v>
      </c>
    </row>
    <row r="17" spans="1:9" ht="14.25" customHeight="1">
      <c r="A17" s="172" t="s">
        <v>1332</v>
      </c>
      <c r="B17" s="171"/>
      <c r="C17" s="110"/>
      <c r="D17" s="110"/>
      <c r="E17" s="110"/>
      <c r="F17" s="204"/>
      <c r="G17" s="170"/>
    </row>
    <row r="18" spans="1:9" ht="14.25" customHeight="1">
      <c r="A18" s="183" t="s">
        <v>1333</v>
      </c>
      <c r="B18" s="200" t="s">
        <v>1334</v>
      </c>
      <c r="C18" s="181">
        <v>1</v>
      </c>
      <c r="D18" s="184">
        <v>1</v>
      </c>
      <c r="E18" s="184">
        <v>10</v>
      </c>
      <c r="F18" s="204">
        <v>9032902</v>
      </c>
      <c r="G18" s="204">
        <f t="shared" ref="G18:G35" si="2">ROUND(F18*D18*C18*E18,0)</f>
        <v>90329020</v>
      </c>
    </row>
    <row r="19" spans="1:9" ht="14.25" customHeight="1">
      <c r="A19" s="183" t="s">
        <v>1335</v>
      </c>
      <c r="B19" s="200" t="s">
        <v>1334</v>
      </c>
      <c r="C19" s="181">
        <v>1</v>
      </c>
      <c r="D19" s="184">
        <v>1</v>
      </c>
      <c r="E19" s="184">
        <f>$E$18</f>
        <v>10</v>
      </c>
      <c r="F19" s="204">
        <v>6811171</v>
      </c>
      <c r="G19" s="204">
        <f t="shared" si="2"/>
        <v>68111710</v>
      </c>
    </row>
    <row r="20" spans="1:9" ht="14.25" customHeight="1">
      <c r="A20" s="183" t="s">
        <v>1336</v>
      </c>
      <c r="B20" s="200" t="s">
        <v>1334</v>
      </c>
      <c r="C20" s="181">
        <v>1</v>
      </c>
      <c r="D20" s="184">
        <v>2</v>
      </c>
      <c r="E20" s="184">
        <f>$E$18</f>
        <v>10</v>
      </c>
      <c r="F20" s="204">
        <v>6811171</v>
      </c>
      <c r="G20" s="204">
        <f t="shared" si="2"/>
        <v>136223420</v>
      </c>
    </row>
    <row r="21" spans="1:9" ht="14.25" customHeight="1">
      <c r="A21" s="183" t="s">
        <v>1337</v>
      </c>
      <c r="B21" s="200" t="s">
        <v>1334</v>
      </c>
      <c r="C21" s="181">
        <v>0.5</v>
      </c>
      <c r="D21" s="184">
        <v>1</v>
      </c>
      <c r="E21" s="184">
        <f>$E$18</f>
        <v>10</v>
      </c>
      <c r="F21" s="204">
        <v>6811171</v>
      </c>
      <c r="G21" s="204">
        <f t="shared" si="2"/>
        <v>34055855</v>
      </c>
    </row>
    <row r="22" spans="1:9" ht="14.25" customHeight="1">
      <c r="A22" s="183" t="s">
        <v>1338</v>
      </c>
      <c r="B22" s="200" t="s">
        <v>1334</v>
      </c>
      <c r="C22" s="181">
        <v>0.75</v>
      </c>
      <c r="D22" s="184">
        <v>1</v>
      </c>
      <c r="E22" s="184">
        <f>$E$18</f>
        <v>10</v>
      </c>
      <c r="F22" s="204">
        <v>6811171</v>
      </c>
      <c r="G22" s="204">
        <f t="shared" si="2"/>
        <v>51083783</v>
      </c>
    </row>
    <row r="23" spans="1:9" ht="14.25" customHeight="1">
      <c r="A23" s="183" t="s">
        <v>1339</v>
      </c>
      <c r="B23" s="200" t="s">
        <v>1334</v>
      </c>
      <c r="C23" s="181">
        <v>0.75</v>
      </c>
      <c r="D23" s="184">
        <v>1</v>
      </c>
      <c r="E23" s="184">
        <f>$E$18</f>
        <v>10</v>
      </c>
      <c r="F23" s="204">
        <v>6811171</v>
      </c>
      <c r="G23" s="204">
        <f t="shared" si="2"/>
        <v>51083783</v>
      </c>
    </row>
    <row r="24" spans="1:9" ht="14.25" customHeight="1">
      <c r="A24" s="183" t="s">
        <v>1340</v>
      </c>
      <c r="B24" s="200" t="s">
        <v>1334</v>
      </c>
      <c r="C24" s="181">
        <v>0.5</v>
      </c>
      <c r="D24" s="184">
        <v>1</v>
      </c>
      <c r="E24" s="184">
        <f>ROUNDUP(($E$18/2),0)</f>
        <v>5</v>
      </c>
      <c r="F24" s="204">
        <v>6811171</v>
      </c>
      <c r="G24" s="204">
        <f t="shared" si="2"/>
        <v>17027928</v>
      </c>
    </row>
    <row r="25" spans="1:9" ht="14.25" customHeight="1">
      <c r="A25" s="183" t="s">
        <v>1341</v>
      </c>
      <c r="B25" s="200" t="s">
        <v>1334</v>
      </c>
      <c r="C25" s="181">
        <v>1</v>
      </c>
      <c r="D25" s="184">
        <v>1</v>
      </c>
      <c r="E25" s="184">
        <f>$E$18</f>
        <v>10</v>
      </c>
      <c r="F25" s="204">
        <v>6811171</v>
      </c>
      <c r="G25" s="204">
        <f t="shared" si="2"/>
        <v>68111710</v>
      </c>
    </row>
    <row r="26" spans="1:9" ht="14.25" customHeight="1">
      <c r="A26" s="183" t="s">
        <v>1342</v>
      </c>
      <c r="B26" s="200" t="s">
        <v>1334</v>
      </c>
      <c r="C26" s="181">
        <v>0.75</v>
      </c>
      <c r="D26" s="184">
        <v>1</v>
      </c>
      <c r="E26" s="184">
        <f>$E$18</f>
        <v>10</v>
      </c>
      <c r="F26" s="204">
        <v>6811171</v>
      </c>
      <c r="G26" s="204">
        <f t="shared" si="2"/>
        <v>51083783</v>
      </c>
    </row>
    <row r="27" spans="1:9" ht="14.25" customHeight="1">
      <c r="A27" s="183" t="s">
        <v>1343</v>
      </c>
      <c r="B27" s="200" t="s">
        <v>1334</v>
      </c>
      <c r="C27" s="181">
        <v>0.5</v>
      </c>
      <c r="D27" s="184">
        <v>1</v>
      </c>
      <c r="E27" s="184">
        <f>ROUNDUP(($E$18/2),0)</f>
        <v>5</v>
      </c>
      <c r="F27" s="204">
        <v>6811171</v>
      </c>
      <c r="G27" s="204">
        <f t="shared" si="2"/>
        <v>17027928</v>
      </c>
    </row>
    <row r="28" spans="1:9" ht="14.25" customHeight="1">
      <c r="A28" s="183" t="s">
        <v>1344</v>
      </c>
      <c r="B28" s="200" t="s">
        <v>1334</v>
      </c>
      <c r="C28" s="181">
        <v>0.5</v>
      </c>
      <c r="D28" s="184">
        <v>1</v>
      </c>
      <c r="E28" s="184">
        <f>ROUNDUP(($E$18/2),0)</f>
        <v>5</v>
      </c>
      <c r="F28" s="204">
        <v>6811171</v>
      </c>
      <c r="G28" s="204">
        <f t="shared" si="2"/>
        <v>17027928</v>
      </c>
    </row>
    <row r="29" spans="1:9" ht="14.25" customHeight="1">
      <c r="A29" s="183" t="s">
        <v>1345</v>
      </c>
      <c r="B29" s="200" t="s">
        <v>1334</v>
      </c>
      <c r="C29" s="181">
        <v>1</v>
      </c>
      <c r="D29" s="184">
        <v>2</v>
      </c>
      <c r="E29" s="184">
        <f t="shared" ref="E29:E35" si="3">$E$18</f>
        <v>10</v>
      </c>
      <c r="F29" s="203">
        <v>3586350</v>
      </c>
      <c r="G29" s="204">
        <f t="shared" si="2"/>
        <v>71727000</v>
      </c>
    </row>
    <row r="30" spans="1:9" ht="14.25" customHeight="1">
      <c r="A30" s="183" t="s">
        <v>1346</v>
      </c>
      <c r="B30" s="200" t="s">
        <v>1334</v>
      </c>
      <c r="C30" s="181">
        <v>1</v>
      </c>
      <c r="D30" s="184">
        <v>2</v>
      </c>
      <c r="E30" s="184">
        <f t="shared" si="3"/>
        <v>10</v>
      </c>
      <c r="F30" s="204">
        <v>6811171</v>
      </c>
      <c r="G30" s="204">
        <f t="shared" si="2"/>
        <v>136223420</v>
      </c>
      <c r="H30" s="228"/>
      <c r="I30" s="228"/>
    </row>
    <row r="31" spans="1:9" ht="14.25" customHeight="1">
      <c r="A31" s="183" t="s">
        <v>1347</v>
      </c>
      <c r="B31" s="200" t="s">
        <v>1334</v>
      </c>
      <c r="C31" s="181">
        <v>1</v>
      </c>
      <c r="D31" s="184">
        <v>1</v>
      </c>
      <c r="E31" s="184">
        <f t="shared" si="3"/>
        <v>10</v>
      </c>
      <c r="F31" s="203">
        <v>3586350</v>
      </c>
      <c r="G31" s="204">
        <f t="shared" si="2"/>
        <v>35863500</v>
      </c>
    </row>
    <row r="32" spans="1:9" ht="14.25" customHeight="1">
      <c r="A32" s="183" t="s">
        <v>1348</v>
      </c>
      <c r="B32" s="200" t="s">
        <v>1334</v>
      </c>
      <c r="C32" s="181">
        <v>1</v>
      </c>
      <c r="D32" s="184">
        <v>1</v>
      </c>
      <c r="E32" s="184">
        <f t="shared" si="3"/>
        <v>10</v>
      </c>
      <c r="F32" s="203">
        <v>3586350</v>
      </c>
      <c r="G32" s="204">
        <f t="shared" si="2"/>
        <v>35863500</v>
      </c>
    </row>
    <row r="33" spans="1:9" ht="14.25" customHeight="1">
      <c r="A33" s="183" t="s">
        <v>1349</v>
      </c>
      <c r="B33" s="200" t="s">
        <v>1334</v>
      </c>
      <c r="C33" s="181">
        <v>1</v>
      </c>
      <c r="D33" s="184">
        <v>1</v>
      </c>
      <c r="E33" s="184">
        <f t="shared" si="3"/>
        <v>10</v>
      </c>
      <c r="F33" s="203">
        <v>3586350</v>
      </c>
      <c r="G33" s="204">
        <f t="shared" si="2"/>
        <v>35863500</v>
      </c>
    </row>
    <row r="34" spans="1:9" ht="14.25" customHeight="1">
      <c r="A34" s="183" t="s">
        <v>1350</v>
      </c>
      <c r="B34" s="200" t="s">
        <v>1334</v>
      </c>
      <c r="C34" s="181">
        <v>1</v>
      </c>
      <c r="D34" s="184">
        <v>2</v>
      </c>
      <c r="E34" s="184">
        <f t="shared" si="3"/>
        <v>10</v>
      </c>
      <c r="F34" s="203">
        <v>1871181</v>
      </c>
      <c r="G34" s="204">
        <f t="shared" si="2"/>
        <v>37423620</v>
      </c>
    </row>
    <row r="35" spans="1:9" ht="14.25" customHeight="1">
      <c r="A35" s="183" t="s">
        <v>1351</v>
      </c>
      <c r="B35" s="200" t="s">
        <v>1334</v>
      </c>
      <c r="C35" s="181">
        <v>1</v>
      </c>
      <c r="D35" s="184">
        <v>1</v>
      </c>
      <c r="E35" s="184">
        <f t="shared" si="3"/>
        <v>10</v>
      </c>
      <c r="F35" s="203">
        <f>(13372560/1.08)*1.11</f>
        <v>13744020.000000002</v>
      </c>
      <c r="G35" s="204">
        <f t="shared" si="2"/>
        <v>137440200</v>
      </c>
    </row>
    <row r="36" spans="1:9" ht="14.25" customHeight="1" thickBot="1">
      <c r="A36" s="150" t="s">
        <v>1332</v>
      </c>
      <c r="B36" s="149"/>
      <c r="C36" s="169"/>
      <c r="D36" s="148"/>
      <c r="E36" s="148"/>
      <c r="F36" s="205"/>
      <c r="G36" s="206">
        <f>SUM(G18:G35)</f>
        <v>1091571588</v>
      </c>
      <c r="H36" s="122"/>
    </row>
    <row r="37" spans="1:9" ht="14.25" customHeight="1" thickBot="1">
      <c r="A37" s="168"/>
      <c r="B37" s="167"/>
      <c r="C37" s="166"/>
      <c r="D37" s="166"/>
      <c r="E37" s="166"/>
      <c r="F37" s="166"/>
      <c r="G37" s="165"/>
    </row>
    <row r="38" spans="1:9" ht="14.25" customHeight="1" thickBot="1">
      <c r="A38" s="164" t="s">
        <v>11</v>
      </c>
      <c r="B38" s="163" t="s">
        <v>1326</v>
      </c>
      <c r="C38" s="504" t="s">
        <v>13</v>
      </c>
      <c r="D38" s="505"/>
      <c r="E38" s="506"/>
      <c r="F38" s="162" t="s">
        <v>1330</v>
      </c>
      <c r="G38" s="161" t="s">
        <v>1331</v>
      </c>
    </row>
    <row r="39" spans="1:9" ht="14.25" customHeight="1" thickBot="1">
      <c r="A39" s="160" t="s">
        <v>1352</v>
      </c>
      <c r="B39" s="159"/>
      <c r="C39" s="109"/>
      <c r="D39" s="109"/>
      <c r="E39" s="109"/>
      <c r="F39" s="109"/>
      <c r="G39" s="158"/>
    </row>
    <row r="40" spans="1:9" ht="14.25" customHeight="1">
      <c r="A40" s="157" t="s">
        <v>1353</v>
      </c>
      <c r="B40" s="156" t="s">
        <v>1334</v>
      </c>
      <c r="C40" s="507">
        <f>$E$18</f>
        <v>10</v>
      </c>
      <c r="D40" s="508"/>
      <c r="E40" s="509"/>
      <c r="F40" s="209">
        <v>300000</v>
      </c>
      <c r="G40" s="210">
        <f t="shared" ref="G40:G47" si="4">ROUND(F40*C40,0)</f>
        <v>3000000</v>
      </c>
    </row>
    <row r="41" spans="1:9" ht="24.75" customHeight="1">
      <c r="A41" s="155" t="s">
        <v>1354</v>
      </c>
      <c r="B41" s="151" t="s">
        <v>510</v>
      </c>
      <c r="C41" s="510">
        <v>1</v>
      </c>
      <c r="D41" s="511"/>
      <c r="E41" s="512"/>
      <c r="F41" s="211">
        <v>2000000</v>
      </c>
      <c r="G41" s="212">
        <f t="shared" si="4"/>
        <v>2000000</v>
      </c>
      <c r="H41" s="122"/>
    </row>
    <row r="42" spans="1:9" ht="28">
      <c r="A42" s="152" t="s">
        <v>1355</v>
      </c>
      <c r="B42" s="151" t="s">
        <v>1334</v>
      </c>
      <c r="C42" s="501">
        <f>$E$18</f>
        <v>10</v>
      </c>
      <c r="D42" s="502"/>
      <c r="E42" s="503"/>
      <c r="F42" s="211">
        <v>1000000</v>
      </c>
      <c r="G42" s="212">
        <f t="shared" si="4"/>
        <v>10000000</v>
      </c>
    </row>
    <row r="43" spans="1:9" ht="27" customHeight="1">
      <c r="A43" s="153" t="s">
        <v>1356</v>
      </c>
      <c r="B43" s="151" t="s">
        <v>1334</v>
      </c>
      <c r="C43" s="501">
        <f>$E$18</f>
        <v>10</v>
      </c>
      <c r="D43" s="502"/>
      <c r="E43" s="503"/>
      <c r="F43" s="213">
        <v>1200000</v>
      </c>
      <c r="G43" s="212">
        <f t="shared" si="4"/>
        <v>12000000</v>
      </c>
      <c r="H43" s="154"/>
    </row>
    <row r="44" spans="1:9" ht="14.25" customHeight="1">
      <c r="A44" s="153" t="s">
        <v>1357</v>
      </c>
      <c r="B44" s="151" t="s">
        <v>1334</v>
      </c>
      <c r="C44" s="501">
        <f>$E$18</f>
        <v>10</v>
      </c>
      <c r="D44" s="502"/>
      <c r="E44" s="503"/>
      <c r="F44" s="213">
        <v>1750000</v>
      </c>
      <c r="G44" s="212">
        <f t="shared" si="4"/>
        <v>17500000</v>
      </c>
    </row>
    <row r="45" spans="1:9" ht="27" customHeight="1">
      <c r="A45" s="153" t="s">
        <v>1358</v>
      </c>
      <c r="B45" s="151" t="s">
        <v>1334</v>
      </c>
      <c r="C45" s="501">
        <f>$E$18</f>
        <v>10</v>
      </c>
      <c r="D45" s="502"/>
      <c r="E45" s="503"/>
      <c r="F45" s="213">
        <v>1550000</v>
      </c>
      <c r="G45" s="212">
        <f t="shared" si="4"/>
        <v>15500000</v>
      </c>
      <c r="H45" s="122"/>
      <c r="I45" s="122"/>
    </row>
    <row r="46" spans="1:9" ht="28">
      <c r="A46" s="153" t="s">
        <v>1359</v>
      </c>
      <c r="B46" s="151" t="s">
        <v>1334</v>
      </c>
      <c r="C46" s="501">
        <f>$E$18</f>
        <v>10</v>
      </c>
      <c r="D46" s="502"/>
      <c r="E46" s="503"/>
      <c r="F46" s="213">
        <v>2250000</v>
      </c>
      <c r="G46" s="212">
        <f t="shared" si="4"/>
        <v>22500000</v>
      </c>
      <c r="H46" s="122"/>
      <c r="I46" s="122"/>
    </row>
    <row r="47" spans="1:9" ht="28">
      <c r="A47" s="153" t="s">
        <v>1360</v>
      </c>
      <c r="B47" s="151" t="s">
        <v>510</v>
      </c>
      <c r="C47" s="510">
        <v>1</v>
      </c>
      <c r="D47" s="511"/>
      <c r="E47" s="512"/>
      <c r="F47" s="213">
        <v>1843857</v>
      </c>
      <c r="G47" s="212">
        <f t="shared" si="4"/>
        <v>1843857</v>
      </c>
      <c r="H47" s="122"/>
    </row>
    <row r="48" spans="1:9">
      <c r="A48" s="153"/>
      <c r="B48" s="151"/>
      <c r="C48" s="510"/>
      <c r="D48" s="511"/>
      <c r="E48" s="512"/>
      <c r="F48" s="213"/>
      <c r="G48" s="212"/>
    </row>
    <row r="49" spans="1:10">
      <c r="A49" s="153"/>
      <c r="B49" s="151"/>
      <c r="C49" s="510"/>
      <c r="D49" s="511"/>
      <c r="E49" s="512"/>
      <c r="F49" s="213"/>
      <c r="G49" s="212"/>
    </row>
    <row r="50" spans="1:10">
      <c r="A50" s="153"/>
      <c r="B50" s="151"/>
      <c r="C50" s="510"/>
      <c r="D50" s="511"/>
      <c r="E50" s="512"/>
      <c r="F50" s="213"/>
      <c r="G50" s="212"/>
    </row>
    <row r="51" spans="1:10">
      <c r="A51" s="152"/>
      <c r="B51" s="151"/>
      <c r="C51" s="510"/>
      <c r="D51" s="511"/>
      <c r="E51" s="512"/>
      <c r="F51" s="211"/>
      <c r="G51" s="212"/>
    </row>
    <row r="52" spans="1:10" ht="14.25" customHeight="1" thickBot="1">
      <c r="A52" s="150" t="s">
        <v>1352</v>
      </c>
      <c r="B52" s="149"/>
      <c r="C52" s="148"/>
      <c r="D52" s="147"/>
      <c r="E52" s="146"/>
      <c r="F52" s="205"/>
      <c r="G52" s="206">
        <f>SUM(G40:G51)</f>
        <v>84343857</v>
      </c>
    </row>
    <row r="53" spans="1:10" ht="14.25" customHeight="1" thickBot="1">
      <c r="A53" s="145"/>
      <c r="B53" s="144"/>
      <c r="C53" s="143"/>
      <c r="D53" s="143"/>
      <c r="E53" s="143"/>
      <c r="F53" s="143"/>
      <c r="G53" s="142"/>
    </row>
    <row r="54" spans="1:10" ht="30" customHeight="1" thickBot="1">
      <c r="A54" s="140" t="s">
        <v>1361</v>
      </c>
      <c r="B54" s="139"/>
      <c r="C54" s="356" t="s">
        <v>1298</v>
      </c>
      <c r="D54" s="138"/>
      <c r="E54" s="138"/>
      <c r="F54" s="230">
        <f>+G54/G56</f>
        <v>0.26080570090818783</v>
      </c>
      <c r="G54" s="214">
        <f>+G52+G36+G14</f>
        <v>2592838105</v>
      </c>
      <c r="H54" s="227"/>
      <c r="I54" s="350"/>
      <c r="J54" s="141"/>
    </row>
    <row r="55" spans="1:10" ht="14.25" customHeight="1" thickBot="1">
      <c r="A55" s="112"/>
      <c r="B55" s="111"/>
      <c r="C55" s="110"/>
      <c r="D55" s="110"/>
      <c r="E55" s="110"/>
      <c r="F55" s="110"/>
      <c r="G55" s="215"/>
      <c r="H55" s="228"/>
    </row>
    <row r="56" spans="1:10" ht="14.25" customHeight="1" thickBot="1">
      <c r="A56" s="140" t="s">
        <v>1362</v>
      </c>
      <c r="B56" s="139"/>
      <c r="C56" s="138"/>
      <c r="D56" s="138"/>
      <c r="E56" s="138"/>
      <c r="F56" s="137"/>
      <c r="G56" s="214">
        <f>'POE Cesar Conto'!K675</f>
        <v>9941646582</v>
      </c>
      <c r="H56" s="201"/>
      <c r="I56" s="122"/>
    </row>
    <row r="57" spans="1:10" ht="14.25" customHeight="1" thickBot="1">
      <c r="A57" s="136"/>
      <c r="B57" s="135"/>
      <c r="C57" s="134"/>
      <c r="D57" s="134"/>
      <c r="E57" s="134"/>
      <c r="F57" s="133"/>
      <c r="G57" s="215"/>
    </row>
    <row r="58" spans="1:10" ht="14.25" customHeight="1">
      <c r="A58" s="132" t="s">
        <v>1290</v>
      </c>
      <c r="B58" s="131"/>
      <c r="C58" s="130"/>
      <c r="D58" s="130"/>
      <c r="E58" s="130"/>
      <c r="F58" s="231">
        <f>F54</f>
        <v>0.26080570090818783</v>
      </c>
      <c r="G58" s="216">
        <f>ROUND(G56*F58,0)</f>
        <v>2592838105</v>
      </c>
      <c r="H58" s="201"/>
      <c r="I58" s="122"/>
    </row>
    <row r="59" spans="1:10" ht="14.25" customHeight="1">
      <c r="A59" s="129" t="s">
        <v>1363</v>
      </c>
      <c r="B59" s="128"/>
      <c r="C59" s="127"/>
      <c r="D59" s="127"/>
      <c r="E59" s="127"/>
      <c r="F59" s="199">
        <v>0.01</v>
      </c>
      <c r="G59" s="212">
        <f>ROUND(G56*F59,0)</f>
        <v>99416466</v>
      </c>
      <c r="H59" s="201"/>
      <c r="I59" s="122"/>
    </row>
    <row r="60" spans="1:10" ht="14.25" customHeight="1">
      <c r="A60" s="129" t="s">
        <v>1304</v>
      </c>
      <c r="B60" s="128"/>
      <c r="C60" s="127"/>
      <c r="D60" s="127"/>
      <c r="E60" s="127"/>
      <c r="F60" s="199">
        <v>0.05</v>
      </c>
      <c r="G60" s="212">
        <f>ROUND(G56*F60,0)</f>
        <v>497082329</v>
      </c>
      <c r="H60" s="201"/>
      <c r="I60" s="122"/>
    </row>
    <row r="61" spans="1:10" ht="14.25" customHeight="1" thickBot="1">
      <c r="A61" s="126" t="s">
        <v>1364</v>
      </c>
      <c r="B61" s="125"/>
      <c r="C61" s="124"/>
      <c r="D61" s="124"/>
      <c r="E61" s="124"/>
      <c r="F61" s="123">
        <v>0.19</v>
      </c>
      <c r="G61" s="217">
        <f>ROUND(G60*F61,0)</f>
        <v>94445643</v>
      </c>
      <c r="H61" s="201"/>
      <c r="I61" s="122"/>
    </row>
    <row r="62" spans="1:10" ht="14.25" customHeight="1" thickBot="1">
      <c r="A62" s="116" t="s">
        <v>1365</v>
      </c>
      <c r="B62" s="115"/>
      <c r="C62" s="114"/>
      <c r="D62" s="114"/>
      <c r="E62" s="114"/>
      <c r="F62" s="121"/>
      <c r="G62" s="214">
        <f>SUM(G58:G61)</f>
        <v>3283782543</v>
      </c>
    </row>
    <row r="63" spans="1:10" ht="5.25" customHeight="1" thickBot="1">
      <c r="A63" s="120"/>
      <c r="B63" s="119"/>
      <c r="C63" s="118"/>
      <c r="D63" s="118"/>
      <c r="E63" s="118"/>
      <c r="F63" s="117"/>
      <c r="G63" s="218"/>
    </row>
    <row r="64" spans="1:10" ht="14.25" customHeight="1" thickBot="1">
      <c r="A64" s="116" t="s">
        <v>1295</v>
      </c>
      <c r="B64" s="115"/>
      <c r="C64" s="114"/>
      <c r="D64" s="114"/>
      <c r="E64" s="114"/>
      <c r="F64" s="113"/>
      <c r="G64" s="214">
        <f>G62+G56</f>
        <v>13225429125</v>
      </c>
      <c r="H64" s="108">
        <f>'POE Cesar Conto'!M682</f>
        <v>0</v>
      </c>
      <c r="I64" s="228">
        <f>G64-H64</f>
        <v>13225429125</v>
      </c>
    </row>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sheetData>
  <mergeCells count="15">
    <mergeCell ref="C50:E50"/>
    <mergeCell ref="C51:E51"/>
    <mergeCell ref="C44:E44"/>
    <mergeCell ref="C45:E45"/>
    <mergeCell ref="C46:E46"/>
    <mergeCell ref="C47:E47"/>
    <mergeCell ref="C48:E48"/>
    <mergeCell ref="C49:E49"/>
    <mergeCell ref="A1:D2"/>
    <mergeCell ref="A3:D3"/>
    <mergeCell ref="C43:E43"/>
    <mergeCell ref="C38:E38"/>
    <mergeCell ref="C40:E40"/>
    <mergeCell ref="C41:E41"/>
    <mergeCell ref="C42:E42"/>
  </mergeCells>
  <pageMargins left="0.74803149606299213" right="0.74803149606299213" top="0.98425196850393704" bottom="0.98425196850393704" header="0" footer="0"/>
  <pageSetup paperSize="9" scale="80" fitToHeight="0" orientation="landscape" r:id="rId1"/>
  <ignoredErrors>
    <ignoredError sqref="G12 E24"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P91"/>
  <sheetViews>
    <sheetView showGridLines="0" view="pageBreakPreview" topLeftCell="A6" zoomScale="115" zoomScaleNormal="80" zoomScaleSheetLayoutView="115" workbookViewId="0">
      <selection activeCell="D11" sqref="D11:K11"/>
    </sheetView>
  </sheetViews>
  <sheetFormatPr baseColWidth="10" defaultColWidth="11.5" defaultRowHeight="13"/>
  <cols>
    <col min="1" max="2" width="3.5" style="234" customWidth="1"/>
    <col min="3" max="3" width="12.5" style="234" customWidth="1"/>
    <col min="4" max="4" width="18" style="234" customWidth="1"/>
    <col min="5" max="11" width="11.5" style="234"/>
    <col min="12" max="12" width="17.5" style="234" customWidth="1"/>
    <col min="13" max="14" width="11.5" style="234"/>
    <col min="15" max="15" width="20" style="234" customWidth="1"/>
    <col min="16" max="17" width="3.5" style="234" customWidth="1"/>
    <col min="18" max="16384" width="11.5" style="234"/>
  </cols>
  <sheetData>
    <row r="1" spans="2:16" ht="14" thickBot="1"/>
    <row r="2" spans="2:16" ht="14" thickTop="1">
      <c r="B2" s="235"/>
      <c r="C2" s="236"/>
      <c r="D2" s="236"/>
      <c r="E2" s="236"/>
      <c r="F2" s="236"/>
      <c r="G2" s="236"/>
      <c r="H2" s="236"/>
      <c r="I2" s="236"/>
      <c r="J2" s="236"/>
      <c r="K2" s="236"/>
      <c r="L2" s="236"/>
      <c r="M2" s="236"/>
      <c r="N2" s="236"/>
      <c r="O2" s="236"/>
      <c r="P2" s="376"/>
    </row>
    <row r="3" spans="2:16" ht="36.75" customHeight="1">
      <c r="B3" s="237"/>
      <c r="C3" s="585" t="s">
        <v>1366</v>
      </c>
      <c r="D3" s="586"/>
      <c r="E3" s="586"/>
      <c r="F3" s="586"/>
      <c r="P3" s="238"/>
    </row>
    <row r="4" spans="2:16">
      <c r="B4" s="237"/>
      <c r="C4" s="239" t="s">
        <v>1</v>
      </c>
      <c r="D4" s="240" t="s">
        <v>2</v>
      </c>
      <c r="E4" s="239" t="s">
        <v>3</v>
      </c>
      <c r="F4" s="241">
        <v>1</v>
      </c>
      <c r="P4" s="238"/>
    </row>
    <row r="5" spans="2:16">
      <c r="B5" s="237"/>
      <c r="C5" s="242"/>
      <c r="D5" s="243"/>
      <c r="E5" s="242"/>
      <c r="F5" s="243"/>
      <c r="P5" s="238"/>
    </row>
    <row r="6" spans="2:16" ht="48" customHeight="1">
      <c r="B6" s="237"/>
      <c r="C6" s="587" t="s">
        <v>1367</v>
      </c>
      <c r="D6" s="587"/>
      <c r="E6" s="587"/>
      <c r="F6" s="587"/>
      <c r="G6" s="587"/>
      <c r="H6" s="587"/>
      <c r="I6" s="587"/>
      <c r="J6" s="587"/>
      <c r="K6" s="587"/>
      <c r="L6" s="587"/>
      <c r="M6" s="587"/>
      <c r="N6" s="587"/>
      <c r="O6" s="587"/>
      <c r="P6" s="244"/>
    </row>
    <row r="7" spans="2:16" ht="15" thickBot="1">
      <c r="B7" s="237"/>
      <c r="C7" s="245"/>
      <c r="D7" s="245"/>
      <c r="E7" s="245"/>
      <c r="F7" s="245"/>
      <c r="G7" s="245"/>
      <c r="H7" s="245"/>
      <c r="I7" s="245"/>
      <c r="J7" s="245"/>
      <c r="K7" s="245"/>
      <c r="L7" s="245"/>
      <c r="M7" s="245"/>
      <c r="N7" s="245"/>
      <c r="O7" s="245"/>
      <c r="P7" s="238"/>
    </row>
    <row r="8" spans="2:16" ht="14">
      <c r="B8" s="237"/>
      <c r="C8" s="588"/>
      <c r="D8" s="590"/>
      <c r="E8" s="591"/>
      <c r="F8" s="591"/>
      <c r="G8" s="591"/>
      <c r="H8" s="591"/>
      <c r="I8" s="591"/>
      <c r="J8" s="591"/>
      <c r="K8" s="592"/>
      <c r="L8" s="593"/>
      <c r="M8" s="594"/>
      <c r="N8" s="594"/>
      <c r="O8" s="595"/>
      <c r="P8" s="247"/>
    </row>
    <row r="9" spans="2:16" ht="14">
      <c r="B9" s="237"/>
      <c r="C9" s="589"/>
      <c r="D9" s="599" t="s">
        <v>1368</v>
      </c>
      <c r="E9" s="600"/>
      <c r="F9" s="600"/>
      <c r="G9" s="600"/>
      <c r="H9" s="600"/>
      <c r="I9" s="600"/>
      <c r="J9" s="600"/>
      <c r="K9" s="601"/>
      <c r="L9" s="596"/>
      <c r="M9" s="597"/>
      <c r="N9" s="597"/>
      <c r="O9" s="598"/>
      <c r="P9" s="247"/>
    </row>
    <row r="10" spans="2:16" ht="14">
      <c r="B10" s="237"/>
      <c r="C10" s="589"/>
      <c r="D10" s="599"/>
      <c r="E10" s="600"/>
      <c r="F10" s="600"/>
      <c r="G10" s="600"/>
      <c r="H10" s="600"/>
      <c r="I10" s="600"/>
      <c r="J10" s="600"/>
      <c r="K10" s="601"/>
      <c r="L10" s="602" t="s">
        <v>1369</v>
      </c>
      <c r="M10" s="604"/>
      <c r="N10" s="605"/>
      <c r="O10" s="606"/>
      <c r="P10" s="247"/>
    </row>
    <row r="11" spans="2:16" ht="14">
      <c r="B11" s="237"/>
      <c r="C11" s="589"/>
      <c r="D11" s="599" t="s">
        <v>1370</v>
      </c>
      <c r="E11" s="600"/>
      <c r="F11" s="600"/>
      <c r="G11" s="600"/>
      <c r="H11" s="600"/>
      <c r="I11" s="600"/>
      <c r="J11" s="600"/>
      <c r="K11" s="601"/>
      <c r="L11" s="603"/>
      <c r="M11" s="607"/>
      <c r="N11" s="608"/>
      <c r="O11" s="609"/>
      <c r="P11" s="249"/>
    </row>
    <row r="12" spans="2:16" ht="12.75" customHeight="1">
      <c r="B12" s="237"/>
      <c r="C12" s="589"/>
      <c r="D12" s="610"/>
      <c r="E12" s="611"/>
      <c r="F12" s="611"/>
      <c r="G12" s="611"/>
      <c r="H12" s="611"/>
      <c r="I12" s="611"/>
      <c r="J12" s="611"/>
      <c r="K12" s="612"/>
      <c r="L12" s="602" t="s">
        <v>1371</v>
      </c>
      <c r="M12" s="602">
        <v>1</v>
      </c>
      <c r="N12" s="602" t="s">
        <v>1372</v>
      </c>
      <c r="O12" s="614">
        <v>1</v>
      </c>
      <c r="P12" s="247"/>
    </row>
    <row r="13" spans="2:16">
      <c r="B13" s="237"/>
      <c r="C13" s="589"/>
      <c r="D13" s="610"/>
      <c r="E13" s="611"/>
      <c r="F13" s="611"/>
      <c r="G13" s="611"/>
      <c r="H13" s="611"/>
      <c r="I13" s="611"/>
      <c r="J13" s="611"/>
      <c r="K13" s="612"/>
      <c r="L13" s="613"/>
      <c r="M13" s="613"/>
      <c r="N13" s="613"/>
      <c r="O13" s="615"/>
      <c r="P13" s="247"/>
    </row>
    <row r="14" spans="2:16" ht="14">
      <c r="B14" s="237"/>
      <c r="C14" s="589"/>
      <c r="D14" s="599" t="s">
        <v>1373</v>
      </c>
      <c r="E14" s="600"/>
      <c r="F14" s="600"/>
      <c r="G14" s="600"/>
      <c r="H14" s="600"/>
      <c r="I14" s="600"/>
      <c r="J14" s="600"/>
      <c r="K14" s="601"/>
      <c r="L14" s="613"/>
      <c r="M14" s="613"/>
      <c r="N14" s="613"/>
      <c r="O14" s="615"/>
      <c r="P14" s="247"/>
    </row>
    <row r="15" spans="2:16" ht="15" thickBot="1">
      <c r="B15" s="237"/>
      <c r="C15" s="250"/>
      <c r="D15" s="251"/>
      <c r="E15" s="251"/>
      <c r="F15" s="251"/>
      <c r="G15" s="251"/>
      <c r="H15" s="251"/>
      <c r="I15" s="251"/>
      <c r="J15" s="251"/>
      <c r="K15" s="251"/>
      <c r="L15" s="251"/>
      <c r="M15" s="252"/>
      <c r="N15" s="252"/>
      <c r="O15" s="253"/>
      <c r="P15" s="254"/>
    </row>
    <row r="16" spans="2:16" ht="14">
      <c r="B16" s="237"/>
      <c r="C16" s="255"/>
      <c r="D16" s="246"/>
      <c r="E16" s="246"/>
      <c r="F16" s="246"/>
      <c r="G16" s="246"/>
      <c r="H16" s="246"/>
      <c r="I16" s="246"/>
      <c r="J16" s="246"/>
      <c r="K16" s="246"/>
      <c r="L16" s="256" t="s">
        <v>1374</v>
      </c>
      <c r="M16" s="257" t="s">
        <v>1375</v>
      </c>
      <c r="N16" s="257" t="s">
        <v>1376</v>
      </c>
      <c r="O16" s="258" t="s">
        <v>1377</v>
      </c>
      <c r="P16" s="249"/>
    </row>
    <row r="17" spans="2:16" ht="14">
      <c r="B17" s="237"/>
      <c r="C17" s="259"/>
      <c r="D17" s="248"/>
      <c r="E17" s="248"/>
      <c r="F17" s="248"/>
      <c r="G17" s="248"/>
      <c r="H17" s="248"/>
      <c r="I17" s="248"/>
      <c r="J17" s="248"/>
      <c r="K17" s="248"/>
      <c r="L17" s="260"/>
      <c r="M17" s="261"/>
      <c r="N17" s="261"/>
      <c r="O17" s="262"/>
      <c r="P17" s="263"/>
    </row>
    <row r="18" spans="2:16" ht="18" customHeight="1">
      <c r="B18" s="237"/>
      <c r="C18" s="568" t="s">
        <v>1378</v>
      </c>
      <c r="D18" s="569"/>
      <c r="E18" s="569"/>
      <c r="F18" s="569"/>
      <c r="G18" s="248"/>
      <c r="H18" s="248"/>
      <c r="I18" s="248" t="s">
        <v>1379</v>
      </c>
      <c r="J18" s="245"/>
      <c r="K18" s="248"/>
      <c r="L18" s="260"/>
      <c r="M18" s="245"/>
      <c r="N18" s="245"/>
      <c r="O18" s="264"/>
      <c r="P18" s="263"/>
    </row>
    <row r="19" spans="2:16" ht="14">
      <c r="B19" s="237"/>
      <c r="C19" s="265"/>
      <c r="D19" s="266"/>
      <c r="E19" s="266"/>
      <c r="F19" s="266"/>
      <c r="G19" s="266"/>
      <c r="H19" s="266"/>
      <c r="I19" s="266"/>
      <c r="J19" s="266"/>
      <c r="K19" s="266"/>
      <c r="L19" s="266"/>
      <c r="M19" s="266"/>
      <c r="N19" s="266"/>
      <c r="O19" s="267"/>
      <c r="P19" s="268"/>
    </row>
    <row r="20" spans="2:16" ht="15" thickBot="1">
      <c r="B20" s="237"/>
      <c r="C20" s="269"/>
      <c r="D20" s="270"/>
      <c r="E20" s="270"/>
      <c r="F20" s="270"/>
      <c r="G20" s="270"/>
      <c r="H20" s="270"/>
      <c r="I20" s="270"/>
      <c r="J20" s="270"/>
      <c r="K20" s="270"/>
      <c r="L20" s="270"/>
      <c r="M20" s="270"/>
      <c r="N20" s="270"/>
      <c r="O20" s="271"/>
      <c r="P20" s="238"/>
    </row>
    <row r="21" spans="2:16" ht="15" thickBot="1">
      <c r="B21" s="237"/>
      <c r="C21" s="272"/>
      <c r="D21" s="273"/>
      <c r="E21" s="273"/>
      <c r="F21" s="273"/>
      <c r="G21" s="273"/>
      <c r="H21" s="273"/>
      <c r="I21" s="245"/>
      <c r="J21" s="245"/>
      <c r="K21" s="273"/>
      <c r="L21" s="273"/>
      <c r="M21" s="273"/>
      <c r="N21" s="273"/>
      <c r="O21" s="274"/>
      <c r="P21" s="238"/>
    </row>
    <row r="22" spans="2:16" ht="14">
      <c r="B22" s="237"/>
      <c r="C22" s="570" t="s">
        <v>1380</v>
      </c>
      <c r="D22" s="571"/>
      <c r="E22" s="571"/>
      <c r="F22" s="571"/>
      <c r="G22" s="571"/>
      <c r="H22" s="571"/>
      <c r="I22" s="571"/>
      <c r="J22" s="571"/>
      <c r="K22" s="571"/>
      <c r="L22" s="571"/>
      <c r="M22" s="571"/>
      <c r="N22" s="571"/>
      <c r="O22" s="572"/>
      <c r="P22" s="275"/>
    </row>
    <row r="23" spans="2:16" ht="15" thickBot="1">
      <c r="B23" s="237"/>
      <c r="C23" s="276"/>
      <c r="D23" s="245"/>
      <c r="E23" s="245"/>
      <c r="F23" s="245"/>
      <c r="G23" s="245"/>
      <c r="H23" s="245"/>
      <c r="I23" s="245"/>
      <c r="J23" s="245"/>
      <c r="K23" s="245"/>
      <c r="L23" s="245"/>
      <c r="M23" s="245"/>
      <c r="N23" s="245"/>
      <c r="O23" s="277"/>
      <c r="P23" s="238"/>
    </row>
    <row r="24" spans="2:16" ht="14">
      <c r="B24" s="237"/>
      <c r="C24" s="278" t="s">
        <v>1381</v>
      </c>
      <c r="D24" s="573" t="s">
        <v>11</v>
      </c>
      <c r="E24" s="574"/>
      <c r="F24" s="574"/>
      <c r="G24" s="574"/>
      <c r="H24" s="574"/>
      <c r="I24" s="574"/>
      <c r="J24" s="574"/>
      <c r="K24" s="574"/>
      <c r="L24" s="575"/>
      <c r="M24" s="576" t="s">
        <v>1382</v>
      </c>
      <c r="N24" s="577"/>
      <c r="O24" s="278" t="s">
        <v>13</v>
      </c>
      <c r="P24" s="279"/>
    </row>
    <row r="25" spans="2:16" ht="15" thickBot="1">
      <c r="B25" s="237"/>
      <c r="C25" s="280"/>
      <c r="D25" s="578"/>
      <c r="E25" s="579"/>
      <c r="F25" s="579"/>
      <c r="G25" s="579"/>
      <c r="H25" s="579"/>
      <c r="I25" s="579"/>
      <c r="J25" s="579"/>
      <c r="K25" s="579"/>
      <c r="L25" s="580"/>
      <c r="M25" s="578"/>
      <c r="N25" s="580"/>
      <c r="O25" s="281"/>
      <c r="P25" s="282"/>
    </row>
    <row r="26" spans="2:16">
      <c r="B26" s="237"/>
      <c r="C26" s="533" t="s">
        <v>1383</v>
      </c>
      <c r="D26" s="534"/>
      <c r="E26" s="534"/>
      <c r="F26" s="534"/>
      <c r="G26" s="534"/>
      <c r="H26" s="534"/>
      <c r="I26" s="534"/>
      <c r="J26" s="534"/>
      <c r="K26" s="534"/>
      <c r="L26" s="534"/>
      <c r="M26" s="534"/>
      <c r="N26" s="534"/>
      <c r="O26" s="535"/>
      <c r="P26" s="283"/>
    </row>
    <row r="27" spans="2:16">
      <c r="B27" s="237"/>
      <c r="C27" s="536"/>
      <c r="D27" s="537"/>
      <c r="E27" s="537"/>
      <c r="F27" s="537"/>
      <c r="G27" s="537"/>
      <c r="H27" s="537"/>
      <c r="I27" s="537"/>
      <c r="J27" s="537"/>
      <c r="K27" s="537"/>
      <c r="L27" s="537"/>
      <c r="M27" s="537"/>
      <c r="N27" s="537"/>
      <c r="O27" s="538"/>
      <c r="P27" s="283"/>
    </row>
    <row r="28" spans="2:16" ht="14" thickBot="1">
      <c r="B28" s="237"/>
      <c r="C28" s="539"/>
      <c r="D28" s="540"/>
      <c r="E28" s="540"/>
      <c r="F28" s="540"/>
      <c r="G28" s="540"/>
      <c r="H28" s="540"/>
      <c r="I28" s="540"/>
      <c r="J28" s="540"/>
      <c r="K28" s="540"/>
      <c r="L28" s="540"/>
      <c r="M28" s="540"/>
      <c r="N28" s="540"/>
      <c r="O28" s="541"/>
      <c r="P28" s="283"/>
    </row>
    <row r="29" spans="2:16" ht="14">
      <c r="B29" s="237"/>
      <c r="C29" s="542" t="s">
        <v>11</v>
      </c>
      <c r="D29" s="581"/>
      <c r="E29" s="581"/>
      <c r="F29" s="581"/>
      <c r="G29" s="582"/>
      <c r="H29" s="556" t="s">
        <v>1384</v>
      </c>
      <c r="I29" s="581"/>
      <c r="J29" s="583" t="s">
        <v>1385</v>
      </c>
      <c r="K29" s="584"/>
      <c r="L29" s="285" t="s">
        <v>1386</v>
      </c>
      <c r="M29" s="556" t="s">
        <v>1387</v>
      </c>
      <c r="N29" s="557"/>
      <c r="O29" s="286" t="s">
        <v>1388</v>
      </c>
      <c r="P29" s="287"/>
    </row>
    <row r="30" spans="2:16" ht="14">
      <c r="B30" s="237"/>
      <c r="C30" s="546"/>
      <c r="D30" s="547"/>
      <c r="E30" s="547"/>
      <c r="F30" s="547"/>
      <c r="G30" s="564"/>
      <c r="H30" s="567"/>
      <c r="I30" s="564"/>
      <c r="J30" s="567"/>
      <c r="K30" s="564"/>
      <c r="L30" s="289"/>
      <c r="M30" s="559"/>
      <c r="N30" s="560"/>
      <c r="O30" s="290"/>
      <c r="P30" s="291"/>
    </row>
    <row r="31" spans="2:16" ht="14">
      <c r="B31" s="237"/>
      <c r="C31" s="292"/>
      <c r="D31" s="293"/>
      <c r="E31" s="293"/>
      <c r="F31" s="293"/>
      <c r="G31" s="294"/>
      <c r="H31" s="295"/>
      <c r="I31" s="294"/>
      <c r="J31" s="295"/>
      <c r="K31" s="294"/>
      <c r="L31" s="289"/>
      <c r="M31" s="559"/>
      <c r="N31" s="560"/>
      <c r="O31" s="290"/>
      <c r="P31" s="291"/>
    </row>
    <row r="32" spans="2:16" ht="15" thickBot="1">
      <c r="B32" s="237"/>
      <c r="C32" s="548"/>
      <c r="D32" s="549"/>
      <c r="E32" s="549"/>
      <c r="F32" s="549"/>
      <c r="G32" s="558"/>
      <c r="H32" s="561"/>
      <c r="I32" s="558"/>
      <c r="J32" s="561"/>
      <c r="K32" s="558"/>
      <c r="L32" s="296"/>
      <c r="M32" s="562"/>
      <c r="N32" s="563"/>
      <c r="O32" s="290"/>
      <c r="P32" s="291"/>
    </row>
    <row r="33" spans="2:16" ht="15" thickBot="1">
      <c r="B33" s="237"/>
      <c r="C33" s="524" t="s">
        <v>1389</v>
      </c>
      <c r="D33" s="525"/>
      <c r="E33" s="525"/>
      <c r="F33" s="525"/>
      <c r="G33" s="525"/>
      <c r="H33" s="525"/>
      <c r="I33" s="525"/>
      <c r="J33" s="525"/>
      <c r="K33" s="525"/>
      <c r="L33" s="525"/>
      <c r="M33" s="525"/>
      <c r="N33" s="526"/>
      <c r="O33" s="297"/>
      <c r="P33" s="298"/>
    </row>
    <row r="34" spans="2:16" ht="13.5" customHeight="1">
      <c r="B34" s="237"/>
      <c r="C34" s="533" t="s">
        <v>1390</v>
      </c>
      <c r="D34" s="534"/>
      <c r="E34" s="534"/>
      <c r="F34" s="534"/>
      <c r="G34" s="534"/>
      <c r="H34" s="534"/>
      <c r="I34" s="534"/>
      <c r="J34" s="534"/>
      <c r="K34" s="534"/>
      <c r="L34" s="534"/>
      <c r="M34" s="534"/>
      <c r="N34" s="534"/>
      <c r="O34" s="535"/>
      <c r="P34" s="283"/>
    </row>
    <row r="35" spans="2:16">
      <c r="B35" s="237"/>
      <c r="C35" s="536"/>
      <c r="D35" s="537"/>
      <c r="E35" s="537"/>
      <c r="F35" s="537"/>
      <c r="G35" s="537"/>
      <c r="H35" s="537"/>
      <c r="I35" s="537"/>
      <c r="J35" s="537"/>
      <c r="K35" s="537"/>
      <c r="L35" s="537"/>
      <c r="M35" s="537"/>
      <c r="N35" s="537"/>
      <c r="O35" s="538"/>
      <c r="P35" s="283"/>
    </row>
    <row r="36" spans="2:16" ht="14" thickBot="1">
      <c r="B36" s="237"/>
      <c r="C36" s="539"/>
      <c r="D36" s="540"/>
      <c r="E36" s="540"/>
      <c r="F36" s="540"/>
      <c r="G36" s="540"/>
      <c r="H36" s="540"/>
      <c r="I36" s="540"/>
      <c r="J36" s="540"/>
      <c r="K36" s="540"/>
      <c r="L36" s="540"/>
      <c r="M36" s="540"/>
      <c r="N36" s="540"/>
      <c r="O36" s="541"/>
      <c r="P36" s="283"/>
    </row>
    <row r="37" spans="2:16" ht="14">
      <c r="B37" s="237"/>
      <c r="C37" s="542" t="s">
        <v>11</v>
      </c>
      <c r="D37" s="543"/>
      <c r="E37" s="543"/>
      <c r="F37" s="543"/>
      <c r="G37" s="543"/>
      <c r="H37" s="543"/>
      <c r="I37" s="543"/>
      <c r="J37" s="557"/>
      <c r="K37" s="284" t="s">
        <v>1382</v>
      </c>
      <c r="L37" s="285" t="s">
        <v>13</v>
      </c>
      <c r="M37" s="556" t="s">
        <v>1391</v>
      </c>
      <c r="N37" s="557"/>
      <c r="O37" s="286" t="s">
        <v>1388</v>
      </c>
      <c r="P37" s="287"/>
    </row>
    <row r="38" spans="2:16" ht="14">
      <c r="B38" s="237"/>
      <c r="C38" s="546"/>
      <c r="D38" s="547"/>
      <c r="E38" s="547"/>
      <c r="F38" s="547"/>
      <c r="G38" s="547"/>
      <c r="H38" s="547"/>
      <c r="I38" s="547"/>
      <c r="J38" s="564"/>
      <c r="K38" s="300"/>
      <c r="L38" s="301"/>
      <c r="M38" s="565"/>
      <c r="N38" s="566"/>
      <c r="O38" s="290"/>
      <c r="P38" s="291"/>
    </row>
    <row r="39" spans="2:16" ht="15" thickBot="1">
      <c r="B39" s="237"/>
      <c r="C39" s="548"/>
      <c r="D39" s="549"/>
      <c r="E39" s="549"/>
      <c r="F39" s="549"/>
      <c r="G39" s="549"/>
      <c r="H39" s="549"/>
      <c r="I39" s="549"/>
      <c r="J39" s="558"/>
      <c r="K39" s="293"/>
      <c r="L39" s="302"/>
      <c r="M39" s="550"/>
      <c r="N39" s="551"/>
      <c r="O39" s="303"/>
      <c r="P39" s="291"/>
    </row>
    <row r="40" spans="2:16" ht="15" thickBot="1">
      <c r="B40" s="237"/>
      <c r="C40" s="524" t="s">
        <v>1389</v>
      </c>
      <c r="D40" s="525"/>
      <c r="E40" s="525"/>
      <c r="F40" s="525"/>
      <c r="G40" s="525"/>
      <c r="H40" s="525"/>
      <c r="I40" s="525"/>
      <c r="J40" s="525"/>
      <c r="K40" s="525"/>
      <c r="L40" s="525"/>
      <c r="M40" s="525"/>
      <c r="N40" s="526"/>
      <c r="O40" s="304">
        <v>0</v>
      </c>
      <c r="P40" s="291"/>
    </row>
    <row r="41" spans="2:16">
      <c r="B41" s="237"/>
      <c r="C41" s="533" t="s">
        <v>1392</v>
      </c>
      <c r="D41" s="534"/>
      <c r="E41" s="534"/>
      <c r="F41" s="534"/>
      <c r="G41" s="534"/>
      <c r="H41" s="534"/>
      <c r="I41" s="534"/>
      <c r="J41" s="534"/>
      <c r="K41" s="534"/>
      <c r="L41" s="534"/>
      <c r="M41" s="534"/>
      <c r="N41" s="534"/>
      <c r="O41" s="535"/>
      <c r="P41" s="283"/>
    </row>
    <row r="42" spans="2:16">
      <c r="B42" s="237"/>
      <c r="C42" s="536"/>
      <c r="D42" s="537"/>
      <c r="E42" s="537"/>
      <c r="F42" s="537"/>
      <c r="G42" s="537"/>
      <c r="H42" s="537"/>
      <c r="I42" s="537"/>
      <c r="J42" s="537"/>
      <c r="K42" s="537"/>
      <c r="L42" s="537"/>
      <c r="M42" s="537"/>
      <c r="N42" s="537"/>
      <c r="O42" s="538"/>
      <c r="P42" s="283"/>
    </row>
    <row r="43" spans="2:16" ht="14" thickBot="1">
      <c r="B43" s="237"/>
      <c r="C43" s="539"/>
      <c r="D43" s="540"/>
      <c r="E43" s="540"/>
      <c r="F43" s="540"/>
      <c r="G43" s="540"/>
      <c r="H43" s="540"/>
      <c r="I43" s="540"/>
      <c r="J43" s="540"/>
      <c r="K43" s="540"/>
      <c r="L43" s="540"/>
      <c r="M43" s="540"/>
      <c r="N43" s="540"/>
      <c r="O43" s="541"/>
      <c r="P43" s="283"/>
    </row>
    <row r="44" spans="2:16" ht="15">
      <c r="B44" s="237"/>
      <c r="C44" s="542" t="s">
        <v>1393</v>
      </c>
      <c r="D44" s="543"/>
      <c r="E44" s="543"/>
      <c r="F44" s="543"/>
      <c r="G44" s="543"/>
      <c r="H44" s="543"/>
      <c r="I44" s="543"/>
      <c r="J44" s="285" t="s">
        <v>1394</v>
      </c>
      <c r="K44" s="299" t="s">
        <v>1395</v>
      </c>
      <c r="L44" s="305" t="s">
        <v>1396</v>
      </c>
      <c r="M44" s="556" t="s">
        <v>1397</v>
      </c>
      <c r="N44" s="557"/>
      <c r="O44" s="286" t="s">
        <v>1388</v>
      </c>
      <c r="P44" s="287"/>
    </row>
    <row r="45" spans="2:16" ht="14">
      <c r="B45" s="237"/>
      <c r="C45" s="546"/>
      <c r="D45" s="547"/>
      <c r="E45" s="547"/>
      <c r="F45" s="547"/>
      <c r="G45" s="547"/>
      <c r="H45" s="547"/>
      <c r="I45" s="547"/>
      <c r="J45" s="306"/>
      <c r="K45" s="307"/>
      <c r="L45" s="306"/>
      <c r="M45" s="554"/>
      <c r="N45" s="555"/>
      <c r="O45" s="290"/>
      <c r="P45" s="291"/>
    </row>
    <row r="46" spans="2:16" ht="15" thickBot="1">
      <c r="B46" s="237"/>
      <c r="C46" s="548"/>
      <c r="D46" s="549"/>
      <c r="E46" s="549"/>
      <c r="F46" s="549"/>
      <c r="G46" s="549"/>
      <c r="H46" s="549"/>
      <c r="I46" s="549"/>
      <c r="J46" s="308"/>
      <c r="K46" s="309"/>
      <c r="L46" s="308"/>
      <c r="M46" s="550"/>
      <c r="N46" s="551"/>
      <c r="O46" s="310"/>
      <c r="P46" s="291"/>
    </row>
    <row r="47" spans="2:16" ht="15" thickBot="1">
      <c r="B47" s="237"/>
      <c r="C47" s="524" t="s">
        <v>1389</v>
      </c>
      <c r="D47" s="525"/>
      <c r="E47" s="525"/>
      <c r="F47" s="525"/>
      <c r="G47" s="525"/>
      <c r="H47" s="525"/>
      <c r="I47" s="525"/>
      <c r="J47" s="525"/>
      <c r="K47" s="525"/>
      <c r="L47" s="525"/>
      <c r="M47" s="525"/>
      <c r="N47" s="526"/>
      <c r="O47" s="297"/>
      <c r="P47" s="298"/>
    </row>
    <row r="48" spans="2:16">
      <c r="B48" s="237"/>
      <c r="C48" s="533" t="s">
        <v>1398</v>
      </c>
      <c r="D48" s="534"/>
      <c r="E48" s="534"/>
      <c r="F48" s="534"/>
      <c r="G48" s="534"/>
      <c r="H48" s="534"/>
      <c r="I48" s="534"/>
      <c r="J48" s="534"/>
      <c r="K48" s="534"/>
      <c r="L48" s="534"/>
      <c r="M48" s="534"/>
      <c r="N48" s="534"/>
      <c r="O48" s="535"/>
      <c r="P48" s="283"/>
    </row>
    <row r="49" spans="2:16">
      <c r="B49" s="237"/>
      <c r="C49" s="536"/>
      <c r="D49" s="537"/>
      <c r="E49" s="537"/>
      <c r="F49" s="537"/>
      <c r="G49" s="537"/>
      <c r="H49" s="537"/>
      <c r="I49" s="537"/>
      <c r="J49" s="537"/>
      <c r="K49" s="537"/>
      <c r="L49" s="537"/>
      <c r="M49" s="537"/>
      <c r="N49" s="537"/>
      <c r="O49" s="538"/>
      <c r="P49" s="283"/>
    </row>
    <row r="50" spans="2:16" ht="14" thickBot="1">
      <c r="B50" s="237"/>
      <c r="C50" s="539"/>
      <c r="D50" s="540"/>
      <c r="E50" s="540"/>
      <c r="F50" s="540"/>
      <c r="G50" s="540"/>
      <c r="H50" s="540"/>
      <c r="I50" s="540"/>
      <c r="J50" s="540"/>
      <c r="K50" s="540"/>
      <c r="L50" s="540"/>
      <c r="M50" s="540"/>
      <c r="N50" s="540"/>
      <c r="O50" s="541"/>
      <c r="P50" s="283"/>
    </row>
    <row r="51" spans="2:16" ht="30">
      <c r="B51" s="237"/>
      <c r="C51" s="542" t="s">
        <v>1399</v>
      </c>
      <c r="D51" s="543"/>
      <c r="E51" s="543"/>
      <c r="F51" s="543"/>
      <c r="G51" s="543"/>
      <c r="H51" s="543"/>
      <c r="I51" s="543"/>
      <c r="J51" s="285" t="s">
        <v>1400</v>
      </c>
      <c r="K51" s="311" t="s">
        <v>1401</v>
      </c>
      <c r="L51" s="312" t="s">
        <v>1402</v>
      </c>
      <c r="M51" s="544" t="s">
        <v>1387</v>
      </c>
      <c r="N51" s="545"/>
      <c r="O51" s="314" t="s">
        <v>1388</v>
      </c>
      <c r="P51" s="315"/>
    </row>
    <row r="52" spans="2:16" ht="14">
      <c r="B52" s="237"/>
      <c r="C52" s="316"/>
      <c r="D52" s="317"/>
      <c r="E52" s="317"/>
      <c r="F52" s="317"/>
      <c r="G52" s="317"/>
      <c r="H52" s="317"/>
      <c r="I52" s="317"/>
      <c r="J52" s="318"/>
      <c r="K52" s="319"/>
      <c r="L52" s="320"/>
      <c r="M52" s="552"/>
      <c r="N52" s="553"/>
      <c r="O52" s="321"/>
      <c r="P52" s="322"/>
    </row>
    <row r="53" spans="2:16" ht="14">
      <c r="B53" s="237"/>
      <c r="C53" s="316"/>
      <c r="D53" s="317"/>
      <c r="E53" s="317"/>
      <c r="F53" s="317"/>
      <c r="G53" s="317"/>
      <c r="H53" s="317"/>
      <c r="I53" s="317"/>
      <c r="J53" s="318"/>
      <c r="K53" s="319"/>
      <c r="L53" s="320"/>
      <c r="M53" s="552"/>
      <c r="N53" s="553"/>
      <c r="O53" s="321"/>
      <c r="P53" s="322"/>
    </row>
    <row r="54" spans="2:16" ht="14">
      <c r="B54" s="237"/>
      <c r="C54" s="316"/>
      <c r="D54" s="317"/>
      <c r="E54" s="317"/>
      <c r="F54" s="317"/>
      <c r="G54" s="317"/>
      <c r="H54" s="317"/>
      <c r="I54" s="317"/>
      <c r="J54" s="318"/>
      <c r="K54" s="319"/>
      <c r="L54" s="320"/>
      <c r="M54" s="554"/>
      <c r="N54" s="555"/>
      <c r="O54" s="321"/>
      <c r="P54" s="322"/>
    </row>
    <row r="55" spans="2:16" ht="15" thickBot="1">
      <c r="B55" s="237"/>
      <c r="C55" s="548"/>
      <c r="D55" s="549"/>
      <c r="E55" s="549"/>
      <c r="F55" s="549"/>
      <c r="G55" s="549"/>
      <c r="H55" s="549"/>
      <c r="I55" s="549"/>
      <c r="J55" s="308"/>
      <c r="K55" s="309"/>
      <c r="L55" s="308"/>
      <c r="M55" s="550"/>
      <c r="N55" s="551"/>
      <c r="O55" s="310"/>
      <c r="P55" s="291"/>
    </row>
    <row r="56" spans="2:16" ht="15" thickBot="1">
      <c r="B56" s="237"/>
      <c r="C56" s="524" t="s">
        <v>1389</v>
      </c>
      <c r="D56" s="525"/>
      <c r="E56" s="525"/>
      <c r="F56" s="525"/>
      <c r="G56" s="525"/>
      <c r="H56" s="525"/>
      <c r="I56" s="525"/>
      <c r="J56" s="525"/>
      <c r="K56" s="525"/>
      <c r="L56" s="525"/>
      <c r="M56" s="525"/>
      <c r="N56" s="526"/>
      <c r="O56" s="304"/>
      <c r="P56" s="291"/>
    </row>
    <row r="57" spans="2:16" ht="15" thickBot="1">
      <c r="B57" s="237"/>
      <c r="C57" s="276"/>
      <c r="D57" s="245"/>
      <c r="E57" s="245"/>
      <c r="F57" s="245"/>
      <c r="G57" s="245"/>
      <c r="H57" s="245"/>
      <c r="I57" s="245"/>
      <c r="J57" s="245"/>
      <c r="K57" s="245"/>
      <c r="L57" s="245"/>
      <c r="M57" s="245"/>
      <c r="N57" s="245"/>
      <c r="O57" s="277"/>
      <c r="P57" s="238"/>
    </row>
    <row r="58" spans="2:16" ht="15" thickBot="1">
      <c r="B58" s="237"/>
      <c r="C58" s="527" t="s">
        <v>1403</v>
      </c>
      <c r="D58" s="528"/>
      <c r="E58" s="528"/>
      <c r="F58" s="528"/>
      <c r="G58" s="528"/>
      <c r="H58" s="528"/>
      <c r="I58" s="528"/>
      <c r="J58" s="528"/>
      <c r="K58" s="528"/>
      <c r="L58" s="528"/>
      <c r="M58" s="528"/>
      <c r="N58" s="529"/>
      <c r="O58" s="323"/>
      <c r="P58" s="324"/>
    </row>
    <row r="59" spans="2:16">
      <c r="B59" s="237"/>
      <c r="C59" s="533" t="s">
        <v>1404</v>
      </c>
      <c r="D59" s="534"/>
      <c r="E59" s="534"/>
      <c r="F59" s="534"/>
      <c r="G59" s="534"/>
      <c r="H59" s="534"/>
      <c r="I59" s="534"/>
      <c r="J59" s="534"/>
      <c r="K59" s="534"/>
      <c r="L59" s="534"/>
      <c r="M59" s="534"/>
      <c r="N59" s="534"/>
      <c r="O59" s="535"/>
      <c r="P59" s="283"/>
    </row>
    <row r="60" spans="2:16">
      <c r="B60" s="237"/>
      <c r="C60" s="536"/>
      <c r="D60" s="537"/>
      <c r="E60" s="537"/>
      <c r="F60" s="537"/>
      <c r="G60" s="537"/>
      <c r="H60" s="537"/>
      <c r="I60" s="537"/>
      <c r="J60" s="537"/>
      <c r="K60" s="537"/>
      <c r="L60" s="537"/>
      <c r="M60" s="537"/>
      <c r="N60" s="537"/>
      <c r="O60" s="538"/>
      <c r="P60" s="283"/>
    </row>
    <row r="61" spans="2:16" ht="14" thickBot="1">
      <c r="B61" s="237"/>
      <c r="C61" s="539"/>
      <c r="D61" s="540"/>
      <c r="E61" s="540"/>
      <c r="F61" s="540"/>
      <c r="G61" s="540"/>
      <c r="H61" s="540"/>
      <c r="I61" s="540"/>
      <c r="J61" s="540"/>
      <c r="K61" s="540"/>
      <c r="L61" s="540"/>
      <c r="M61" s="540"/>
      <c r="N61" s="540"/>
      <c r="O61" s="541"/>
      <c r="P61" s="283"/>
    </row>
    <row r="62" spans="2:16" ht="15">
      <c r="B62" s="237"/>
      <c r="C62" s="542" t="s">
        <v>1405</v>
      </c>
      <c r="D62" s="543"/>
      <c r="E62" s="543"/>
      <c r="F62" s="543"/>
      <c r="G62" s="543"/>
      <c r="H62" s="543"/>
      <c r="I62" s="543"/>
      <c r="J62" s="299"/>
      <c r="K62" s="313"/>
      <c r="L62" s="312" t="s">
        <v>1406</v>
      </c>
      <c r="M62" s="544" t="s">
        <v>1407</v>
      </c>
      <c r="N62" s="545"/>
      <c r="O62" s="314"/>
      <c r="P62" s="315"/>
    </row>
    <row r="63" spans="2:16" ht="14">
      <c r="B63" s="237"/>
      <c r="C63" s="546" t="s">
        <v>1408</v>
      </c>
      <c r="D63" s="547"/>
      <c r="E63" s="547"/>
      <c r="F63" s="547"/>
      <c r="G63" s="547"/>
      <c r="H63" s="547"/>
      <c r="I63" s="547"/>
      <c r="J63" s="325"/>
      <c r="K63" s="326"/>
      <c r="L63" s="327"/>
      <c r="M63" s="520"/>
      <c r="N63" s="521"/>
      <c r="O63" s="328"/>
      <c r="P63" s="329"/>
    </row>
    <row r="64" spans="2:16" ht="14">
      <c r="B64" s="237"/>
      <c r="C64" s="292" t="s">
        <v>1409</v>
      </c>
      <c r="D64" s="293"/>
      <c r="E64" s="293"/>
      <c r="F64" s="293"/>
      <c r="G64" s="293"/>
      <c r="H64" s="293"/>
      <c r="I64" s="293"/>
      <c r="J64" s="325"/>
      <c r="K64" s="326"/>
      <c r="L64" s="327"/>
      <c r="M64" s="520"/>
      <c r="N64" s="521"/>
      <c r="O64" s="328"/>
      <c r="P64" s="329"/>
    </row>
    <row r="65" spans="2:16" ht="15" thickBot="1">
      <c r="B65" s="237"/>
      <c r="C65" s="269" t="s">
        <v>1304</v>
      </c>
      <c r="D65" s="270"/>
      <c r="E65" s="270"/>
      <c r="F65" s="270"/>
      <c r="G65" s="270"/>
      <c r="H65" s="270"/>
      <c r="I65" s="270"/>
      <c r="J65" s="330"/>
      <c r="K65" s="331"/>
      <c r="L65" s="327"/>
      <c r="M65" s="522"/>
      <c r="N65" s="523"/>
      <c r="O65" s="328"/>
      <c r="P65" s="329"/>
    </row>
    <row r="66" spans="2:16" ht="15" thickBot="1">
      <c r="B66" s="237"/>
      <c r="C66" s="524" t="s">
        <v>1389</v>
      </c>
      <c r="D66" s="525"/>
      <c r="E66" s="525"/>
      <c r="F66" s="525"/>
      <c r="G66" s="525"/>
      <c r="H66" s="525"/>
      <c r="I66" s="525"/>
      <c r="J66" s="525"/>
      <c r="K66" s="525"/>
      <c r="L66" s="525"/>
      <c r="M66" s="525"/>
      <c r="N66" s="526"/>
      <c r="O66" s="332"/>
      <c r="P66" s="333"/>
    </row>
    <row r="67" spans="2:16" ht="15" thickBot="1">
      <c r="B67" s="237"/>
      <c r="C67" s="276"/>
      <c r="D67" s="245"/>
      <c r="E67" s="245"/>
      <c r="F67" s="245"/>
      <c r="G67" s="245"/>
      <c r="H67" s="245"/>
      <c r="I67" s="245"/>
      <c r="J67" s="245"/>
      <c r="K67" s="245"/>
      <c r="L67" s="245"/>
      <c r="M67" s="245"/>
      <c r="N67" s="245"/>
      <c r="O67" s="277"/>
      <c r="P67" s="238"/>
    </row>
    <row r="68" spans="2:16" ht="15" thickBot="1">
      <c r="B68" s="237"/>
      <c r="C68" s="527" t="s">
        <v>1410</v>
      </c>
      <c r="D68" s="528"/>
      <c r="E68" s="528"/>
      <c r="F68" s="528"/>
      <c r="G68" s="528"/>
      <c r="H68" s="528"/>
      <c r="I68" s="528"/>
      <c r="J68" s="528"/>
      <c r="K68" s="528"/>
      <c r="L68" s="528"/>
      <c r="M68" s="528"/>
      <c r="N68" s="529"/>
      <c r="O68" s="334"/>
      <c r="P68" s="333"/>
    </row>
    <row r="69" spans="2:16" ht="14">
      <c r="B69" s="237"/>
      <c r="C69" s="276"/>
      <c r="D69" s="245"/>
      <c r="E69" s="245"/>
      <c r="F69" s="245"/>
      <c r="G69" s="245"/>
      <c r="H69" s="245"/>
      <c r="I69" s="245"/>
      <c r="J69" s="245"/>
      <c r="K69" s="245"/>
      <c r="L69" s="245"/>
      <c r="M69" s="245"/>
      <c r="N69" s="245"/>
      <c r="O69" s="277"/>
      <c r="P69" s="238"/>
    </row>
    <row r="70" spans="2:16" ht="14">
      <c r="B70" s="237"/>
      <c r="C70" s="276"/>
      <c r="D70" s="245"/>
      <c r="E70" s="245"/>
      <c r="F70" s="245"/>
      <c r="G70" s="245"/>
      <c r="H70" s="335" t="s">
        <v>1411</v>
      </c>
      <c r="I70" s="335"/>
      <c r="J70" s="335"/>
      <c r="K70" s="335"/>
      <c r="L70" s="245"/>
      <c r="M70" s="245"/>
      <c r="N70" s="245"/>
      <c r="O70" s="277"/>
      <c r="P70" s="238"/>
    </row>
    <row r="71" spans="2:16" ht="14">
      <c r="B71" s="237"/>
      <c r="C71" s="276"/>
      <c r="D71" s="245"/>
      <c r="E71" s="245"/>
      <c r="F71" s="245"/>
      <c r="G71" s="245"/>
      <c r="H71" s="335" t="s">
        <v>1412</v>
      </c>
      <c r="I71" s="245"/>
      <c r="J71" s="245"/>
      <c r="K71" s="245"/>
      <c r="L71" s="245"/>
      <c r="M71" s="245"/>
      <c r="N71" s="245"/>
      <c r="O71" s="277"/>
      <c r="P71" s="336"/>
    </row>
    <row r="72" spans="2:16" ht="14">
      <c r="B72" s="237"/>
      <c r="C72" s="276"/>
      <c r="D72" s="245"/>
      <c r="E72" s="245"/>
      <c r="F72" s="245"/>
      <c r="G72" s="245"/>
      <c r="H72" s="335" t="s">
        <v>1413</v>
      </c>
      <c r="I72" s="245"/>
      <c r="J72" s="245"/>
      <c r="K72" s="245"/>
      <c r="L72" s="245"/>
      <c r="M72" s="245"/>
      <c r="N72" s="245"/>
      <c r="O72" s="277"/>
      <c r="P72" s="336"/>
    </row>
    <row r="73" spans="2:16" ht="14">
      <c r="B73" s="237"/>
      <c r="C73" s="259"/>
      <c r="D73" s="337"/>
      <c r="E73" s="337"/>
      <c r="F73" s="337"/>
      <c r="G73" s="337"/>
      <c r="H73" s="335" t="s">
        <v>1414</v>
      </c>
      <c r="I73" s="337"/>
      <c r="J73" s="337"/>
      <c r="K73" s="337"/>
      <c r="L73" s="337"/>
      <c r="M73" s="337"/>
      <c r="N73" s="337"/>
      <c r="O73" s="338"/>
      <c r="P73" s="339"/>
    </row>
    <row r="74" spans="2:16" ht="14">
      <c r="B74" s="237"/>
      <c r="C74" s="276"/>
      <c r="D74" s="245"/>
      <c r="E74" s="245"/>
      <c r="F74" s="245"/>
      <c r="G74" s="245"/>
      <c r="H74" s="245" t="s">
        <v>1415</v>
      </c>
      <c r="I74" s="245"/>
      <c r="J74" s="245"/>
      <c r="K74" s="245"/>
      <c r="L74" s="245"/>
      <c r="M74" s="245"/>
      <c r="N74" s="245"/>
      <c r="O74" s="277"/>
      <c r="P74" s="238"/>
    </row>
    <row r="75" spans="2:16" ht="14">
      <c r="B75" s="237"/>
      <c r="C75" s="340" t="s">
        <v>1416</v>
      </c>
      <c r="D75" s="288"/>
      <c r="E75" s="288"/>
      <c r="F75" s="288"/>
      <c r="G75" s="288"/>
      <c r="H75" s="288"/>
      <c r="I75" s="288"/>
      <c r="J75" s="288"/>
      <c r="K75" s="288"/>
      <c r="L75" s="288"/>
      <c r="M75" s="288"/>
      <c r="N75" s="288"/>
      <c r="O75" s="341"/>
      <c r="P75" s="238"/>
    </row>
    <row r="76" spans="2:16" ht="14">
      <c r="B76" s="237"/>
      <c r="C76" s="530"/>
      <c r="D76" s="531"/>
      <c r="E76" s="531"/>
      <c r="F76" s="531"/>
      <c r="G76" s="531"/>
      <c r="H76" s="531"/>
      <c r="I76" s="531"/>
      <c r="J76" s="531"/>
      <c r="K76" s="531"/>
      <c r="L76" s="531"/>
      <c r="M76" s="531"/>
      <c r="N76" s="531"/>
      <c r="O76" s="532"/>
      <c r="P76" s="339"/>
    </row>
    <row r="77" spans="2:16" ht="14">
      <c r="B77" s="237"/>
      <c r="C77" s="530"/>
      <c r="D77" s="531"/>
      <c r="E77" s="531"/>
      <c r="F77" s="531"/>
      <c r="G77" s="531"/>
      <c r="H77" s="531"/>
      <c r="I77" s="531"/>
      <c r="J77" s="531"/>
      <c r="K77" s="531"/>
      <c r="L77" s="531"/>
      <c r="M77" s="531"/>
      <c r="N77" s="531"/>
      <c r="O77" s="532"/>
      <c r="P77" s="339"/>
    </row>
    <row r="78" spans="2:16" ht="14">
      <c r="B78" s="237"/>
      <c r="C78" s="259"/>
      <c r="D78" s="337"/>
      <c r="E78" s="337"/>
      <c r="F78" s="337"/>
      <c r="G78" s="337"/>
      <c r="H78" s="337"/>
      <c r="I78" s="337"/>
      <c r="J78" s="337"/>
      <c r="K78" s="337"/>
      <c r="L78" s="337"/>
      <c r="M78" s="337"/>
      <c r="N78" s="337"/>
      <c r="O78" s="338"/>
      <c r="P78" s="339"/>
    </row>
    <row r="79" spans="2:16" ht="14">
      <c r="B79" s="237"/>
      <c r="C79" s="342" t="s">
        <v>1417</v>
      </c>
      <c r="D79" s="337"/>
      <c r="E79" s="337"/>
      <c r="F79" s="337"/>
      <c r="G79" s="337"/>
      <c r="H79" s="337"/>
      <c r="I79" s="337"/>
      <c r="J79" s="337"/>
      <c r="K79" s="337"/>
      <c r="L79" s="337"/>
      <c r="M79" s="337"/>
      <c r="N79" s="337"/>
      <c r="O79" s="338"/>
      <c r="P79" s="339"/>
    </row>
    <row r="80" spans="2:16" ht="12.75" customHeight="1">
      <c r="B80" s="237"/>
      <c r="C80" s="513" t="s">
        <v>1418</v>
      </c>
      <c r="D80" s="514"/>
      <c r="E80" s="514"/>
      <c r="F80" s="514"/>
      <c r="G80" s="514"/>
      <c r="H80" s="514"/>
      <c r="I80" s="514"/>
      <c r="J80" s="514"/>
      <c r="K80" s="514"/>
      <c r="L80" s="514"/>
      <c r="M80" s="514"/>
      <c r="N80" s="514"/>
      <c r="O80" s="515"/>
      <c r="P80" s="343"/>
    </row>
    <row r="81" spans="2:16" ht="28.5" customHeight="1">
      <c r="B81" s="237"/>
      <c r="C81" s="513"/>
      <c r="D81" s="514"/>
      <c r="E81" s="514"/>
      <c r="F81" s="514"/>
      <c r="G81" s="514"/>
      <c r="H81" s="514"/>
      <c r="I81" s="514"/>
      <c r="J81" s="514"/>
      <c r="K81" s="514"/>
      <c r="L81" s="514"/>
      <c r="M81" s="514"/>
      <c r="N81" s="514"/>
      <c r="O81" s="515"/>
      <c r="P81" s="343"/>
    </row>
    <row r="82" spans="2:16" ht="13.25" customHeight="1">
      <c r="B82" s="237"/>
      <c r="C82" s="513" t="s">
        <v>1419</v>
      </c>
      <c r="D82" s="514"/>
      <c r="E82" s="514"/>
      <c r="F82" s="514"/>
      <c r="G82" s="514"/>
      <c r="H82" s="514"/>
      <c r="I82" s="514"/>
      <c r="J82" s="514"/>
      <c r="K82" s="514"/>
      <c r="L82" s="514"/>
      <c r="M82" s="514"/>
      <c r="N82" s="514"/>
      <c r="O82" s="515"/>
      <c r="P82" s="343"/>
    </row>
    <row r="83" spans="2:16" ht="45" customHeight="1">
      <c r="B83" s="237"/>
      <c r="C83" s="513"/>
      <c r="D83" s="514"/>
      <c r="E83" s="514"/>
      <c r="F83" s="514"/>
      <c r="G83" s="514"/>
      <c r="H83" s="514"/>
      <c r="I83" s="514"/>
      <c r="J83" s="514"/>
      <c r="K83" s="514"/>
      <c r="L83" s="514"/>
      <c r="M83" s="514"/>
      <c r="N83" s="514"/>
      <c r="O83" s="515"/>
      <c r="P83" s="343"/>
    </row>
    <row r="84" spans="2:16" ht="14">
      <c r="B84" s="237"/>
      <c r="C84" s="259"/>
      <c r="D84" s="337"/>
      <c r="E84" s="337"/>
      <c r="F84" s="337"/>
      <c r="G84" s="337"/>
      <c r="H84" s="337"/>
      <c r="I84" s="337"/>
      <c r="J84" s="337"/>
      <c r="K84" s="337"/>
      <c r="L84" s="337"/>
      <c r="M84" s="337"/>
      <c r="N84" s="337"/>
      <c r="O84" s="338"/>
      <c r="P84" s="339"/>
    </row>
    <row r="85" spans="2:16" ht="14">
      <c r="B85" s="237"/>
      <c r="C85" s="276"/>
      <c r="D85" s="245"/>
      <c r="E85" s="245"/>
      <c r="F85" s="245"/>
      <c r="G85" s="245"/>
      <c r="H85" s="335" t="s">
        <v>1411</v>
      </c>
      <c r="I85" s="245"/>
      <c r="J85" s="245"/>
      <c r="K85" s="245"/>
      <c r="L85" s="245"/>
      <c r="M85" s="245"/>
      <c r="N85" s="245"/>
      <c r="O85" s="277"/>
      <c r="P85" s="238"/>
    </row>
    <row r="86" spans="2:16" ht="14">
      <c r="B86" s="237"/>
      <c r="C86" s="276"/>
      <c r="D86" s="245"/>
      <c r="E86" s="245"/>
      <c r="F86" s="245"/>
      <c r="G86" s="245"/>
      <c r="H86" s="245" t="s">
        <v>1412</v>
      </c>
      <c r="I86" s="293"/>
      <c r="J86" s="293"/>
      <c r="K86" s="293"/>
      <c r="L86" s="245"/>
      <c r="M86" s="245"/>
      <c r="N86" s="245"/>
      <c r="O86" s="277"/>
      <c r="P86" s="238"/>
    </row>
    <row r="87" spans="2:16" ht="14">
      <c r="B87" s="237"/>
      <c r="C87" s="276"/>
      <c r="D87" s="245"/>
      <c r="E87" s="245"/>
      <c r="F87" s="245"/>
      <c r="G87" s="245"/>
      <c r="H87" s="245" t="s">
        <v>1420</v>
      </c>
      <c r="I87" s="344"/>
      <c r="J87" s="344"/>
      <c r="K87" s="344"/>
      <c r="L87" s="245"/>
      <c r="M87" s="245"/>
      <c r="N87" s="245"/>
      <c r="O87" s="277"/>
      <c r="P87" s="238"/>
    </row>
    <row r="88" spans="2:16" ht="14">
      <c r="B88" s="237"/>
      <c r="C88" s="345"/>
      <c r="D88" s="337"/>
      <c r="E88" s="337"/>
      <c r="F88" s="337"/>
      <c r="G88" s="337"/>
      <c r="H88" s="245" t="s">
        <v>1421</v>
      </c>
      <c r="I88" s="245"/>
      <c r="J88" s="245"/>
      <c r="K88" s="245"/>
      <c r="L88" s="337"/>
      <c r="M88" s="337"/>
      <c r="N88" s="337"/>
      <c r="O88" s="338"/>
      <c r="P88" s="339"/>
    </row>
    <row r="89" spans="2:16" ht="18.75" customHeight="1" thickBot="1">
      <c r="B89" s="237"/>
      <c r="C89" s="516"/>
      <c r="D89" s="517"/>
      <c r="E89" s="517"/>
      <c r="F89" s="309"/>
      <c r="G89" s="309"/>
      <c r="H89" s="309"/>
      <c r="I89" s="309"/>
      <c r="J89" s="309"/>
      <c r="K89" s="518"/>
      <c r="L89" s="518"/>
      <c r="M89" s="518"/>
      <c r="N89" s="518"/>
      <c r="O89" s="519"/>
      <c r="P89" s="346"/>
    </row>
    <row r="90" spans="2:16" ht="14" thickBot="1">
      <c r="B90" s="347"/>
      <c r="C90" s="348"/>
      <c r="D90" s="348"/>
      <c r="E90" s="348"/>
      <c r="F90" s="348"/>
      <c r="G90" s="348"/>
      <c r="H90" s="348"/>
      <c r="I90" s="348"/>
      <c r="J90" s="348"/>
      <c r="K90" s="348"/>
      <c r="L90" s="348"/>
      <c r="M90" s="348"/>
      <c r="N90" s="348"/>
      <c r="O90" s="348"/>
      <c r="P90" s="349"/>
    </row>
    <row r="91" spans="2:16" ht="14"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0:O81"/>
    <mergeCell ref="C82:O83"/>
    <mergeCell ref="C89:E89"/>
    <mergeCell ref="K89:O89"/>
    <mergeCell ref="M64:N64"/>
    <mergeCell ref="M65:N65"/>
    <mergeCell ref="C66:N66"/>
    <mergeCell ref="C68:N68"/>
    <mergeCell ref="C76:O76"/>
    <mergeCell ref="C77:O77"/>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PROPUESTA ECONOMICA</vt:lpstr>
      <vt:lpstr>POE Cesar Conto</vt:lpstr>
      <vt:lpstr>AIU</vt:lpstr>
      <vt:lpstr>INDICAR CÓDIGO DEL ITEM DE PAGO</vt:lpstr>
      <vt:lpstr>'INDICAR CÓDIGO DEL ITEM DE PAGO'!_GoBack</vt:lpstr>
      <vt:lpstr>AIU!Área_de_impresión</vt:lpstr>
      <vt:lpstr>'INDICAR CÓDIGO DEL ITEM DE PAGO'!Área_de_impresión</vt:lpstr>
      <vt:lpstr>'POE Cesar Conto'!Área_de_impresión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 M</cp:lastModifiedBy>
  <cp:revision/>
  <cp:lastPrinted>2024-11-15T14:09:37Z</cp:lastPrinted>
  <dcterms:created xsi:type="dcterms:W3CDTF">2006-06-27T16:47:25Z</dcterms:created>
  <dcterms:modified xsi:type="dcterms:W3CDTF">2024-11-15T14:09:55Z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