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zp\OneDrive\Escritorio\Nueva carpeta (3)\"/>
    </mc:Choice>
  </mc:AlternateContent>
  <xr:revisionPtr revIDLastSave="0" documentId="8_{AF251264-44B6-4F8E-A84C-35F8616D7D3C}" xr6:coauthVersionLast="47" xr6:coauthVersionMax="47" xr10:uidLastSave="{00000000-0000-0000-0000-000000000000}"/>
  <bookViews>
    <workbookView xWindow="28695" yWindow="0" windowWidth="14610" windowHeight="15585" xr2:uid="{BCB5FC48-3B17-4841-9E80-623521E8DF16}"/>
  </bookViews>
  <sheets>
    <sheet name="LEO MAZARO" sheetId="6" r:id="rId1"/>
    <sheet name="Costos_Directos " sheetId="7" r:id="rId2"/>
    <sheet name="Subproductos" sheetId="8" r:id="rId3"/>
    <sheet name="Insumos" sheetId="9" r:id="rId4"/>
    <sheet name="G_Obra " sheetId="10" r:id="rId5"/>
    <sheet name="SAN CAYETANO" sheetId="11" r:id="rId6"/>
    <sheet name="Costos_Directos (2)" sheetId="12" r:id="rId7"/>
    <sheet name="Subproductos (2)" sheetId="13" r:id="rId8"/>
    <sheet name="Insumos (2)" sheetId="14" r:id="rId9"/>
    <sheet name="G_Obra (2)" sheetId="15" r:id="rId10"/>
    <sheet name="VILLAS DE LA CRUZ" sheetId="21" r:id="rId11"/>
    <sheet name="Costos_Directos (3)" sheetId="22" r:id="rId12"/>
    <sheet name="Subproductos (3)" sheetId="23" r:id="rId13"/>
    <sheet name="Insumos (3)" sheetId="24" r:id="rId14"/>
    <sheet name="G_Obra (3)" sheetId="25" r:id="rId15"/>
    <sheet name="CALLE 16 " sheetId="32" r:id="rId16"/>
    <sheet name="Costos_Directos (4)" sheetId="33" r:id="rId17"/>
    <sheet name="Subproductos (4)" sheetId="34" r:id="rId18"/>
    <sheet name="Insumos (4)" sheetId="35" r:id="rId19"/>
    <sheet name="G_Obra (4)" sheetId="36" r:id="rId20"/>
    <sheet name="Administracion" sheetId="37" r:id="rId21"/>
    <sheet name="RESUMEN " sheetId="31" r:id="rId22"/>
  </sheets>
  <definedNames>
    <definedName name="_xlnm.Print_Area" localSheetId="15">'CALLE 16 '!$A$1:$H$27</definedName>
    <definedName name="_xlnm.Print_Area" localSheetId="0">'LEO MAZARO'!$A$1:$H$31</definedName>
    <definedName name="_xlnm.Print_Area" localSheetId="5">'SAN CAYETANO'!$A$1:$H$32</definedName>
    <definedName name="_xlnm.Print_Area" localSheetId="10">'VILLAS DE LA CRUZ'!$A$1:$H$37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31" l="1"/>
  <c r="L8" i="37" l="1"/>
  <c r="K36" i="37"/>
  <c r="K27" i="37"/>
  <c r="K26" i="37"/>
  <c r="K25" i="37"/>
  <c r="K23" i="37"/>
  <c r="K22" i="37"/>
  <c r="K20" i="37"/>
  <c r="K19" i="37"/>
  <c r="L19" i="37" s="1"/>
  <c r="K17" i="37"/>
  <c r="K14" i="37"/>
  <c r="K12" i="37"/>
  <c r="K11" i="37"/>
  <c r="K9" i="37"/>
  <c r="K7" i="37"/>
  <c r="L7" i="37" s="1"/>
  <c r="K8" i="37"/>
  <c r="K6" i="37"/>
  <c r="J35" i="37"/>
  <c r="J34" i="37"/>
  <c r="J33" i="37"/>
  <c r="J32" i="37"/>
  <c r="J31" i="37"/>
  <c r="J30" i="37"/>
  <c r="J29" i="37"/>
  <c r="J26" i="37"/>
  <c r="J25" i="37"/>
  <c r="J22" i="37"/>
  <c r="J19" i="37"/>
  <c r="J16" i="37"/>
  <c r="K16" i="37" s="1"/>
  <c r="L16" i="37" s="1"/>
  <c r="J15" i="37"/>
  <c r="K15" i="37" s="1"/>
  <c r="L15" i="37" s="1"/>
  <c r="J14" i="37"/>
  <c r="J11" i="37"/>
  <c r="J8" i="37"/>
  <c r="J7" i="37"/>
  <c r="J6" i="37"/>
  <c r="H30" i="37"/>
  <c r="H31" i="37"/>
  <c r="H32" i="37"/>
  <c r="H33" i="37"/>
  <c r="H34" i="37"/>
  <c r="H35" i="37"/>
  <c r="H29" i="37"/>
  <c r="I22" i="37"/>
  <c r="I21" i="37" s="1"/>
  <c r="K21" i="37" s="1"/>
  <c r="I36" i="37"/>
  <c r="I27" i="37"/>
  <c r="I26" i="37"/>
  <c r="I25" i="37"/>
  <c r="I23" i="37"/>
  <c r="I20" i="37"/>
  <c r="I19" i="37"/>
  <c r="I18" i="37" s="1"/>
  <c r="K18" i="37" s="1"/>
  <c r="L18" i="37" s="1"/>
  <c r="I17" i="37"/>
  <c r="I16" i="37"/>
  <c r="I15" i="37"/>
  <c r="I14" i="37"/>
  <c r="I8" i="37"/>
  <c r="I7" i="37"/>
  <c r="F6" i="37"/>
  <c r="G6" i="37" s="1"/>
  <c r="I6" i="37"/>
  <c r="I10" i="37"/>
  <c r="K10" i="37" s="1"/>
  <c r="G9" i="37"/>
  <c r="G12" i="37"/>
  <c r="G17" i="37"/>
  <c r="G20" i="37"/>
  <c r="G23" i="37"/>
  <c r="G27" i="37"/>
  <c r="G36" i="37"/>
  <c r="F8" i="37"/>
  <c r="G8" i="37" s="1"/>
  <c r="F26" i="37"/>
  <c r="G26" i="37" s="1"/>
  <c r="F25" i="37"/>
  <c r="G25" i="37" s="1"/>
  <c r="F22" i="37"/>
  <c r="F21" i="37" s="1"/>
  <c r="G21" i="37" s="1"/>
  <c r="F19" i="37"/>
  <c r="F18" i="37" s="1"/>
  <c r="G18" i="37" s="1"/>
  <c r="F16" i="37"/>
  <c r="G16" i="37" s="1"/>
  <c r="F15" i="37"/>
  <c r="G15" i="37" s="1"/>
  <c r="F14" i="37"/>
  <c r="G14" i="37" s="1"/>
  <c r="F11" i="37"/>
  <c r="F10" i="37" s="1"/>
  <c r="G10" i="37" s="1"/>
  <c r="F7" i="37"/>
  <c r="G7" i="37" s="1"/>
  <c r="L26" i="37" l="1"/>
  <c r="L6" i="37"/>
  <c r="I13" i="37"/>
  <c r="K13" i="37" s="1"/>
  <c r="I24" i="37"/>
  <c r="K24" i="37" s="1"/>
  <c r="I5" i="37"/>
  <c r="K5" i="37" s="1"/>
  <c r="G22" i="37"/>
  <c r="G19" i="37"/>
  <c r="G11" i="37"/>
  <c r="F5" i="37"/>
  <c r="G5" i="37" s="1"/>
  <c r="F24" i="37"/>
  <c r="G24" i="37" s="1"/>
  <c r="F13" i="37"/>
  <c r="G13" i="37" s="1"/>
  <c r="L24" i="37" l="1"/>
  <c r="L13" i="37"/>
  <c r="L5" i="37"/>
  <c r="J6" i="36"/>
  <c r="J8" i="36"/>
  <c r="E6" i="32" s="1"/>
  <c r="J13" i="36"/>
  <c r="J15" i="36"/>
  <c r="E7" i="32" s="1"/>
  <c r="J20" i="36"/>
  <c r="J22" i="36"/>
  <c r="J27" i="36"/>
  <c r="J29" i="36" s="1"/>
  <c r="J34" i="36"/>
  <c r="J36" i="36"/>
  <c r="J41" i="36"/>
  <c r="J43" i="36"/>
  <c r="E13" i="32" s="1"/>
  <c r="J48" i="36"/>
  <c r="J50" i="36" s="1"/>
  <c r="E14" i="32" s="1"/>
  <c r="J55" i="36"/>
  <c r="J57" i="36" s="1"/>
  <c r="E15" i="32" s="1"/>
  <c r="J62" i="36"/>
  <c r="J64" i="36" s="1"/>
  <c r="J69" i="36"/>
  <c r="J71" i="36" s="1"/>
  <c r="E19" i="32" s="1"/>
  <c r="J76" i="36"/>
  <c r="J78" i="36" s="1"/>
  <c r="E22" i="32" s="1"/>
  <c r="A7" i="34"/>
  <c r="B7" i="34"/>
  <c r="D7" i="34"/>
  <c r="E7" i="34"/>
  <c r="E10" i="34" s="1"/>
  <c r="E12" i="34" s="1"/>
  <c r="D151" i="33" s="1"/>
  <c r="E151" i="33" s="1"/>
  <c r="A8" i="34"/>
  <c r="B8" i="34"/>
  <c r="D8" i="34"/>
  <c r="E8" i="34"/>
  <c r="A9" i="34"/>
  <c r="B9" i="34"/>
  <c r="D9" i="34"/>
  <c r="E9" i="34"/>
  <c r="A18" i="34"/>
  <c r="B18" i="34"/>
  <c r="D18" i="34"/>
  <c r="E18" i="34" s="1"/>
  <c r="A19" i="34"/>
  <c r="B19" i="34"/>
  <c r="D19" i="34"/>
  <c r="E19" i="34"/>
  <c r="A20" i="34"/>
  <c r="B20" i="34"/>
  <c r="D20" i="34"/>
  <c r="E20" i="34" s="1"/>
  <c r="A29" i="34"/>
  <c r="B29" i="34"/>
  <c r="D29" i="34"/>
  <c r="E29" i="34"/>
  <c r="A30" i="34"/>
  <c r="B30" i="34"/>
  <c r="D30" i="34"/>
  <c r="E30" i="34"/>
  <c r="A31" i="34"/>
  <c r="B31" i="34"/>
  <c r="D31" i="34"/>
  <c r="E31" i="34"/>
  <c r="A32" i="34"/>
  <c r="B32" i="34"/>
  <c r="D32" i="34"/>
  <c r="E32" i="34" s="1"/>
  <c r="A33" i="34"/>
  <c r="B33" i="34"/>
  <c r="D33" i="34"/>
  <c r="E33" i="34"/>
  <c r="A34" i="34"/>
  <c r="B34" i="34"/>
  <c r="D34" i="34"/>
  <c r="E34" i="34" s="1"/>
  <c r="A35" i="34"/>
  <c r="B35" i="34"/>
  <c r="D35" i="34"/>
  <c r="E35" i="34"/>
  <c r="A36" i="34"/>
  <c r="B36" i="34"/>
  <c r="D36" i="34"/>
  <c r="E36" i="34"/>
  <c r="A37" i="34"/>
  <c r="B37" i="34"/>
  <c r="D37" i="34"/>
  <c r="E37" i="34"/>
  <c r="A38" i="34"/>
  <c r="B38" i="34"/>
  <c r="D38" i="34"/>
  <c r="E38" i="34" s="1"/>
  <c r="A39" i="34"/>
  <c r="B39" i="34"/>
  <c r="D39" i="34"/>
  <c r="E39" i="34"/>
  <c r="A48" i="34"/>
  <c r="B48" i="34"/>
  <c r="D48" i="34"/>
  <c r="E48" i="34" s="1"/>
  <c r="E50" i="34" s="1"/>
  <c r="A49" i="34"/>
  <c r="B49" i="34"/>
  <c r="D49" i="34"/>
  <c r="E49" i="34"/>
  <c r="A52" i="34"/>
  <c r="B52" i="34"/>
  <c r="D52" i="34"/>
  <c r="E52" i="34" s="1"/>
  <c r="E53" i="34" s="1"/>
  <c r="A61" i="34"/>
  <c r="B61" i="34"/>
  <c r="D61" i="34"/>
  <c r="E61" i="34" s="1"/>
  <c r="A62" i="34"/>
  <c r="B62" i="34"/>
  <c r="D62" i="34"/>
  <c r="E62" i="34" s="1"/>
  <c r="A63" i="34"/>
  <c r="B63" i="34"/>
  <c r="D63" i="34"/>
  <c r="E63" i="34" s="1"/>
  <c r="A64" i="34"/>
  <c r="B64" i="34"/>
  <c r="D64" i="34"/>
  <c r="E64" i="34" s="1"/>
  <c r="A65" i="34"/>
  <c r="B65" i="34"/>
  <c r="D65" i="34"/>
  <c r="E65" i="34" s="1"/>
  <c r="A66" i="34"/>
  <c r="B66" i="34"/>
  <c r="D66" i="34"/>
  <c r="E66" i="34" s="1"/>
  <c r="A74" i="34"/>
  <c r="B74" i="34"/>
  <c r="D74" i="34"/>
  <c r="E74" i="34" s="1"/>
  <c r="A75" i="34"/>
  <c r="B75" i="34"/>
  <c r="D75" i="34"/>
  <c r="E75" i="34" s="1"/>
  <c r="A106" i="34"/>
  <c r="B106" i="34"/>
  <c r="D106" i="34"/>
  <c r="E106" i="34" s="1"/>
  <c r="A107" i="34"/>
  <c r="B107" i="34"/>
  <c r="D107" i="34"/>
  <c r="E107" i="34" s="1"/>
  <c r="A188" i="34"/>
  <c r="B188" i="34"/>
  <c r="D188" i="34"/>
  <c r="E188" i="34" s="1"/>
  <c r="A189" i="34"/>
  <c r="B189" i="34"/>
  <c r="D189" i="34"/>
  <c r="E189" i="34" s="1"/>
  <c r="A190" i="34"/>
  <c r="B190" i="34"/>
  <c r="D190" i="34"/>
  <c r="E190" i="34" s="1"/>
  <c r="A191" i="34"/>
  <c r="B191" i="34"/>
  <c r="D191" i="34"/>
  <c r="E191" i="34" s="1"/>
  <c r="A194" i="34"/>
  <c r="B194" i="34"/>
  <c r="D194" i="34"/>
  <c r="E194" i="34"/>
  <c r="A195" i="34"/>
  <c r="B195" i="34"/>
  <c r="D195" i="34"/>
  <c r="E195" i="34" s="1"/>
  <c r="A196" i="34"/>
  <c r="B196" i="34"/>
  <c r="D196" i="34"/>
  <c r="E196" i="34"/>
  <c r="A197" i="34"/>
  <c r="B197" i="34"/>
  <c r="D197" i="34"/>
  <c r="E197" i="34" s="1"/>
  <c r="A198" i="34"/>
  <c r="B198" i="34"/>
  <c r="D198" i="34"/>
  <c r="E198" i="34"/>
  <c r="A199" i="34"/>
  <c r="B199" i="34"/>
  <c r="D199" i="34"/>
  <c r="E199" i="34"/>
  <c r="A211" i="34"/>
  <c r="B211" i="34"/>
  <c r="D211" i="34"/>
  <c r="E211" i="34" s="1"/>
  <c r="A212" i="34"/>
  <c r="B212" i="34"/>
  <c r="D212" i="34"/>
  <c r="E212" i="34" s="1"/>
  <c r="A213" i="34"/>
  <c r="B213" i="34"/>
  <c r="D213" i="34"/>
  <c r="E213" i="34" s="1"/>
  <c r="A214" i="34"/>
  <c r="B214" i="34"/>
  <c r="D214" i="34"/>
  <c r="E214" i="34" s="1"/>
  <c r="A217" i="34"/>
  <c r="B217" i="34"/>
  <c r="D217" i="34"/>
  <c r="E217" i="34" s="1"/>
  <c r="E223" i="34" s="1"/>
  <c r="A218" i="34"/>
  <c r="B218" i="34"/>
  <c r="D218" i="34"/>
  <c r="E218" i="34"/>
  <c r="A219" i="34"/>
  <c r="B219" i="34"/>
  <c r="D219" i="34"/>
  <c r="E219" i="34"/>
  <c r="A220" i="34"/>
  <c r="B220" i="34"/>
  <c r="D220" i="34"/>
  <c r="E220" i="34"/>
  <c r="A221" i="34"/>
  <c r="B221" i="34"/>
  <c r="D221" i="34"/>
  <c r="E221" i="34" s="1"/>
  <c r="A222" i="34"/>
  <c r="B222" i="34"/>
  <c r="D222" i="34"/>
  <c r="E222" i="34"/>
  <c r="A234" i="34"/>
  <c r="B234" i="34"/>
  <c r="D234" i="34"/>
  <c r="E234" i="34" s="1"/>
  <c r="A235" i="34"/>
  <c r="B235" i="34"/>
  <c r="D235" i="34"/>
  <c r="E235" i="34" s="1"/>
  <c r="A236" i="34"/>
  <c r="B236" i="34"/>
  <c r="D236" i="34"/>
  <c r="E236" i="34" s="1"/>
  <c r="A239" i="34"/>
  <c r="B239" i="34"/>
  <c r="D239" i="34"/>
  <c r="E239" i="34" s="1"/>
  <c r="A240" i="34"/>
  <c r="B240" i="34"/>
  <c r="D240" i="34"/>
  <c r="E240" i="34" s="1"/>
  <c r="A241" i="34"/>
  <c r="B241" i="34"/>
  <c r="D241" i="34"/>
  <c r="E241" i="34"/>
  <c r="A245" i="34"/>
  <c r="B245" i="34"/>
  <c r="D245" i="34"/>
  <c r="E245" i="34" s="1"/>
  <c r="E246" i="34" s="1"/>
  <c r="A257" i="34"/>
  <c r="B257" i="34"/>
  <c r="D257" i="34"/>
  <c r="E257" i="34" s="1"/>
  <c r="E260" i="34" s="1"/>
  <c r="A258" i="34"/>
  <c r="B258" i="34"/>
  <c r="D258" i="34"/>
  <c r="E258" i="34"/>
  <c r="A259" i="34"/>
  <c r="B259" i="34"/>
  <c r="D259" i="34"/>
  <c r="E259" i="34"/>
  <c r="A262" i="34"/>
  <c r="B262" i="34"/>
  <c r="D262" i="34"/>
  <c r="E262" i="34" s="1"/>
  <c r="A263" i="34"/>
  <c r="B263" i="34"/>
  <c r="D263" i="34"/>
  <c r="E263" i="34" s="1"/>
  <c r="A264" i="34"/>
  <c r="B264" i="34"/>
  <c r="D264" i="34"/>
  <c r="E264" i="34" s="1"/>
  <c r="A265" i="34"/>
  <c r="B265" i="34"/>
  <c r="D265" i="34"/>
  <c r="E265" i="34" s="1"/>
  <c r="A277" i="34"/>
  <c r="B277" i="34"/>
  <c r="D277" i="34"/>
  <c r="E277" i="34" s="1"/>
  <c r="A278" i="34"/>
  <c r="B278" i="34"/>
  <c r="D278" i="34"/>
  <c r="E278" i="34"/>
  <c r="A279" i="34"/>
  <c r="B279" i="34"/>
  <c r="D279" i="34"/>
  <c r="E279" i="34"/>
  <c r="A280" i="34"/>
  <c r="B280" i="34"/>
  <c r="D280" i="34"/>
  <c r="E280" i="34"/>
  <c r="A281" i="34"/>
  <c r="B281" i="34"/>
  <c r="D281" i="34"/>
  <c r="E281" i="34" s="1"/>
  <c r="A283" i="34"/>
  <c r="B283" i="34"/>
  <c r="D283" i="34"/>
  <c r="E283" i="34" s="1"/>
  <c r="A284" i="34"/>
  <c r="B284" i="34"/>
  <c r="D284" i="34"/>
  <c r="E284" i="34" s="1"/>
  <c r="A287" i="34"/>
  <c r="B287" i="34"/>
  <c r="D287" i="34"/>
  <c r="E287" i="34" s="1"/>
  <c r="A288" i="34"/>
  <c r="B288" i="34"/>
  <c r="D288" i="34"/>
  <c r="E288" i="34" s="1"/>
  <c r="A292" i="34"/>
  <c r="B292" i="34"/>
  <c r="D292" i="34"/>
  <c r="E292" i="34" s="1"/>
  <c r="E293" i="34" s="1"/>
  <c r="A7" i="33"/>
  <c r="B7" i="33"/>
  <c r="D7" i="33"/>
  <c r="E7" i="33" s="1"/>
  <c r="A23" i="33"/>
  <c r="B23" i="33"/>
  <c r="D23" i="33"/>
  <c r="E23" i="33"/>
  <c r="A24" i="33"/>
  <c r="B24" i="33"/>
  <c r="D24" i="33"/>
  <c r="E24" i="33"/>
  <c r="A27" i="33"/>
  <c r="B27" i="33"/>
  <c r="D27" i="33"/>
  <c r="E27" i="33" s="1"/>
  <c r="E28" i="33" s="1"/>
  <c r="A33" i="33"/>
  <c r="B33" i="33"/>
  <c r="D33" i="33"/>
  <c r="E33" i="33" s="1"/>
  <c r="E34" i="33" s="1"/>
  <c r="A42" i="33"/>
  <c r="B42" i="33"/>
  <c r="D42" i="33"/>
  <c r="E42" i="33"/>
  <c r="E43" i="33" s="1"/>
  <c r="A48" i="33"/>
  <c r="B48" i="33"/>
  <c r="D48" i="33"/>
  <c r="E48" i="33" s="1"/>
  <c r="E49" i="33" s="1"/>
  <c r="A60" i="33"/>
  <c r="B60" i="33"/>
  <c r="D60" i="33"/>
  <c r="E60" i="33"/>
  <c r="A61" i="33"/>
  <c r="B61" i="33"/>
  <c r="D61" i="33"/>
  <c r="E61" i="33"/>
  <c r="A64" i="33"/>
  <c r="B64" i="33"/>
  <c r="D64" i="33"/>
  <c r="E64" i="33" s="1"/>
  <c r="A65" i="33"/>
  <c r="B65" i="33"/>
  <c r="D65" i="33"/>
  <c r="E65" i="33" s="1"/>
  <c r="A66" i="33"/>
  <c r="B66" i="33"/>
  <c r="D66" i="33"/>
  <c r="E66" i="33" s="1"/>
  <c r="A70" i="33"/>
  <c r="B70" i="33"/>
  <c r="D70" i="33"/>
  <c r="E70" i="33" s="1"/>
  <c r="E71" i="33" s="1"/>
  <c r="A76" i="33"/>
  <c r="B76" i="33"/>
  <c r="D76" i="33"/>
  <c r="E76" i="33"/>
  <c r="E77" i="33" s="1"/>
  <c r="A87" i="33"/>
  <c r="B87" i="33"/>
  <c r="D87" i="33"/>
  <c r="E87" i="33" s="1"/>
  <c r="A91" i="33"/>
  <c r="B91" i="33"/>
  <c r="D91" i="33"/>
  <c r="E91" i="33" s="1"/>
  <c r="A104" i="33"/>
  <c r="B104" i="33"/>
  <c r="D104" i="33"/>
  <c r="E104" i="33"/>
  <c r="A110" i="33"/>
  <c r="B110" i="33"/>
  <c r="D110" i="33"/>
  <c r="E110" i="33"/>
  <c r="A113" i="33"/>
  <c r="B113" i="33"/>
  <c r="D113" i="33"/>
  <c r="E113" i="33"/>
  <c r="E114" i="33" s="1"/>
  <c r="A125" i="33"/>
  <c r="B125" i="33"/>
  <c r="D125" i="33"/>
  <c r="E125" i="33" s="1"/>
  <c r="A126" i="33"/>
  <c r="B126" i="33"/>
  <c r="D126" i="33"/>
  <c r="E126" i="33" s="1"/>
  <c r="A127" i="33"/>
  <c r="B127" i="33"/>
  <c r="D127" i="33"/>
  <c r="E127" i="33" s="1"/>
  <c r="A131" i="33"/>
  <c r="B131" i="33"/>
  <c r="D131" i="33"/>
  <c r="E131" i="33" s="1"/>
  <c r="A134" i="33"/>
  <c r="B134" i="33"/>
  <c r="D134" i="33"/>
  <c r="E134" i="33" s="1"/>
  <c r="E135" i="33" s="1"/>
  <c r="A146" i="33"/>
  <c r="B146" i="33"/>
  <c r="D146" i="33"/>
  <c r="E146" i="33" s="1"/>
  <c r="A147" i="33"/>
  <c r="B147" i="33"/>
  <c r="D147" i="33"/>
  <c r="E147" i="33" s="1"/>
  <c r="A148" i="33"/>
  <c r="B148" i="33"/>
  <c r="D148" i="33"/>
  <c r="E148" i="33" s="1"/>
  <c r="A152" i="33"/>
  <c r="B152" i="33"/>
  <c r="D152" i="33"/>
  <c r="E152" i="33" s="1"/>
  <c r="A155" i="33"/>
  <c r="B155" i="33"/>
  <c r="D155" i="33"/>
  <c r="E155" i="33" s="1"/>
  <c r="E156" i="33" s="1"/>
  <c r="A167" i="33"/>
  <c r="B167" i="33"/>
  <c r="D167" i="33"/>
  <c r="E167" i="33"/>
  <c r="E169" i="33" s="1"/>
  <c r="A168" i="33"/>
  <c r="B168" i="33"/>
  <c r="D168" i="33"/>
  <c r="E168" i="33"/>
  <c r="A172" i="33"/>
  <c r="B172" i="33"/>
  <c r="D172" i="33"/>
  <c r="E172" i="33" s="1"/>
  <c r="A175" i="33"/>
  <c r="B175" i="33"/>
  <c r="D175" i="33"/>
  <c r="E175" i="33"/>
  <c r="E176" i="33" s="1"/>
  <c r="A187" i="33"/>
  <c r="B187" i="33"/>
  <c r="D187" i="33"/>
  <c r="E187" i="33"/>
  <c r="A188" i="33"/>
  <c r="B188" i="33"/>
  <c r="D188" i="33"/>
  <c r="E188" i="33"/>
  <c r="A192" i="33"/>
  <c r="B192" i="33"/>
  <c r="D192" i="33"/>
  <c r="E192" i="33" s="1"/>
  <c r="A195" i="33"/>
  <c r="B195" i="33"/>
  <c r="D195" i="33"/>
  <c r="E195" i="33"/>
  <c r="E196" i="33" s="1"/>
  <c r="A207" i="33"/>
  <c r="B207" i="33"/>
  <c r="D207" i="33"/>
  <c r="E207" i="33" s="1"/>
  <c r="D208" i="33" s="1"/>
  <c r="E208" i="33"/>
  <c r="A209" i="33"/>
  <c r="B209" i="33"/>
  <c r="D209" i="33"/>
  <c r="E209" i="33" s="1"/>
  <c r="A215" i="33"/>
  <c r="B215" i="33"/>
  <c r="D215" i="33"/>
  <c r="E215" i="33"/>
  <c r="E216" i="33" s="1"/>
  <c r="E10" i="32"/>
  <c r="E12" i="32"/>
  <c r="D118" i="34" l="1"/>
  <c r="E118" i="34" s="1"/>
  <c r="D110" i="34"/>
  <c r="E110" i="34" s="1"/>
  <c r="D111" i="34"/>
  <c r="E111" i="34" s="1"/>
  <c r="D112" i="34"/>
  <c r="E112" i="34" s="1"/>
  <c r="D122" i="34"/>
  <c r="E122" i="34" s="1"/>
  <c r="D121" i="34"/>
  <c r="E121" i="34" s="1"/>
  <c r="D123" i="34"/>
  <c r="E123" i="34" s="1"/>
  <c r="D124" i="34"/>
  <c r="E124" i="34" s="1"/>
  <c r="E21" i="34"/>
  <c r="E23" i="34" s="1"/>
  <c r="D11" i="33" s="1"/>
  <c r="E11" i="33" s="1"/>
  <c r="E12" i="33" s="1"/>
  <c r="D90" i="33"/>
  <c r="E90" i="33" s="1"/>
  <c r="E200" i="34"/>
  <c r="E40" i="34"/>
  <c r="E42" i="34" s="1"/>
  <c r="D242" i="34" s="1"/>
  <c r="E242" i="34" s="1"/>
  <c r="E243" i="34" s="1"/>
  <c r="E67" i="34"/>
  <c r="E69" i="34" s="1"/>
  <c r="E210" i="33"/>
  <c r="E189" i="33"/>
  <c r="E149" i="33"/>
  <c r="E266" i="34"/>
  <c r="E237" i="34"/>
  <c r="E215" i="34"/>
  <c r="E192" i="34"/>
  <c r="E153" i="33"/>
  <c r="E62" i="33"/>
  <c r="D79" i="34"/>
  <c r="E79" i="34" s="1"/>
  <c r="D90" i="34"/>
  <c r="E90" i="34" s="1"/>
  <c r="D92" i="34"/>
  <c r="E92" i="34" s="1"/>
  <c r="E76" i="34"/>
  <c r="D83" i="34"/>
  <c r="E83" i="34" s="1"/>
  <c r="D85" i="34"/>
  <c r="E85" i="34" s="1"/>
  <c r="D78" i="34"/>
  <c r="E78" i="34" s="1"/>
  <c r="D80" i="34"/>
  <c r="E80" i="34" s="1"/>
  <c r="D89" i="34"/>
  <c r="E89" i="34" s="1"/>
  <c r="D91" i="34"/>
  <c r="E91" i="34" s="1"/>
  <c r="D86" i="34"/>
  <c r="E86" i="34" s="1"/>
  <c r="D67" i="33"/>
  <c r="E67" i="33" s="1"/>
  <c r="E68" i="33" s="1"/>
  <c r="D109" i="33"/>
  <c r="E109" i="33" s="1"/>
  <c r="E111" i="33" s="1"/>
  <c r="D191" i="33"/>
  <c r="E191" i="33" s="1"/>
  <c r="E193" i="33" s="1"/>
  <c r="D130" i="33"/>
  <c r="E130" i="33" s="1"/>
  <c r="E132" i="33" s="1"/>
  <c r="D171" i="33"/>
  <c r="E171" i="33" s="1"/>
  <c r="E173" i="33" s="1"/>
  <c r="E128" i="33"/>
  <c r="E125" i="34"/>
  <c r="E25" i="33"/>
  <c r="D117" i="34"/>
  <c r="E117" i="34" s="1"/>
  <c r="D115" i="34"/>
  <c r="E115" i="34" s="1"/>
  <c r="E108" i="34"/>
  <c r="E55" i="34"/>
  <c r="D92" i="33" l="1"/>
  <c r="E92" i="33" s="1"/>
  <c r="E93" i="33" s="1"/>
  <c r="D289" i="34"/>
  <c r="E289" i="34" s="1"/>
  <c r="E290" i="34" s="1"/>
  <c r="E93" i="34"/>
  <c r="E113" i="34"/>
  <c r="D127" i="34"/>
  <c r="E127" i="34" s="1"/>
  <c r="D95" i="34"/>
  <c r="E95" i="34" s="1"/>
  <c r="D84" i="34"/>
  <c r="E84" i="34" s="1"/>
  <c r="E87" i="34" s="1"/>
  <c r="D96" i="34"/>
  <c r="E96" i="34" s="1"/>
  <c r="D128" i="34"/>
  <c r="E128" i="34" s="1"/>
  <c r="E81" i="34"/>
  <c r="D116" i="34"/>
  <c r="E116" i="34" s="1"/>
  <c r="E119" i="34" s="1"/>
  <c r="E97" i="34" l="1"/>
  <c r="E99" i="34"/>
  <c r="E129" i="34"/>
  <c r="E131" i="34" s="1"/>
  <c r="D149" i="34" l="1"/>
  <c r="E149" i="34" s="1"/>
  <c r="D169" i="34"/>
  <c r="E169" i="34" s="1"/>
  <c r="E133" i="34"/>
  <c r="D139" i="34"/>
  <c r="E139" i="34" s="1"/>
  <c r="D159" i="34"/>
  <c r="E159" i="34" s="1"/>
  <c r="E101" i="34"/>
  <c r="D140" i="34"/>
  <c r="E140" i="34" s="1"/>
  <c r="D160" i="34"/>
  <c r="E160" i="34" s="1"/>
  <c r="D150" i="34"/>
  <c r="E150" i="34" s="1"/>
  <c r="D170" i="34"/>
  <c r="E170" i="34" s="1"/>
  <c r="D179" i="34"/>
  <c r="E179" i="34" s="1"/>
  <c r="D178" i="33"/>
  <c r="E178" i="33" s="1"/>
  <c r="E141" i="34" l="1"/>
  <c r="E143" i="34" s="1"/>
  <c r="E179" i="33"/>
  <c r="E181" i="33" s="1"/>
  <c r="F18" i="32" s="1"/>
  <c r="G18" i="32" s="1"/>
  <c r="E180" i="34"/>
  <c r="E182" i="34"/>
  <c r="D30" i="33" s="1"/>
  <c r="E30" i="33" s="1"/>
  <c r="E171" i="34"/>
  <c r="E173" i="34" s="1"/>
  <c r="D73" i="33" s="1"/>
  <c r="E73" i="33" s="1"/>
  <c r="E161" i="34"/>
  <c r="E163" i="34" s="1"/>
  <c r="E151" i="34"/>
  <c r="E153" i="34"/>
  <c r="D202" i="34" l="1"/>
  <c r="E202" i="34" s="1"/>
  <c r="D225" i="34"/>
  <c r="E225" i="34" s="1"/>
  <c r="D95" i="33"/>
  <c r="E95" i="33" s="1"/>
  <c r="E96" i="33" s="1"/>
  <c r="D248" i="34"/>
  <c r="E248" i="34" s="1"/>
  <c r="D116" i="33"/>
  <c r="E116" i="33" s="1"/>
  <c r="E117" i="33" s="1"/>
  <c r="D198" i="33"/>
  <c r="E198" i="33" s="1"/>
  <c r="D295" i="34"/>
  <c r="E295" i="34" s="1"/>
  <c r="E296" i="34" s="1"/>
  <c r="D51" i="33"/>
  <c r="E51" i="33" s="1"/>
  <c r="E52" i="33" s="1"/>
  <c r="D45" i="33" s="1"/>
  <c r="E45" i="33" s="1"/>
  <c r="D218" i="33"/>
  <c r="E218" i="33" s="1"/>
  <c r="E219" i="33" s="1"/>
  <c r="D212" i="33" s="1"/>
  <c r="E212" i="33" s="1"/>
  <c r="D137" i="33"/>
  <c r="E137" i="33" s="1"/>
  <c r="D268" i="34"/>
  <c r="E268" i="34" s="1"/>
  <c r="D14" i="33"/>
  <c r="E14" i="33" s="1"/>
  <c r="E15" i="33" s="1"/>
  <c r="D158" i="33"/>
  <c r="E158" i="33" s="1"/>
  <c r="E74" i="33"/>
  <c r="E79" i="33"/>
  <c r="F11" i="32" s="1"/>
  <c r="G11" i="32" s="1"/>
  <c r="E31" i="33"/>
  <c r="E36" i="33"/>
  <c r="F7" i="32" s="1"/>
  <c r="G7" i="32" s="1"/>
  <c r="E46" i="33" l="1"/>
  <c r="E54" i="33"/>
  <c r="F10" i="32" s="1"/>
  <c r="G10" i="32" s="1"/>
  <c r="E249" i="34"/>
  <c r="E251" i="34" s="1"/>
  <c r="D85" i="33" s="1"/>
  <c r="E85" i="33" s="1"/>
  <c r="E138" i="33"/>
  <c r="E140" i="33"/>
  <c r="F14" i="32" s="1"/>
  <c r="G14" i="32" s="1"/>
  <c r="E199" i="33"/>
  <c r="E201" i="33" s="1"/>
  <c r="F19" i="32" s="1"/>
  <c r="G19" i="32" s="1"/>
  <c r="G17" i="32" s="1"/>
  <c r="E226" i="34"/>
  <c r="E228" i="34"/>
  <c r="E269" i="34"/>
  <c r="E271" i="34" s="1"/>
  <c r="D106" i="33" s="1"/>
  <c r="E106" i="33" s="1"/>
  <c r="E159" i="33"/>
  <c r="E161" i="33"/>
  <c r="F15" i="32" s="1"/>
  <c r="G15" i="32" s="1"/>
  <c r="E213" i="33"/>
  <c r="E221" i="33"/>
  <c r="F22" i="32" s="1"/>
  <c r="G22" i="32" s="1"/>
  <c r="G21" i="32" s="1"/>
  <c r="E203" i="34"/>
  <c r="E205" i="34"/>
  <c r="D282" i="34" s="1"/>
  <c r="E282" i="34" s="1"/>
  <c r="E285" i="34" l="1"/>
  <c r="E298" i="34"/>
  <c r="D8" i="33" s="1"/>
  <c r="E8" i="33" s="1"/>
  <c r="D86" i="33"/>
  <c r="E86" i="33" s="1"/>
  <c r="E88" i="33" s="1"/>
  <c r="D105" i="33"/>
  <c r="E105" i="33" s="1"/>
  <c r="E107" i="33" l="1"/>
  <c r="E119" i="33" s="1"/>
  <c r="F13" i="32" s="1"/>
  <c r="G13" i="32" s="1"/>
  <c r="E98" i="33"/>
  <c r="F12" i="32" s="1"/>
  <c r="G12" i="32" s="1"/>
  <c r="E9" i="33"/>
  <c r="E17" i="33" s="1"/>
  <c r="F6" i="32" s="1"/>
  <c r="G6" i="32" s="1"/>
  <c r="G5" i="32" s="1"/>
  <c r="G9" i="32" l="1"/>
  <c r="G24" i="32" s="1"/>
  <c r="M9" i="31" l="1"/>
  <c r="C9" i="31"/>
  <c r="G25" i="32"/>
  <c r="G26" i="32"/>
  <c r="G27" i="32" l="1"/>
  <c r="G28" i="32" s="1"/>
  <c r="G29" i="32" s="1"/>
  <c r="G30" i="32" s="1"/>
  <c r="L9" i="31" s="1"/>
  <c r="J6" i="25" l="1"/>
  <c r="J8" i="25" s="1"/>
  <c r="J13" i="25"/>
  <c r="J15" i="25" s="1"/>
  <c r="J20" i="25"/>
  <c r="J22" i="25" s="1"/>
  <c r="J27" i="25"/>
  <c r="J29" i="25" s="1"/>
  <c r="E13" i="21" s="1"/>
  <c r="J34" i="25"/>
  <c r="J36" i="25" s="1"/>
  <c r="J41" i="25"/>
  <c r="J43" i="25" s="1"/>
  <c r="J48" i="25"/>
  <c r="J50" i="25" s="1"/>
  <c r="J55" i="25"/>
  <c r="J57" i="25" s="1"/>
  <c r="E17" i="21" s="1"/>
  <c r="J62" i="25"/>
  <c r="J65" i="25" s="1"/>
  <c r="E20" i="21" s="1"/>
  <c r="J63" i="25"/>
  <c r="J70" i="25"/>
  <c r="J71" i="25"/>
  <c r="J73" i="25" s="1"/>
  <c r="J78" i="25"/>
  <c r="J80" i="25" s="1"/>
  <c r="J85" i="25"/>
  <c r="J87" i="25" s="1"/>
  <c r="J92" i="25"/>
  <c r="J94" i="25" s="1"/>
  <c r="E24" i="21" s="1"/>
  <c r="J99" i="25"/>
  <c r="J101" i="25" s="1"/>
  <c r="J106" i="25"/>
  <c r="J108" i="25" s="1"/>
  <c r="J113" i="25"/>
  <c r="J115" i="25" s="1"/>
  <c r="J120" i="25"/>
  <c r="J122" i="25" s="1"/>
  <c r="A7" i="23"/>
  <c r="B7" i="23"/>
  <c r="D7" i="23"/>
  <c r="E7" i="23" s="1"/>
  <c r="A8" i="23"/>
  <c r="B8" i="23"/>
  <c r="D8" i="23"/>
  <c r="E8" i="23" s="1"/>
  <c r="A9" i="23"/>
  <c r="B9" i="23"/>
  <c r="D9" i="23"/>
  <c r="E9" i="23" s="1"/>
  <c r="A18" i="23"/>
  <c r="B18" i="23"/>
  <c r="D18" i="23"/>
  <c r="E18" i="23" s="1"/>
  <c r="A19" i="23"/>
  <c r="B19" i="23"/>
  <c r="D19" i="23"/>
  <c r="E19" i="23" s="1"/>
  <c r="A20" i="23"/>
  <c r="B20" i="23"/>
  <c r="D20" i="23"/>
  <c r="E20" i="23" s="1"/>
  <c r="A29" i="23"/>
  <c r="B29" i="23"/>
  <c r="D29" i="23"/>
  <c r="E29" i="23" s="1"/>
  <c r="A30" i="23"/>
  <c r="B30" i="23"/>
  <c r="D30" i="23"/>
  <c r="E30" i="23" s="1"/>
  <c r="A31" i="23"/>
  <c r="B31" i="23"/>
  <c r="D31" i="23"/>
  <c r="E31" i="23" s="1"/>
  <c r="A40" i="23"/>
  <c r="B40" i="23"/>
  <c r="D40" i="23"/>
  <c r="E40" i="23" s="1"/>
  <c r="A41" i="23"/>
  <c r="B41" i="23"/>
  <c r="D41" i="23"/>
  <c r="E41" i="23" s="1"/>
  <c r="A42" i="23"/>
  <c r="B42" i="23"/>
  <c r="D42" i="23"/>
  <c r="E42" i="23" s="1"/>
  <c r="A43" i="23"/>
  <c r="B43" i="23"/>
  <c r="D43" i="23"/>
  <c r="E43" i="23" s="1"/>
  <c r="A44" i="23"/>
  <c r="B44" i="23"/>
  <c r="D44" i="23"/>
  <c r="E44" i="23" s="1"/>
  <c r="A45" i="23"/>
  <c r="B45" i="23"/>
  <c r="D45" i="23"/>
  <c r="E45" i="23" s="1"/>
  <c r="A46" i="23"/>
  <c r="B46" i="23"/>
  <c r="D46" i="23"/>
  <c r="E46" i="23" s="1"/>
  <c r="A47" i="23"/>
  <c r="B47" i="23"/>
  <c r="D47" i="23"/>
  <c r="E47" i="23" s="1"/>
  <c r="A48" i="23"/>
  <c r="B48" i="23"/>
  <c r="D48" i="23"/>
  <c r="E48" i="23" s="1"/>
  <c r="A49" i="23"/>
  <c r="B49" i="23"/>
  <c r="D49" i="23"/>
  <c r="E49" i="23" s="1"/>
  <c r="A50" i="23"/>
  <c r="B50" i="23"/>
  <c r="D50" i="23"/>
  <c r="E50" i="23" s="1"/>
  <c r="A59" i="23"/>
  <c r="B59" i="23"/>
  <c r="D59" i="23"/>
  <c r="E59" i="23" s="1"/>
  <c r="A60" i="23"/>
  <c r="B60" i="23"/>
  <c r="D60" i="23"/>
  <c r="E60" i="23" s="1"/>
  <c r="A61" i="23"/>
  <c r="B61" i="23"/>
  <c r="D61" i="23"/>
  <c r="E61" i="23" s="1"/>
  <c r="A62" i="23"/>
  <c r="B62" i="23"/>
  <c r="D62" i="23"/>
  <c r="E62" i="23" s="1"/>
  <c r="A63" i="23"/>
  <c r="B63" i="23"/>
  <c r="D63" i="23"/>
  <c r="E63" i="23" s="1"/>
  <c r="A64" i="23"/>
  <c r="B64" i="23"/>
  <c r="D64" i="23"/>
  <c r="E64" i="23" s="1"/>
  <c r="A65" i="23"/>
  <c r="B65" i="23"/>
  <c r="D65" i="23"/>
  <c r="E65" i="23" s="1"/>
  <c r="A66" i="23"/>
  <c r="B66" i="23"/>
  <c r="D66" i="23"/>
  <c r="E66" i="23" s="1"/>
  <c r="A75" i="23"/>
  <c r="B75" i="23"/>
  <c r="D75" i="23"/>
  <c r="E75" i="23" s="1"/>
  <c r="A76" i="23"/>
  <c r="B76" i="23"/>
  <c r="D76" i="23"/>
  <c r="E76" i="23" s="1"/>
  <c r="A79" i="23"/>
  <c r="B79" i="23"/>
  <c r="D79" i="23"/>
  <c r="E79" i="23"/>
  <c r="E80" i="23" s="1"/>
  <c r="A88" i="23"/>
  <c r="B88" i="23"/>
  <c r="D88" i="23"/>
  <c r="E88" i="23"/>
  <c r="A89" i="23"/>
  <c r="B89" i="23"/>
  <c r="D89" i="23"/>
  <c r="E89" i="23"/>
  <c r="A90" i="23"/>
  <c r="B90" i="23"/>
  <c r="D90" i="23"/>
  <c r="E90" i="23"/>
  <c r="A91" i="23"/>
  <c r="B91" i="23"/>
  <c r="D91" i="23"/>
  <c r="E91" i="23" s="1"/>
  <c r="A92" i="23"/>
  <c r="B92" i="23"/>
  <c r="D92" i="23"/>
  <c r="E92" i="23"/>
  <c r="A93" i="23"/>
  <c r="B93" i="23"/>
  <c r="D93" i="23"/>
  <c r="E93" i="23"/>
  <c r="A101" i="23"/>
  <c r="B101" i="23"/>
  <c r="D101" i="23"/>
  <c r="E101" i="23"/>
  <c r="D113" i="23" s="1"/>
  <c r="E113" i="23" s="1"/>
  <c r="A102" i="23"/>
  <c r="B102" i="23"/>
  <c r="D102" i="23"/>
  <c r="E102" i="23"/>
  <c r="A133" i="23"/>
  <c r="B133" i="23"/>
  <c r="D133" i="23"/>
  <c r="E133" i="23" s="1"/>
  <c r="A134" i="23"/>
  <c r="B134" i="23"/>
  <c r="D134" i="23"/>
  <c r="E134" i="23" s="1"/>
  <c r="A165" i="23"/>
  <c r="B165" i="23"/>
  <c r="D165" i="23"/>
  <c r="E165" i="23" s="1"/>
  <c r="A166" i="23"/>
  <c r="B166" i="23"/>
  <c r="D166" i="23"/>
  <c r="E166" i="23"/>
  <c r="A197" i="23"/>
  <c r="B197" i="23"/>
  <c r="D197" i="23"/>
  <c r="E197" i="23" s="1"/>
  <c r="A198" i="23"/>
  <c r="B198" i="23"/>
  <c r="D198" i="23"/>
  <c r="E198" i="23" s="1"/>
  <c r="A289" i="23"/>
  <c r="B289" i="23"/>
  <c r="D289" i="23"/>
  <c r="E289" i="23"/>
  <c r="A290" i="23"/>
  <c r="B290" i="23"/>
  <c r="D290" i="23"/>
  <c r="E290" i="23"/>
  <c r="A291" i="23"/>
  <c r="B291" i="23"/>
  <c r="D291" i="23"/>
  <c r="E291" i="23"/>
  <c r="A292" i="23"/>
  <c r="B292" i="23"/>
  <c r="D292" i="23"/>
  <c r="E292" i="23"/>
  <c r="A295" i="23"/>
  <c r="B295" i="23"/>
  <c r="D295" i="23"/>
  <c r="E295" i="23" s="1"/>
  <c r="A296" i="23"/>
  <c r="B296" i="23"/>
  <c r="D296" i="23"/>
  <c r="E296" i="23" s="1"/>
  <c r="A297" i="23"/>
  <c r="B297" i="23"/>
  <c r="D297" i="23"/>
  <c r="E297" i="23" s="1"/>
  <c r="A298" i="23"/>
  <c r="B298" i="23"/>
  <c r="D298" i="23"/>
  <c r="E298" i="23" s="1"/>
  <c r="A299" i="23"/>
  <c r="B299" i="23"/>
  <c r="D299" i="23"/>
  <c r="E299" i="23" s="1"/>
  <c r="A300" i="23"/>
  <c r="B300" i="23"/>
  <c r="D300" i="23"/>
  <c r="E300" i="23" s="1"/>
  <c r="A312" i="23"/>
  <c r="B312" i="23"/>
  <c r="D312" i="23"/>
  <c r="E312" i="23"/>
  <c r="A313" i="23"/>
  <c r="B313" i="23"/>
  <c r="D313" i="23"/>
  <c r="E313" i="23"/>
  <c r="A314" i="23"/>
  <c r="B314" i="23"/>
  <c r="D314" i="23"/>
  <c r="E314" i="23"/>
  <c r="A315" i="23"/>
  <c r="B315" i="23"/>
  <c r="D315" i="23"/>
  <c r="E315" i="23" s="1"/>
  <c r="A318" i="23"/>
  <c r="B318" i="23"/>
  <c r="D318" i="23"/>
  <c r="E318" i="23" s="1"/>
  <c r="A319" i="23"/>
  <c r="B319" i="23"/>
  <c r="D319" i="23"/>
  <c r="E319" i="23" s="1"/>
  <c r="A320" i="23"/>
  <c r="B320" i="23"/>
  <c r="D320" i="23"/>
  <c r="E320" i="23" s="1"/>
  <c r="A321" i="23"/>
  <c r="B321" i="23"/>
  <c r="D321" i="23"/>
  <c r="E321" i="23" s="1"/>
  <c r="A322" i="23"/>
  <c r="B322" i="23"/>
  <c r="D322" i="23"/>
  <c r="E322" i="23" s="1"/>
  <c r="A323" i="23"/>
  <c r="B323" i="23"/>
  <c r="D323" i="23"/>
  <c r="E323" i="23" s="1"/>
  <c r="A335" i="23"/>
  <c r="B335" i="23"/>
  <c r="D335" i="23"/>
  <c r="E335" i="23"/>
  <c r="A336" i="23"/>
  <c r="B336" i="23"/>
  <c r="D336" i="23"/>
  <c r="E336" i="23"/>
  <c r="A337" i="23"/>
  <c r="B337" i="23"/>
  <c r="D337" i="23"/>
  <c r="E337" i="23"/>
  <c r="A338" i="23"/>
  <c r="B338" i="23"/>
  <c r="D338" i="23"/>
  <c r="E338" i="23"/>
  <c r="A339" i="23"/>
  <c r="B339" i="23"/>
  <c r="D339" i="23"/>
  <c r="E339" i="23"/>
  <c r="A348" i="23"/>
  <c r="B348" i="23"/>
  <c r="D348" i="23"/>
  <c r="E348" i="23"/>
  <c r="A349" i="23"/>
  <c r="B349" i="23"/>
  <c r="D349" i="23"/>
  <c r="E349" i="23"/>
  <c r="A350" i="23"/>
  <c r="B350" i="23"/>
  <c r="D350" i="23"/>
  <c r="E350" i="23"/>
  <c r="A353" i="23"/>
  <c r="B353" i="23"/>
  <c r="D353" i="23"/>
  <c r="E353" i="23" s="1"/>
  <c r="A354" i="23"/>
  <c r="B354" i="23"/>
  <c r="D354" i="23"/>
  <c r="E354" i="23" s="1"/>
  <c r="A355" i="23"/>
  <c r="B355" i="23"/>
  <c r="D355" i="23"/>
  <c r="E355" i="23" s="1"/>
  <c r="A359" i="23"/>
  <c r="B359" i="23"/>
  <c r="D359" i="23"/>
  <c r="E359" i="23" s="1"/>
  <c r="E360" i="23" s="1"/>
  <c r="A371" i="23"/>
  <c r="B371" i="23"/>
  <c r="D371" i="23"/>
  <c r="E371" i="23" s="1"/>
  <c r="A372" i="23"/>
  <c r="B372" i="23"/>
  <c r="D372" i="23"/>
  <c r="E372" i="23" s="1"/>
  <c r="A373" i="23"/>
  <c r="B373" i="23"/>
  <c r="D373" i="23"/>
  <c r="E373" i="23" s="1"/>
  <c r="A376" i="23"/>
  <c r="B376" i="23"/>
  <c r="D376" i="23"/>
  <c r="E376" i="23"/>
  <c r="E380" i="23" s="1"/>
  <c r="A377" i="23"/>
  <c r="B377" i="23"/>
  <c r="D377" i="23"/>
  <c r="E377" i="23"/>
  <c r="A378" i="23"/>
  <c r="B378" i="23"/>
  <c r="D378" i="23"/>
  <c r="E378" i="23"/>
  <c r="A379" i="23"/>
  <c r="B379" i="23"/>
  <c r="D379" i="23"/>
  <c r="E379" i="23"/>
  <c r="A391" i="23"/>
  <c r="B391" i="23"/>
  <c r="D391" i="23"/>
  <c r="E391" i="23" s="1"/>
  <c r="A392" i="23"/>
  <c r="B392" i="23"/>
  <c r="D392" i="23"/>
  <c r="E392" i="23" s="1"/>
  <c r="A393" i="23"/>
  <c r="B393" i="23"/>
  <c r="D393" i="23"/>
  <c r="E393" i="23"/>
  <c r="A394" i="23"/>
  <c r="B394" i="23"/>
  <c r="D394" i="23"/>
  <c r="E394" i="23" s="1"/>
  <c r="A395" i="23"/>
  <c r="B395" i="23"/>
  <c r="D395" i="23"/>
  <c r="E395" i="23"/>
  <c r="A397" i="23"/>
  <c r="B397" i="23"/>
  <c r="D397" i="23"/>
  <c r="E397" i="23" s="1"/>
  <c r="A398" i="23"/>
  <c r="B398" i="23"/>
  <c r="D398" i="23"/>
  <c r="E398" i="23" s="1"/>
  <c r="A401" i="23"/>
  <c r="B401" i="23"/>
  <c r="D401" i="23"/>
  <c r="E401" i="23" s="1"/>
  <c r="A402" i="23"/>
  <c r="B402" i="23"/>
  <c r="D402" i="23"/>
  <c r="E402" i="23"/>
  <c r="A406" i="23"/>
  <c r="B406" i="23"/>
  <c r="D406" i="23"/>
  <c r="E406" i="23" s="1"/>
  <c r="E407" i="23" s="1"/>
  <c r="A418" i="23"/>
  <c r="B418" i="23"/>
  <c r="D418" i="23"/>
  <c r="E418" i="23"/>
  <c r="E420" i="23" s="1"/>
  <c r="A419" i="23"/>
  <c r="B419" i="23"/>
  <c r="D419" i="23"/>
  <c r="E419" i="23"/>
  <c r="A422" i="23"/>
  <c r="B422" i="23"/>
  <c r="D422" i="23"/>
  <c r="E422" i="23"/>
  <c r="E423" i="23" s="1"/>
  <c r="A428" i="23"/>
  <c r="B428" i="23"/>
  <c r="D428" i="23"/>
  <c r="E428" i="23" s="1"/>
  <c r="E429" i="23" s="1"/>
  <c r="A7" i="22"/>
  <c r="B7" i="22"/>
  <c r="D7" i="22"/>
  <c r="E7" i="22" s="1"/>
  <c r="A24" i="22"/>
  <c r="B24" i="22"/>
  <c r="D24" i="22"/>
  <c r="E24" i="22" s="1"/>
  <c r="A25" i="22"/>
  <c r="B25" i="22"/>
  <c r="D25" i="22"/>
  <c r="E25" i="22" s="1"/>
  <c r="A37" i="22"/>
  <c r="B37" i="22"/>
  <c r="D37" i="22"/>
  <c r="E37" i="22"/>
  <c r="E39" i="22" s="1"/>
  <c r="A38" i="22"/>
  <c r="B38" i="22"/>
  <c r="D38" i="22"/>
  <c r="E38" i="22"/>
  <c r="A41" i="22"/>
  <c r="B41" i="22"/>
  <c r="D41" i="22"/>
  <c r="E41" i="22" s="1"/>
  <c r="E42" i="22" s="1"/>
  <c r="A47" i="22"/>
  <c r="B47" i="22"/>
  <c r="D47" i="22"/>
  <c r="E47" i="22" s="1"/>
  <c r="E48" i="22" s="1"/>
  <c r="A56" i="22"/>
  <c r="B56" i="22"/>
  <c r="D56" i="22"/>
  <c r="E56" i="22" s="1"/>
  <c r="A62" i="22"/>
  <c r="B62" i="22"/>
  <c r="D62" i="22"/>
  <c r="E62" i="22" s="1"/>
  <c r="E63" i="22" s="1"/>
  <c r="A74" i="22"/>
  <c r="B74" i="22"/>
  <c r="D74" i="22"/>
  <c r="E74" i="22"/>
  <c r="A75" i="22"/>
  <c r="B75" i="22"/>
  <c r="D75" i="22"/>
  <c r="E75" i="22" s="1"/>
  <c r="A78" i="22"/>
  <c r="B78" i="22"/>
  <c r="D78" i="22"/>
  <c r="E78" i="22"/>
  <c r="A79" i="22"/>
  <c r="B79" i="22"/>
  <c r="D79" i="22"/>
  <c r="E79" i="22" s="1"/>
  <c r="A80" i="22"/>
  <c r="B80" i="22"/>
  <c r="D80" i="22"/>
  <c r="E80" i="22"/>
  <c r="A84" i="22"/>
  <c r="B84" i="22"/>
  <c r="D84" i="22"/>
  <c r="E84" i="22"/>
  <c r="E85" i="22" s="1"/>
  <c r="A90" i="22"/>
  <c r="B90" i="22"/>
  <c r="D90" i="22"/>
  <c r="E90" i="22"/>
  <c r="E91" i="22"/>
  <c r="A100" i="22"/>
  <c r="B100" i="22"/>
  <c r="D100" i="22"/>
  <c r="E100" i="22"/>
  <c r="A105" i="22"/>
  <c r="B105" i="22"/>
  <c r="D105" i="22"/>
  <c r="E105" i="22"/>
  <c r="A106" i="22"/>
  <c r="B106" i="22"/>
  <c r="D106" i="22"/>
  <c r="E106" i="22"/>
  <c r="A123" i="22"/>
  <c r="B123" i="22"/>
  <c r="D123" i="22"/>
  <c r="E123" i="22"/>
  <c r="A135" i="22"/>
  <c r="B135" i="22"/>
  <c r="D135" i="22"/>
  <c r="E135" i="22" s="1"/>
  <c r="A141" i="22"/>
  <c r="B141" i="22"/>
  <c r="D141" i="22"/>
  <c r="E141" i="22"/>
  <c r="A144" i="22"/>
  <c r="B144" i="22"/>
  <c r="D144" i="22"/>
  <c r="E144" i="22" s="1"/>
  <c r="E145" i="22" s="1"/>
  <c r="A156" i="22"/>
  <c r="B156" i="22"/>
  <c r="D156" i="22"/>
  <c r="E156" i="22" s="1"/>
  <c r="A157" i="22"/>
  <c r="B157" i="22"/>
  <c r="D157" i="22"/>
  <c r="E157" i="22" s="1"/>
  <c r="A161" i="22"/>
  <c r="B161" i="22"/>
  <c r="D161" i="22"/>
  <c r="E161" i="22" s="1"/>
  <c r="A163" i="22"/>
  <c r="B163" i="22"/>
  <c r="D163" i="22"/>
  <c r="E163" i="22" s="1"/>
  <c r="A167" i="22"/>
  <c r="B167" i="22"/>
  <c r="D167" i="22"/>
  <c r="E167" i="22" s="1"/>
  <c r="E168" i="22" s="1"/>
  <c r="A182" i="22"/>
  <c r="B182" i="22"/>
  <c r="D182" i="22"/>
  <c r="E182" i="22" s="1"/>
  <c r="A183" i="22"/>
  <c r="B183" i="22"/>
  <c r="D183" i="22"/>
  <c r="E183" i="22" s="1"/>
  <c r="A184" i="22"/>
  <c r="B184" i="22"/>
  <c r="D184" i="22"/>
  <c r="E184" i="22" s="1"/>
  <c r="A185" i="22"/>
  <c r="B185" i="22"/>
  <c r="D185" i="22"/>
  <c r="E185" i="22" s="1"/>
  <c r="A186" i="22"/>
  <c r="B186" i="22"/>
  <c r="D186" i="22"/>
  <c r="E186" i="22" s="1"/>
  <c r="A198" i="22"/>
  <c r="B198" i="22"/>
  <c r="D198" i="22"/>
  <c r="E198" i="22"/>
  <c r="A199" i="22"/>
  <c r="B199" i="22"/>
  <c r="D199" i="22"/>
  <c r="E199" i="22" s="1"/>
  <c r="E200" i="22" s="1"/>
  <c r="A202" i="22"/>
  <c r="B202" i="22"/>
  <c r="D202" i="22"/>
  <c r="E202" i="22"/>
  <c r="A204" i="22"/>
  <c r="B204" i="22"/>
  <c r="D204" i="22"/>
  <c r="E204" i="22" s="1"/>
  <c r="A208" i="22"/>
  <c r="B208" i="22"/>
  <c r="D208" i="22"/>
  <c r="E208" i="22" s="1"/>
  <c r="E209" i="22" s="1"/>
  <c r="A220" i="22"/>
  <c r="B220" i="22"/>
  <c r="D220" i="22"/>
  <c r="E220" i="22" s="1"/>
  <c r="A221" i="22"/>
  <c r="B221" i="22"/>
  <c r="D221" i="22"/>
  <c r="E221" i="22" s="1"/>
  <c r="A225" i="22"/>
  <c r="B225" i="22"/>
  <c r="D225" i="22"/>
  <c r="E225" i="22" s="1"/>
  <c r="A228" i="22"/>
  <c r="B228" i="22"/>
  <c r="D228" i="22"/>
  <c r="E228" i="22" s="1"/>
  <c r="E229" i="22" s="1"/>
  <c r="A240" i="22"/>
  <c r="B240" i="22"/>
  <c r="D240" i="22"/>
  <c r="E240" i="22"/>
  <c r="E242" i="22" s="1"/>
  <c r="A241" i="22"/>
  <c r="B241" i="22"/>
  <c r="D241" i="22"/>
  <c r="E241" i="22"/>
  <c r="A245" i="22"/>
  <c r="B245" i="22"/>
  <c r="D245" i="22"/>
  <c r="E245" i="22" s="1"/>
  <c r="A248" i="22"/>
  <c r="B248" i="22"/>
  <c r="D248" i="22"/>
  <c r="E248" i="22" s="1"/>
  <c r="E249" i="22" s="1"/>
  <c r="A260" i="22"/>
  <c r="B260" i="22"/>
  <c r="D260" i="22"/>
  <c r="E260" i="22"/>
  <c r="A261" i="22"/>
  <c r="B261" i="22"/>
  <c r="D261" i="22"/>
  <c r="E261" i="22"/>
  <c r="A262" i="22"/>
  <c r="B262" i="22"/>
  <c r="D262" i="22"/>
  <c r="E262" i="22"/>
  <c r="A263" i="22"/>
  <c r="B263" i="22"/>
  <c r="D263" i="22"/>
  <c r="E263" i="22"/>
  <c r="A264" i="22"/>
  <c r="B264" i="22"/>
  <c r="D264" i="22"/>
  <c r="E264" i="22"/>
  <c r="A265" i="22"/>
  <c r="B265" i="22"/>
  <c r="D265" i="22"/>
  <c r="E265" i="22"/>
  <c r="A266" i="22"/>
  <c r="B266" i="22"/>
  <c r="D266" i="22"/>
  <c r="E266" i="22"/>
  <c r="A267" i="22"/>
  <c r="B267" i="22"/>
  <c r="D267" i="22"/>
  <c r="E267" i="22"/>
  <c r="A268" i="22"/>
  <c r="B268" i="22"/>
  <c r="D268" i="22"/>
  <c r="E268" i="22"/>
  <c r="A272" i="22"/>
  <c r="B272" i="22"/>
  <c r="D272" i="22"/>
  <c r="E272" i="22"/>
  <c r="A275" i="22"/>
  <c r="B275" i="22"/>
  <c r="D275" i="22"/>
  <c r="E275" i="22" s="1"/>
  <c r="E276" i="22" s="1"/>
  <c r="A288" i="22"/>
  <c r="B288" i="22"/>
  <c r="D288" i="22"/>
  <c r="E288" i="22" s="1"/>
  <c r="A289" i="22"/>
  <c r="B289" i="22"/>
  <c r="D289" i="22"/>
  <c r="E289" i="22"/>
  <c r="A290" i="22"/>
  <c r="B290" i="22"/>
  <c r="D290" i="22"/>
  <c r="E290" i="22" s="1"/>
  <c r="A291" i="22"/>
  <c r="B291" i="22"/>
  <c r="D291" i="22"/>
  <c r="E291" i="22"/>
  <c r="A297" i="22"/>
  <c r="B297" i="22"/>
  <c r="D297" i="22"/>
  <c r="E297" i="22" s="1"/>
  <c r="E298" i="22" s="1"/>
  <c r="A309" i="22"/>
  <c r="B309" i="22"/>
  <c r="D309" i="22"/>
  <c r="E309" i="22" s="1"/>
  <c r="A310" i="22"/>
  <c r="B310" i="22"/>
  <c r="D310" i="22"/>
  <c r="E310" i="22" s="1"/>
  <c r="A311" i="22"/>
  <c r="B311" i="22"/>
  <c r="D311" i="22"/>
  <c r="E311" i="22" s="1"/>
  <c r="A312" i="22"/>
  <c r="B312" i="22"/>
  <c r="D312" i="22"/>
  <c r="E312" i="22" s="1"/>
  <c r="A318" i="22"/>
  <c r="B318" i="22"/>
  <c r="D318" i="22"/>
  <c r="E318" i="22"/>
  <c r="E319" i="22" s="1"/>
  <c r="A330" i="22"/>
  <c r="B330" i="22"/>
  <c r="D330" i="22"/>
  <c r="E330" i="22" s="1"/>
  <c r="D331" i="22" s="1"/>
  <c r="E331" i="22" s="1"/>
  <c r="A332" i="22"/>
  <c r="B332" i="22"/>
  <c r="D332" i="22"/>
  <c r="E332" i="22" s="1"/>
  <c r="A338" i="22"/>
  <c r="B338" i="22"/>
  <c r="D338" i="22"/>
  <c r="E338" i="22" s="1"/>
  <c r="E339" i="22" s="1"/>
  <c r="E6" i="21"/>
  <c r="E9" i="21"/>
  <c r="E10" i="21"/>
  <c r="E15" i="21"/>
  <c r="E16" i="21"/>
  <c r="E21" i="21"/>
  <c r="E22" i="21"/>
  <c r="E27" i="21"/>
  <c r="E28" i="21"/>
  <c r="E29" i="21"/>
  <c r="E32" i="21"/>
  <c r="E76" i="22" l="1"/>
  <c r="E167" i="23"/>
  <c r="D181" i="23"/>
  <c r="E181" i="23" s="1"/>
  <c r="D183" i="23"/>
  <c r="E183" i="23" s="1"/>
  <c r="D170" i="23"/>
  <c r="E170" i="23" s="1"/>
  <c r="D119" i="23"/>
  <c r="E119" i="23" s="1"/>
  <c r="D118" i="23"/>
  <c r="E118" i="23" s="1"/>
  <c r="D117" i="23"/>
  <c r="E117" i="23" s="1"/>
  <c r="D116" i="23"/>
  <c r="E116" i="23" s="1"/>
  <c r="D107" i="23"/>
  <c r="E107" i="23" s="1"/>
  <c r="E108" i="23" s="1"/>
  <c r="E94" i="23"/>
  <c r="E96" i="23" s="1"/>
  <c r="D106" i="23"/>
  <c r="E106" i="23" s="1"/>
  <c r="E316" i="23"/>
  <c r="E293" i="23"/>
  <c r="D105" i="23"/>
  <c r="E105" i="23" s="1"/>
  <c r="E313" i="22"/>
  <c r="E269" i="22"/>
  <c r="E222" i="22"/>
  <c r="E21" i="23"/>
  <c r="E23" i="23" s="1"/>
  <c r="E333" i="22"/>
  <c r="E187" i="22"/>
  <c r="E324" i="23"/>
  <c r="E135" i="23"/>
  <c r="D142" i="23"/>
  <c r="E142" i="23" s="1"/>
  <c r="D144" i="23"/>
  <c r="E144" i="23" s="1"/>
  <c r="D137" i="23"/>
  <c r="E137" i="23" s="1"/>
  <c r="D139" i="23"/>
  <c r="E139" i="23" s="1"/>
  <c r="D148" i="23"/>
  <c r="E148" i="23" s="1"/>
  <c r="D150" i="23"/>
  <c r="E150" i="23" s="1"/>
  <c r="D145" i="23"/>
  <c r="E145" i="23" s="1"/>
  <c r="D138" i="23"/>
  <c r="E138" i="23" s="1"/>
  <c r="D149" i="23"/>
  <c r="E149" i="23" s="1"/>
  <c r="D151" i="23"/>
  <c r="E151" i="23" s="1"/>
  <c r="E26" i="22"/>
  <c r="E57" i="22"/>
  <c r="E374" i="23"/>
  <c r="E351" i="23"/>
  <c r="E340" i="23"/>
  <c r="E342" i="23" s="1"/>
  <c r="D315" i="22" s="1"/>
  <c r="E315" i="22" s="1"/>
  <c r="E316" i="22" s="1"/>
  <c r="E301" i="23"/>
  <c r="E77" i="23"/>
  <c r="E82" i="23" s="1"/>
  <c r="E67" i="23"/>
  <c r="E69" i="23"/>
  <c r="E10" i="23"/>
  <c r="E12" i="23" s="1"/>
  <c r="E120" i="23"/>
  <c r="E51" i="23"/>
  <c r="E53" i="23"/>
  <c r="D209" i="23"/>
  <c r="E209" i="23" s="1"/>
  <c r="D202" i="23"/>
  <c r="E202" i="23" s="1"/>
  <c r="D213" i="23"/>
  <c r="E213" i="23" s="1"/>
  <c r="D215" i="23"/>
  <c r="E215" i="23" s="1"/>
  <c r="E199" i="23"/>
  <c r="D206" i="23"/>
  <c r="E206" i="23" s="1"/>
  <c r="D208" i="23"/>
  <c r="E208" i="23" s="1"/>
  <c r="D201" i="23"/>
  <c r="E201" i="23" s="1"/>
  <c r="D203" i="23"/>
  <c r="E203" i="23" s="1"/>
  <c r="D212" i="23"/>
  <c r="E212" i="23" s="1"/>
  <c r="D214" i="23"/>
  <c r="E214" i="23" s="1"/>
  <c r="E32" i="23"/>
  <c r="E34" i="23" s="1"/>
  <c r="D11" i="22" s="1"/>
  <c r="E11" i="22" s="1"/>
  <c r="D177" i="23"/>
  <c r="E177" i="23" s="1"/>
  <c r="D112" i="23"/>
  <c r="E112" i="23" s="1"/>
  <c r="D110" i="23"/>
  <c r="E110" i="23" s="1"/>
  <c r="E103" i="23"/>
  <c r="D182" i="23"/>
  <c r="E182" i="23" s="1"/>
  <c r="D180" i="23"/>
  <c r="E180" i="23" s="1"/>
  <c r="E184" i="23" s="1"/>
  <c r="D171" i="23"/>
  <c r="E171" i="23" s="1"/>
  <c r="D169" i="23"/>
  <c r="E169" i="23" s="1"/>
  <c r="D176" i="23"/>
  <c r="E176" i="23" s="1"/>
  <c r="D174" i="23"/>
  <c r="E174" i="23" s="1"/>
  <c r="J6" i="15"/>
  <c r="J8" i="15"/>
  <c r="J13" i="15"/>
  <c r="J15" i="15"/>
  <c r="J20" i="15"/>
  <c r="J22" i="15" s="1"/>
  <c r="E10" i="11" s="1"/>
  <c r="J27" i="15"/>
  <c r="J29" i="15" s="1"/>
  <c r="E11" i="11" s="1"/>
  <c r="J34" i="15"/>
  <c r="J36" i="15"/>
  <c r="E12" i="11" s="1"/>
  <c r="J41" i="15"/>
  <c r="J43" i="15"/>
  <c r="E15" i="11" s="1"/>
  <c r="J48" i="15"/>
  <c r="J50" i="15"/>
  <c r="E16" i="11" s="1"/>
  <c r="J55" i="15"/>
  <c r="J57" i="15"/>
  <c r="J62" i="15"/>
  <c r="J64" i="15" s="1"/>
  <c r="J69" i="15"/>
  <c r="J71" i="15" s="1"/>
  <c r="J76" i="15"/>
  <c r="J78" i="15"/>
  <c r="J83" i="15"/>
  <c r="J85" i="15"/>
  <c r="J90" i="15"/>
  <c r="J92" i="15"/>
  <c r="J97" i="15"/>
  <c r="J99" i="15"/>
  <c r="J104" i="15"/>
  <c r="J106" i="15" s="1"/>
  <c r="J111" i="15"/>
  <c r="J113" i="15" s="1"/>
  <c r="A7" i="13"/>
  <c r="B7" i="13"/>
  <c r="D7" i="13"/>
  <c r="E7" i="13"/>
  <c r="A8" i="13"/>
  <c r="B8" i="13"/>
  <c r="D8" i="13"/>
  <c r="E8" i="13"/>
  <c r="A9" i="13"/>
  <c r="B9" i="13"/>
  <c r="D9" i="13"/>
  <c r="E9" i="13"/>
  <c r="A18" i="13"/>
  <c r="B18" i="13"/>
  <c r="D18" i="13"/>
  <c r="E18" i="13"/>
  <c r="A19" i="13"/>
  <c r="B19" i="13"/>
  <c r="D19" i="13"/>
  <c r="E19" i="13"/>
  <c r="A20" i="13"/>
  <c r="B20" i="13"/>
  <c r="D20" i="13"/>
  <c r="E20" i="13" s="1"/>
  <c r="A29" i="13"/>
  <c r="B29" i="13"/>
  <c r="D29" i="13"/>
  <c r="E29" i="13"/>
  <c r="A30" i="13"/>
  <c r="B30" i="13"/>
  <c r="D30" i="13"/>
  <c r="E30" i="13"/>
  <c r="A31" i="13"/>
  <c r="B31" i="13"/>
  <c r="D31" i="13"/>
  <c r="E31" i="13"/>
  <c r="A40" i="13"/>
  <c r="B40" i="13"/>
  <c r="D40" i="13"/>
  <c r="E40" i="13"/>
  <c r="A41" i="13"/>
  <c r="B41" i="13"/>
  <c r="D41" i="13"/>
  <c r="E41" i="13"/>
  <c r="A42" i="13"/>
  <c r="B42" i="13"/>
  <c r="D42" i="13"/>
  <c r="E42" i="13" s="1"/>
  <c r="E51" i="13" s="1"/>
  <c r="A43" i="13"/>
  <c r="B43" i="13"/>
  <c r="D43" i="13"/>
  <c r="E43" i="13"/>
  <c r="A44" i="13"/>
  <c r="B44" i="13"/>
  <c r="D44" i="13"/>
  <c r="E44" i="13"/>
  <c r="A45" i="13"/>
  <c r="B45" i="13"/>
  <c r="D45" i="13"/>
  <c r="E45" i="13"/>
  <c r="A46" i="13"/>
  <c r="B46" i="13"/>
  <c r="D46" i="13"/>
  <c r="E46" i="13"/>
  <c r="A47" i="13"/>
  <c r="B47" i="13"/>
  <c r="D47" i="13"/>
  <c r="E47" i="13"/>
  <c r="A48" i="13"/>
  <c r="B48" i="13"/>
  <c r="D48" i="13"/>
  <c r="E48" i="13" s="1"/>
  <c r="A49" i="13"/>
  <c r="B49" i="13"/>
  <c r="D49" i="13"/>
  <c r="E49" i="13"/>
  <c r="A50" i="13"/>
  <c r="B50" i="13"/>
  <c r="D50" i="13"/>
  <c r="E50" i="13"/>
  <c r="A59" i="13"/>
  <c r="B59" i="13"/>
  <c r="D59" i="13"/>
  <c r="E59" i="13"/>
  <c r="A60" i="13"/>
  <c r="B60" i="13"/>
  <c r="D60" i="13"/>
  <c r="E60" i="13"/>
  <c r="A61" i="13"/>
  <c r="B61" i="13"/>
  <c r="D61" i="13"/>
  <c r="E61" i="13" s="1"/>
  <c r="A62" i="13"/>
  <c r="B62" i="13"/>
  <c r="D62" i="13"/>
  <c r="E62" i="13"/>
  <c r="A63" i="13"/>
  <c r="B63" i="13"/>
  <c r="D63" i="13"/>
  <c r="E63" i="13"/>
  <c r="A64" i="13"/>
  <c r="B64" i="13"/>
  <c r="D64" i="13"/>
  <c r="E64" i="13" s="1"/>
  <c r="A65" i="13"/>
  <c r="B65" i="13"/>
  <c r="D65" i="13"/>
  <c r="E65" i="13"/>
  <c r="A66" i="13"/>
  <c r="B66" i="13"/>
  <c r="D66" i="13"/>
  <c r="E66" i="13"/>
  <c r="A75" i="13"/>
  <c r="B75" i="13"/>
  <c r="D75" i="13"/>
  <c r="E75" i="13" s="1"/>
  <c r="E77" i="13" s="1"/>
  <c r="E82" i="13" s="1"/>
  <c r="D186" i="13" s="1"/>
  <c r="E186" i="13" s="1"/>
  <c r="A76" i="13"/>
  <c r="B76" i="13"/>
  <c r="D76" i="13"/>
  <c r="E76" i="13"/>
  <c r="A79" i="13"/>
  <c r="B79" i="13"/>
  <c r="D79" i="13"/>
  <c r="E79" i="13" s="1"/>
  <c r="E80" i="13" s="1"/>
  <c r="A88" i="13"/>
  <c r="B88" i="13"/>
  <c r="D88" i="13"/>
  <c r="E88" i="13" s="1"/>
  <c r="A89" i="13"/>
  <c r="B89" i="13"/>
  <c r="D89" i="13"/>
  <c r="E89" i="13" s="1"/>
  <c r="A90" i="13"/>
  <c r="B90" i="13"/>
  <c r="D90" i="13"/>
  <c r="E90" i="13" s="1"/>
  <c r="A91" i="13"/>
  <c r="B91" i="13"/>
  <c r="D91" i="13"/>
  <c r="E91" i="13" s="1"/>
  <c r="A92" i="13"/>
  <c r="B92" i="13"/>
  <c r="D92" i="13"/>
  <c r="E92" i="13" s="1"/>
  <c r="A93" i="13"/>
  <c r="B93" i="13"/>
  <c r="D93" i="13"/>
  <c r="E93" i="13" s="1"/>
  <c r="A101" i="13"/>
  <c r="B101" i="13"/>
  <c r="D101" i="13"/>
  <c r="E101" i="13"/>
  <c r="D105" i="13" s="1"/>
  <c r="E105" i="13" s="1"/>
  <c r="A102" i="13"/>
  <c r="B102" i="13"/>
  <c r="D102" i="13"/>
  <c r="E102" i="13" s="1"/>
  <c r="A133" i="13"/>
  <c r="B133" i="13"/>
  <c r="D133" i="13"/>
  <c r="E133" i="13"/>
  <c r="A134" i="13"/>
  <c r="B134" i="13"/>
  <c r="D134" i="13"/>
  <c r="E134" i="13"/>
  <c r="D138" i="13"/>
  <c r="E138" i="13" s="1"/>
  <c r="D149" i="13"/>
  <c r="E149" i="13" s="1"/>
  <c r="A165" i="13"/>
  <c r="B165" i="13"/>
  <c r="D165" i="13"/>
  <c r="E165" i="13" s="1"/>
  <c r="D177" i="13" s="1"/>
  <c r="E177" i="13" s="1"/>
  <c r="A166" i="13"/>
  <c r="B166" i="13"/>
  <c r="D166" i="13"/>
  <c r="E166" i="13" s="1"/>
  <c r="A197" i="13"/>
  <c r="B197" i="13"/>
  <c r="D197" i="13"/>
  <c r="E197" i="13" s="1"/>
  <c r="A198" i="13"/>
  <c r="B198" i="13"/>
  <c r="D198" i="13"/>
  <c r="E198" i="13"/>
  <c r="A279" i="13"/>
  <c r="B279" i="13"/>
  <c r="D279" i="13"/>
  <c r="E279" i="13"/>
  <c r="A280" i="13"/>
  <c r="B280" i="13"/>
  <c r="D280" i="13"/>
  <c r="E280" i="13"/>
  <c r="A281" i="13"/>
  <c r="B281" i="13"/>
  <c r="D281" i="13"/>
  <c r="E281" i="13" s="1"/>
  <c r="E283" i="13" s="1"/>
  <c r="A282" i="13"/>
  <c r="B282" i="13"/>
  <c r="D282" i="13"/>
  <c r="E282" i="13"/>
  <c r="A285" i="13"/>
  <c r="B285" i="13"/>
  <c r="D285" i="13"/>
  <c r="E285" i="13"/>
  <c r="A286" i="13"/>
  <c r="B286" i="13"/>
  <c r="D286" i="13"/>
  <c r="E286" i="13" s="1"/>
  <c r="A287" i="13"/>
  <c r="B287" i="13"/>
  <c r="D287" i="13"/>
  <c r="E287" i="13" s="1"/>
  <c r="A288" i="13"/>
  <c r="B288" i="13"/>
  <c r="D288" i="13"/>
  <c r="E288" i="13"/>
  <c r="A289" i="13"/>
  <c r="B289" i="13"/>
  <c r="D289" i="13"/>
  <c r="E289" i="13" s="1"/>
  <c r="A290" i="13"/>
  <c r="B290" i="13"/>
  <c r="D290" i="13"/>
  <c r="E290" i="13"/>
  <c r="A302" i="13"/>
  <c r="B302" i="13"/>
  <c r="D302" i="13"/>
  <c r="E302" i="13" s="1"/>
  <c r="A303" i="13"/>
  <c r="B303" i="13"/>
  <c r="D303" i="13"/>
  <c r="E303" i="13" s="1"/>
  <c r="A304" i="13"/>
  <c r="B304" i="13"/>
  <c r="D304" i="13"/>
  <c r="E304" i="13" s="1"/>
  <c r="A305" i="13"/>
  <c r="B305" i="13"/>
  <c r="D305" i="13"/>
  <c r="E305" i="13" s="1"/>
  <c r="A306" i="13"/>
  <c r="B306" i="13"/>
  <c r="D306" i="13"/>
  <c r="E306" i="13" s="1"/>
  <c r="A315" i="13"/>
  <c r="B315" i="13"/>
  <c r="D315" i="13"/>
  <c r="E315" i="13" s="1"/>
  <c r="A316" i="13"/>
  <c r="B316" i="13"/>
  <c r="D316" i="13"/>
  <c r="E316" i="13"/>
  <c r="A317" i="13"/>
  <c r="B317" i="13"/>
  <c r="D317" i="13"/>
  <c r="E317" i="13"/>
  <c r="A318" i="13"/>
  <c r="B318" i="13"/>
  <c r="D318" i="13"/>
  <c r="E318" i="13"/>
  <c r="A319" i="13"/>
  <c r="B319" i="13"/>
  <c r="D319" i="13"/>
  <c r="E319" i="13"/>
  <c r="A321" i="13"/>
  <c r="B321" i="13"/>
  <c r="D321" i="13"/>
  <c r="E321" i="13" s="1"/>
  <c r="A322" i="13"/>
  <c r="B322" i="13"/>
  <c r="D322" i="13"/>
  <c r="E322" i="13" s="1"/>
  <c r="A325" i="13"/>
  <c r="B325" i="13"/>
  <c r="D325" i="13"/>
  <c r="E325" i="13"/>
  <c r="A326" i="13"/>
  <c r="B326" i="13"/>
  <c r="D326" i="13"/>
  <c r="E326" i="13"/>
  <c r="A330" i="13"/>
  <c r="B330" i="13"/>
  <c r="D330" i="13"/>
  <c r="E330" i="13" s="1"/>
  <c r="E331" i="13" s="1"/>
  <c r="A10" i="12"/>
  <c r="B10" i="12"/>
  <c r="D10" i="12"/>
  <c r="E10" i="12" s="1"/>
  <c r="A11" i="12"/>
  <c r="B11" i="12"/>
  <c r="D11" i="12"/>
  <c r="E11" i="12" s="1"/>
  <c r="A15" i="12"/>
  <c r="B15" i="12"/>
  <c r="D15" i="12"/>
  <c r="E15" i="12"/>
  <c r="E16" i="12" s="1"/>
  <c r="A27" i="12"/>
  <c r="B27" i="12"/>
  <c r="D27" i="12"/>
  <c r="E27" i="12" s="1"/>
  <c r="A43" i="12"/>
  <c r="B43" i="12"/>
  <c r="D43" i="12"/>
  <c r="E43" i="12"/>
  <c r="A44" i="12"/>
  <c r="B44" i="12"/>
  <c r="D44" i="12"/>
  <c r="E44" i="12"/>
  <c r="E45" i="12"/>
  <c r="A47" i="12"/>
  <c r="B47" i="12"/>
  <c r="D47" i="12"/>
  <c r="E47" i="12" s="1"/>
  <c r="E48" i="12" s="1"/>
  <c r="A53" i="12"/>
  <c r="B53" i="12"/>
  <c r="D53" i="12"/>
  <c r="E53" i="12" s="1"/>
  <c r="E54" i="12" s="1"/>
  <c r="A62" i="12"/>
  <c r="B62" i="12"/>
  <c r="D62" i="12"/>
  <c r="E62" i="12"/>
  <c r="A63" i="12"/>
  <c r="B63" i="12"/>
  <c r="D63" i="12"/>
  <c r="E63" i="12" s="1"/>
  <c r="A64" i="12"/>
  <c r="B64" i="12"/>
  <c r="D64" i="12"/>
  <c r="E64" i="12"/>
  <c r="E65" i="12"/>
  <c r="A66" i="12"/>
  <c r="B66" i="12"/>
  <c r="D66" i="12"/>
  <c r="E66" i="12"/>
  <c r="A69" i="12"/>
  <c r="B69" i="12"/>
  <c r="D69" i="12"/>
  <c r="E69" i="12"/>
  <c r="A70" i="12"/>
  <c r="B70" i="12"/>
  <c r="D70" i="12"/>
  <c r="E70" i="12"/>
  <c r="A71" i="12"/>
  <c r="B71" i="12"/>
  <c r="D71" i="12"/>
  <c r="E71" i="12" s="1"/>
  <c r="A72" i="12"/>
  <c r="B72" i="12"/>
  <c r="D72" i="12"/>
  <c r="E72" i="12"/>
  <c r="A76" i="12"/>
  <c r="B76" i="12"/>
  <c r="D76" i="12"/>
  <c r="E76" i="12"/>
  <c r="E77" i="12" s="1"/>
  <c r="A88" i="12"/>
  <c r="B88" i="12"/>
  <c r="D88" i="12"/>
  <c r="E88" i="12" s="1"/>
  <c r="A89" i="12"/>
  <c r="B89" i="12"/>
  <c r="D89" i="12"/>
  <c r="E89" i="12"/>
  <c r="A90" i="12"/>
  <c r="B90" i="12"/>
  <c r="D90" i="12"/>
  <c r="E90" i="12"/>
  <c r="A91" i="12"/>
  <c r="B91" i="12"/>
  <c r="D91" i="12"/>
  <c r="E91" i="12" s="1"/>
  <c r="A97" i="12"/>
  <c r="B97" i="12"/>
  <c r="D97" i="12"/>
  <c r="E97" i="12" s="1"/>
  <c r="E98" i="12" s="1"/>
  <c r="A109" i="12"/>
  <c r="B109" i="12"/>
  <c r="D109" i="12"/>
  <c r="E109" i="12" s="1"/>
  <c r="A110" i="12"/>
  <c r="B110" i="12"/>
  <c r="D110" i="12"/>
  <c r="E110" i="12" s="1"/>
  <c r="A111" i="12"/>
  <c r="B111" i="12"/>
  <c r="D111" i="12"/>
  <c r="E111" i="12" s="1"/>
  <c r="A112" i="12"/>
  <c r="B112" i="12"/>
  <c r="D112" i="12"/>
  <c r="E112" i="12" s="1"/>
  <c r="A124" i="12"/>
  <c r="B124" i="12"/>
  <c r="D124" i="12"/>
  <c r="E124" i="12" s="1"/>
  <c r="A128" i="12"/>
  <c r="B128" i="12"/>
  <c r="D128" i="12"/>
  <c r="E128" i="12" s="1"/>
  <c r="A132" i="12"/>
  <c r="B132" i="12"/>
  <c r="D132" i="12"/>
  <c r="E132" i="12" s="1"/>
  <c r="E133" i="12" s="1"/>
  <c r="A144" i="12"/>
  <c r="B144" i="12"/>
  <c r="D144" i="12"/>
  <c r="E144" i="12" s="1"/>
  <c r="A145" i="12"/>
  <c r="B145" i="12"/>
  <c r="D145" i="12"/>
  <c r="E145" i="12" s="1"/>
  <c r="A148" i="12"/>
  <c r="B148" i="12"/>
  <c r="D148" i="12"/>
  <c r="E148" i="12" s="1"/>
  <c r="E149" i="12" s="1"/>
  <c r="A154" i="12"/>
  <c r="B154" i="12"/>
  <c r="D154" i="12"/>
  <c r="E154" i="12"/>
  <c r="E155" i="12" s="1"/>
  <c r="A163" i="12"/>
  <c r="B163" i="12"/>
  <c r="D163" i="12"/>
  <c r="E163" i="12"/>
  <c r="A164" i="12"/>
  <c r="B164" i="12"/>
  <c r="D164" i="12"/>
  <c r="E164" i="12" s="1"/>
  <c r="A165" i="12"/>
  <c r="B165" i="12"/>
  <c r="D165" i="12"/>
  <c r="E165" i="12"/>
  <c r="A166" i="12"/>
  <c r="B166" i="12"/>
  <c r="D166" i="12"/>
  <c r="E166" i="12"/>
  <c r="A172" i="12"/>
  <c r="B172" i="12"/>
  <c r="D172" i="12"/>
  <c r="E172" i="12" s="1"/>
  <c r="E173" i="12" s="1"/>
  <c r="A184" i="12"/>
  <c r="B184" i="12"/>
  <c r="D184" i="12"/>
  <c r="E184" i="12" s="1"/>
  <c r="A185" i="12"/>
  <c r="B185" i="12"/>
  <c r="D185" i="12"/>
  <c r="E185" i="12" s="1"/>
  <c r="A186" i="12"/>
  <c r="B186" i="12"/>
  <c r="D186" i="12"/>
  <c r="E186" i="12" s="1"/>
  <c r="A187" i="12"/>
  <c r="B187" i="12"/>
  <c r="D187" i="12"/>
  <c r="E187" i="12" s="1"/>
  <c r="A193" i="12"/>
  <c r="B193" i="12"/>
  <c r="D193" i="12"/>
  <c r="E193" i="12" s="1"/>
  <c r="E194" i="12" s="1"/>
  <c r="A205" i="12"/>
  <c r="B205" i="12"/>
  <c r="D205" i="12"/>
  <c r="E205" i="12"/>
  <c r="A206" i="12"/>
  <c r="B206" i="12"/>
  <c r="D206" i="12"/>
  <c r="E206" i="12"/>
  <c r="A210" i="12"/>
  <c r="B210" i="12"/>
  <c r="D210" i="12"/>
  <c r="E210" i="12" s="1"/>
  <c r="A213" i="12"/>
  <c r="B213" i="12"/>
  <c r="D213" i="12"/>
  <c r="E213" i="12"/>
  <c r="E214" i="12" s="1"/>
  <c r="A225" i="12"/>
  <c r="B225" i="12"/>
  <c r="D225" i="12"/>
  <c r="E225" i="12" s="1"/>
  <c r="A226" i="12"/>
  <c r="B226" i="12"/>
  <c r="D226" i="12"/>
  <c r="E226" i="12" s="1"/>
  <c r="A230" i="12"/>
  <c r="B230" i="12"/>
  <c r="D230" i="12"/>
  <c r="E230" i="12"/>
  <c r="A233" i="12"/>
  <c r="B233" i="12"/>
  <c r="D233" i="12"/>
  <c r="E233" i="12" s="1"/>
  <c r="E234" i="12" s="1"/>
  <c r="A245" i="12"/>
  <c r="B245" i="12"/>
  <c r="D245" i="12"/>
  <c r="E245" i="12"/>
  <c r="A246" i="12"/>
  <c r="B246" i="12"/>
  <c r="D246" i="12"/>
  <c r="E246" i="12" s="1"/>
  <c r="A247" i="12"/>
  <c r="B247" i="12"/>
  <c r="D247" i="12"/>
  <c r="E247" i="12" s="1"/>
  <c r="A248" i="12"/>
  <c r="B248" i="12"/>
  <c r="D248" i="12"/>
  <c r="E248" i="12"/>
  <c r="A254" i="12"/>
  <c r="B254" i="12"/>
  <c r="D254" i="12"/>
  <c r="E254" i="12" s="1"/>
  <c r="E255" i="12" s="1"/>
  <c r="A266" i="12"/>
  <c r="B266" i="12"/>
  <c r="D266" i="12"/>
  <c r="E266" i="12" s="1"/>
  <c r="A267" i="12"/>
  <c r="B267" i="12"/>
  <c r="D267" i="12"/>
  <c r="E267" i="12" s="1"/>
  <c r="A273" i="12"/>
  <c r="B273" i="12"/>
  <c r="D273" i="12"/>
  <c r="E273" i="12" s="1"/>
  <c r="E274" i="12" s="1"/>
  <c r="A285" i="12"/>
  <c r="B285" i="12"/>
  <c r="D285" i="12"/>
  <c r="E285" i="12"/>
  <c r="A287" i="12"/>
  <c r="B287" i="12"/>
  <c r="D287" i="12"/>
  <c r="E287" i="12"/>
  <c r="A293" i="12"/>
  <c r="B293" i="12"/>
  <c r="D293" i="12"/>
  <c r="E293" i="12" s="1"/>
  <c r="E294" i="12" s="1"/>
  <c r="A305" i="12"/>
  <c r="B305" i="12"/>
  <c r="D305" i="12"/>
  <c r="E305" i="12" s="1"/>
  <c r="A313" i="12"/>
  <c r="B313" i="12"/>
  <c r="D313" i="12"/>
  <c r="E313" i="12" s="1"/>
  <c r="E314" i="12" s="1"/>
  <c r="E6" i="11"/>
  <c r="E9" i="11"/>
  <c r="G17" i="11"/>
  <c r="G20" i="11"/>
  <c r="G21" i="11"/>
  <c r="G22" i="11"/>
  <c r="G23" i="11"/>
  <c r="G24" i="11"/>
  <c r="G25" i="11"/>
  <c r="G26" i="11"/>
  <c r="G27" i="11"/>
  <c r="J6" i="10"/>
  <c r="J8" i="10" s="1"/>
  <c r="E7" i="6" s="1"/>
  <c r="J13" i="10"/>
  <c r="J15" i="10" s="1"/>
  <c r="J20" i="10"/>
  <c r="J22" i="10" s="1"/>
  <c r="J27" i="10"/>
  <c r="J29" i="10" s="1"/>
  <c r="J34" i="10"/>
  <c r="J35" i="10"/>
  <c r="J42" i="10"/>
  <c r="J43" i="10"/>
  <c r="J46" i="10" s="1"/>
  <c r="J44" i="10"/>
  <c r="J51" i="10"/>
  <c r="J52" i="10"/>
  <c r="J55" i="10" s="1"/>
  <c r="J53" i="10"/>
  <c r="J60" i="10"/>
  <c r="J62" i="10"/>
  <c r="J67" i="10"/>
  <c r="J69" i="10"/>
  <c r="J74" i="10"/>
  <c r="J76" i="10"/>
  <c r="J81" i="10"/>
  <c r="J83" i="10"/>
  <c r="J88" i="10"/>
  <c r="J90" i="10"/>
  <c r="J95" i="10"/>
  <c r="J97" i="10" s="1"/>
  <c r="E25" i="6" s="1"/>
  <c r="J102" i="10"/>
  <c r="J104" i="10" s="1"/>
  <c r="E26" i="6" s="1"/>
  <c r="A7" i="8"/>
  <c r="B7" i="8"/>
  <c r="D7" i="8"/>
  <c r="E7" i="8"/>
  <c r="A8" i="8"/>
  <c r="B8" i="8"/>
  <c r="D8" i="8"/>
  <c r="E8" i="8"/>
  <c r="A9" i="8"/>
  <c r="B9" i="8"/>
  <c r="D9" i="8"/>
  <c r="E9" i="8"/>
  <c r="A18" i="8"/>
  <c r="B18" i="8"/>
  <c r="D18" i="8"/>
  <c r="E18" i="8"/>
  <c r="A19" i="8"/>
  <c r="B19" i="8"/>
  <c r="D19" i="8"/>
  <c r="E19" i="8"/>
  <c r="A20" i="8"/>
  <c r="B20" i="8"/>
  <c r="D20" i="8"/>
  <c r="E20" i="8" s="1"/>
  <c r="A29" i="8"/>
  <c r="B29" i="8"/>
  <c r="D29" i="8"/>
  <c r="E29" i="8"/>
  <c r="A30" i="8"/>
  <c r="B30" i="8"/>
  <c r="D30" i="8"/>
  <c r="E30" i="8"/>
  <c r="A31" i="8"/>
  <c r="B31" i="8"/>
  <c r="D31" i="8"/>
  <c r="E31" i="8"/>
  <c r="A40" i="8"/>
  <c r="B40" i="8"/>
  <c r="D40" i="8"/>
  <c r="E40" i="8"/>
  <c r="A41" i="8"/>
  <c r="B41" i="8"/>
  <c r="D41" i="8"/>
  <c r="E41" i="8"/>
  <c r="A42" i="8"/>
  <c r="B42" i="8"/>
  <c r="D42" i="8"/>
  <c r="E42" i="8" s="1"/>
  <c r="A43" i="8"/>
  <c r="B43" i="8"/>
  <c r="D43" i="8"/>
  <c r="E43" i="8"/>
  <c r="A44" i="8"/>
  <c r="B44" i="8"/>
  <c r="D44" i="8"/>
  <c r="E44" i="8"/>
  <c r="A45" i="8"/>
  <c r="B45" i="8"/>
  <c r="D45" i="8"/>
  <c r="E45" i="8"/>
  <c r="A46" i="8"/>
  <c r="B46" i="8"/>
  <c r="D46" i="8"/>
  <c r="E46" i="8"/>
  <c r="A47" i="8"/>
  <c r="B47" i="8"/>
  <c r="D47" i="8"/>
  <c r="E47" i="8"/>
  <c r="A48" i="8"/>
  <c r="B48" i="8"/>
  <c r="D48" i="8"/>
  <c r="E48" i="8" s="1"/>
  <c r="A49" i="8"/>
  <c r="B49" i="8"/>
  <c r="D49" i="8"/>
  <c r="E49" i="8"/>
  <c r="A50" i="8"/>
  <c r="B50" i="8"/>
  <c r="D50" i="8"/>
  <c r="E50" i="8"/>
  <c r="A59" i="8"/>
  <c r="B59" i="8"/>
  <c r="D59" i="8"/>
  <c r="E59" i="8"/>
  <c r="A60" i="8"/>
  <c r="B60" i="8"/>
  <c r="D60" i="8"/>
  <c r="E60" i="8"/>
  <c r="A61" i="8"/>
  <c r="B61" i="8"/>
  <c r="D61" i="8"/>
  <c r="E61" i="8"/>
  <c r="A62" i="8"/>
  <c r="B62" i="8"/>
  <c r="D62" i="8"/>
  <c r="E62" i="8" s="1"/>
  <c r="A63" i="8"/>
  <c r="B63" i="8"/>
  <c r="D63" i="8"/>
  <c r="E63" i="8"/>
  <c r="A64" i="8"/>
  <c r="B64" i="8"/>
  <c r="D64" i="8"/>
  <c r="E64" i="8"/>
  <c r="A65" i="8"/>
  <c r="B65" i="8"/>
  <c r="D65" i="8"/>
  <c r="E65" i="8"/>
  <c r="A66" i="8"/>
  <c r="B66" i="8"/>
  <c r="D66" i="8"/>
  <c r="E66" i="8"/>
  <c r="A75" i="8"/>
  <c r="B75" i="8"/>
  <c r="D75" i="8"/>
  <c r="E75" i="8"/>
  <c r="A76" i="8"/>
  <c r="B76" i="8"/>
  <c r="D76" i="8"/>
  <c r="E76" i="8" s="1"/>
  <c r="A79" i="8"/>
  <c r="B79" i="8"/>
  <c r="D79" i="8"/>
  <c r="E79" i="8" s="1"/>
  <c r="E80" i="8" s="1"/>
  <c r="A88" i="8"/>
  <c r="B88" i="8"/>
  <c r="D88" i="8"/>
  <c r="E88" i="8" s="1"/>
  <c r="A89" i="8"/>
  <c r="B89" i="8"/>
  <c r="D89" i="8"/>
  <c r="E89" i="8" s="1"/>
  <c r="A90" i="8"/>
  <c r="B90" i="8"/>
  <c r="D90" i="8"/>
  <c r="E90" i="8" s="1"/>
  <c r="A91" i="8"/>
  <c r="B91" i="8"/>
  <c r="D91" i="8"/>
  <c r="E91" i="8" s="1"/>
  <c r="A92" i="8"/>
  <c r="B92" i="8"/>
  <c r="D92" i="8"/>
  <c r="E92" i="8" s="1"/>
  <c r="A93" i="8"/>
  <c r="B93" i="8"/>
  <c r="D93" i="8"/>
  <c r="E93" i="8" s="1"/>
  <c r="A101" i="8"/>
  <c r="B101" i="8"/>
  <c r="D101" i="8"/>
  <c r="E101" i="8" s="1"/>
  <c r="A102" i="8"/>
  <c r="B102" i="8"/>
  <c r="D102" i="8"/>
  <c r="E102" i="8" s="1"/>
  <c r="A133" i="8"/>
  <c r="B133" i="8"/>
  <c r="D133" i="8"/>
  <c r="E133" i="8" s="1"/>
  <c r="A134" i="8"/>
  <c r="B134" i="8"/>
  <c r="D134" i="8"/>
  <c r="E134" i="8" s="1"/>
  <c r="A165" i="8"/>
  <c r="B165" i="8"/>
  <c r="D165" i="8"/>
  <c r="E165" i="8" s="1"/>
  <c r="A166" i="8"/>
  <c r="B166" i="8"/>
  <c r="D166" i="8"/>
  <c r="E166" i="8" s="1"/>
  <c r="A197" i="8"/>
  <c r="B197" i="8"/>
  <c r="D197" i="8"/>
  <c r="E197" i="8"/>
  <c r="D202" i="8" s="1"/>
  <c r="E202" i="8" s="1"/>
  <c r="A198" i="8"/>
  <c r="B198" i="8"/>
  <c r="D198" i="8"/>
  <c r="E198" i="8"/>
  <c r="D215" i="8"/>
  <c r="E215" i="8" s="1"/>
  <c r="A289" i="8"/>
  <c r="B289" i="8"/>
  <c r="D289" i="8"/>
  <c r="E289" i="8" s="1"/>
  <c r="A290" i="8"/>
  <c r="B290" i="8"/>
  <c r="D290" i="8"/>
  <c r="E290" i="8" s="1"/>
  <c r="A291" i="8"/>
  <c r="B291" i="8"/>
  <c r="D291" i="8"/>
  <c r="E291" i="8" s="1"/>
  <c r="A292" i="8"/>
  <c r="B292" i="8"/>
  <c r="D292" i="8"/>
  <c r="E292" i="8" s="1"/>
  <c r="A295" i="8"/>
  <c r="B295" i="8"/>
  <c r="D295" i="8"/>
  <c r="E295" i="8" s="1"/>
  <c r="A296" i="8"/>
  <c r="B296" i="8"/>
  <c r="D296" i="8"/>
  <c r="E296" i="8"/>
  <c r="A297" i="8"/>
  <c r="B297" i="8"/>
  <c r="D297" i="8"/>
  <c r="E297" i="8"/>
  <c r="A298" i="8"/>
  <c r="B298" i="8"/>
  <c r="D298" i="8"/>
  <c r="E298" i="8"/>
  <c r="A299" i="8"/>
  <c r="B299" i="8"/>
  <c r="D299" i="8"/>
  <c r="E299" i="8" s="1"/>
  <c r="A300" i="8"/>
  <c r="B300" i="8"/>
  <c r="D300" i="8"/>
  <c r="E300" i="8"/>
  <c r="A312" i="8"/>
  <c r="B312" i="8"/>
  <c r="D312" i="8"/>
  <c r="E312" i="8" s="1"/>
  <c r="A313" i="8"/>
  <c r="B313" i="8"/>
  <c r="D313" i="8"/>
  <c r="E313" i="8" s="1"/>
  <c r="A314" i="8"/>
  <c r="B314" i="8"/>
  <c r="D314" i="8"/>
  <c r="E314" i="8" s="1"/>
  <c r="A320" i="8"/>
  <c r="B320" i="8"/>
  <c r="D320" i="8"/>
  <c r="E320" i="8" s="1"/>
  <c r="E321" i="8" s="1"/>
  <c r="A332" i="8"/>
  <c r="B332" i="8"/>
  <c r="D332" i="8"/>
  <c r="E332" i="8"/>
  <c r="A333" i="8"/>
  <c r="B333" i="8"/>
  <c r="D333" i="8"/>
  <c r="E333" i="8"/>
  <c r="A334" i="8"/>
  <c r="B334" i="8"/>
  <c r="D334" i="8"/>
  <c r="E334" i="8" s="1"/>
  <c r="A335" i="8"/>
  <c r="B335" i="8"/>
  <c r="D335" i="8"/>
  <c r="E335" i="8"/>
  <c r="A336" i="8"/>
  <c r="B336" i="8"/>
  <c r="D336" i="8"/>
  <c r="E336" i="8"/>
  <c r="A345" i="8"/>
  <c r="B345" i="8"/>
  <c r="D345" i="8"/>
  <c r="E345" i="8" s="1"/>
  <c r="A346" i="8"/>
  <c r="B346" i="8"/>
  <c r="D346" i="8"/>
  <c r="E346" i="8"/>
  <c r="A347" i="8"/>
  <c r="B347" i="8"/>
  <c r="D347" i="8"/>
  <c r="E347" i="8"/>
  <c r="A350" i="8"/>
  <c r="B350" i="8"/>
  <c r="D350" i="8"/>
  <c r="E350" i="8" s="1"/>
  <c r="A351" i="8"/>
  <c r="B351" i="8"/>
  <c r="D351" i="8"/>
  <c r="E351" i="8" s="1"/>
  <c r="A352" i="8"/>
  <c r="B352" i="8"/>
  <c r="D352" i="8"/>
  <c r="E352" i="8" s="1"/>
  <c r="A353" i="8"/>
  <c r="B353" i="8"/>
  <c r="D353" i="8"/>
  <c r="E353" i="8" s="1"/>
  <c r="A365" i="8"/>
  <c r="B365" i="8"/>
  <c r="D365" i="8"/>
  <c r="E365" i="8" s="1"/>
  <c r="A366" i="8"/>
  <c r="B366" i="8"/>
  <c r="D366" i="8"/>
  <c r="E366" i="8"/>
  <c r="A367" i="8"/>
  <c r="B367" i="8"/>
  <c r="D367" i="8"/>
  <c r="E367" i="8"/>
  <c r="A368" i="8"/>
  <c r="B368" i="8"/>
  <c r="D368" i="8"/>
  <c r="E368" i="8" s="1"/>
  <c r="A369" i="8"/>
  <c r="B369" i="8"/>
  <c r="D369" i="8"/>
  <c r="E369" i="8"/>
  <c r="A371" i="8"/>
  <c r="B371" i="8"/>
  <c r="D371" i="8"/>
  <c r="E371" i="8"/>
  <c r="A372" i="8"/>
  <c r="B372" i="8"/>
  <c r="D372" i="8"/>
  <c r="E372" i="8" s="1"/>
  <c r="A375" i="8"/>
  <c r="B375" i="8"/>
  <c r="D375" i="8"/>
  <c r="E375" i="8" s="1"/>
  <c r="A376" i="8"/>
  <c r="B376" i="8"/>
  <c r="D376" i="8"/>
  <c r="E376" i="8" s="1"/>
  <c r="A380" i="8"/>
  <c r="B380" i="8"/>
  <c r="D380" i="8"/>
  <c r="E380" i="8"/>
  <c r="E381" i="8" s="1"/>
  <c r="A392" i="8"/>
  <c r="B392" i="8"/>
  <c r="D392" i="8"/>
  <c r="E392" i="8" s="1"/>
  <c r="A393" i="8"/>
  <c r="B393" i="8"/>
  <c r="D393" i="8"/>
  <c r="E393" i="8" s="1"/>
  <c r="E394" i="8"/>
  <c r="A396" i="8"/>
  <c r="B396" i="8"/>
  <c r="D396" i="8"/>
  <c r="E396" i="8"/>
  <c r="E397" i="8" s="1"/>
  <c r="A402" i="8"/>
  <c r="B402" i="8"/>
  <c r="D402" i="8"/>
  <c r="E402" i="8" s="1"/>
  <c r="E403" i="8" s="1"/>
  <c r="A7" i="7"/>
  <c r="B7" i="7"/>
  <c r="D7" i="7"/>
  <c r="E7" i="7"/>
  <c r="A36" i="7"/>
  <c r="B36" i="7"/>
  <c r="D36" i="7"/>
  <c r="E36" i="7" s="1"/>
  <c r="E37" i="7" s="1"/>
  <c r="A42" i="7"/>
  <c r="B42" i="7"/>
  <c r="D42" i="7"/>
  <c r="E42" i="7" s="1"/>
  <c r="E43" i="7" s="1"/>
  <c r="A54" i="7"/>
  <c r="B54" i="7"/>
  <c r="D54" i="7"/>
  <c r="E54" i="7"/>
  <c r="A55" i="7"/>
  <c r="B55" i="7"/>
  <c r="D55" i="7"/>
  <c r="E55" i="7"/>
  <c r="A68" i="7"/>
  <c r="B68" i="7"/>
  <c r="D68" i="7"/>
  <c r="E68" i="7" s="1"/>
  <c r="A69" i="7"/>
  <c r="B69" i="7"/>
  <c r="D69" i="7"/>
  <c r="E69" i="7" s="1"/>
  <c r="A73" i="7"/>
  <c r="B73" i="7"/>
  <c r="D73" i="7"/>
  <c r="E73" i="7" s="1"/>
  <c r="A75" i="7"/>
  <c r="B75" i="7"/>
  <c r="D75" i="7"/>
  <c r="E75" i="7" s="1"/>
  <c r="A79" i="7"/>
  <c r="B79" i="7"/>
  <c r="D79" i="7"/>
  <c r="E79" i="7" s="1"/>
  <c r="E80" i="7" s="1"/>
  <c r="A94" i="7"/>
  <c r="B94" i="7"/>
  <c r="D94" i="7"/>
  <c r="E94" i="7" s="1"/>
  <c r="A95" i="7"/>
  <c r="B95" i="7"/>
  <c r="D95" i="7"/>
  <c r="E95" i="7" s="1"/>
  <c r="A96" i="7"/>
  <c r="B96" i="7"/>
  <c r="D96" i="7"/>
  <c r="E96" i="7" s="1"/>
  <c r="A97" i="7"/>
  <c r="B97" i="7"/>
  <c r="D97" i="7"/>
  <c r="E97" i="7" s="1"/>
  <c r="A98" i="7"/>
  <c r="B98" i="7"/>
  <c r="D98" i="7"/>
  <c r="E98" i="7" s="1"/>
  <c r="A110" i="7"/>
  <c r="B110" i="7"/>
  <c r="D110" i="7"/>
  <c r="E110" i="7"/>
  <c r="A111" i="7"/>
  <c r="B111" i="7"/>
  <c r="D111" i="7"/>
  <c r="E111" i="7"/>
  <c r="A114" i="7"/>
  <c r="B114" i="7"/>
  <c r="D114" i="7"/>
  <c r="E114" i="7" s="1"/>
  <c r="A116" i="7"/>
  <c r="B116" i="7"/>
  <c r="D116" i="7"/>
  <c r="E116" i="7" s="1"/>
  <c r="A120" i="7"/>
  <c r="B120" i="7"/>
  <c r="D120" i="7"/>
  <c r="E120" i="7"/>
  <c r="E121" i="7" s="1"/>
  <c r="A132" i="7"/>
  <c r="B132" i="7"/>
  <c r="D132" i="7"/>
  <c r="E132" i="7" s="1"/>
  <c r="A133" i="7"/>
  <c r="B133" i="7"/>
  <c r="D133" i="7"/>
  <c r="E133" i="7" s="1"/>
  <c r="A137" i="7"/>
  <c r="B137" i="7"/>
  <c r="D137" i="7"/>
  <c r="E137" i="7" s="1"/>
  <c r="A140" i="7"/>
  <c r="B140" i="7"/>
  <c r="D140" i="7"/>
  <c r="E140" i="7" s="1"/>
  <c r="E141" i="7" s="1"/>
  <c r="A152" i="7"/>
  <c r="B152" i="7"/>
  <c r="D152" i="7"/>
  <c r="E152" i="7"/>
  <c r="A153" i="7"/>
  <c r="B153" i="7"/>
  <c r="D153" i="7"/>
  <c r="E153" i="7" s="1"/>
  <c r="A157" i="7"/>
  <c r="B157" i="7"/>
  <c r="D157" i="7"/>
  <c r="E157" i="7" s="1"/>
  <c r="A160" i="7"/>
  <c r="B160" i="7"/>
  <c r="D160" i="7"/>
  <c r="E160" i="7" s="1"/>
  <c r="E161" i="7" s="1"/>
  <c r="A172" i="7"/>
  <c r="B172" i="7"/>
  <c r="D172" i="7"/>
  <c r="E172" i="7" s="1"/>
  <c r="A174" i="7"/>
  <c r="B174" i="7"/>
  <c r="D174" i="7"/>
  <c r="E174" i="7" s="1"/>
  <c r="A180" i="7"/>
  <c r="B180" i="7"/>
  <c r="D180" i="7"/>
  <c r="E180" i="7" s="1"/>
  <c r="E181" i="7" s="1"/>
  <c r="A192" i="7"/>
  <c r="B192" i="7"/>
  <c r="D192" i="7"/>
  <c r="E192" i="7"/>
  <c r="E193" i="7" s="1"/>
  <c r="A207" i="7"/>
  <c r="B207" i="7"/>
  <c r="D207" i="7"/>
  <c r="E207" i="7"/>
  <c r="E208" i="7" s="1"/>
  <c r="A213" i="7"/>
  <c r="B213" i="7"/>
  <c r="D213" i="7"/>
  <c r="E213" i="7" s="1"/>
  <c r="E214" i="7" s="1"/>
  <c r="A225" i="7"/>
  <c r="B225" i="7"/>
  <c r="D225" i="7"/>
  <c r="E225" i="7" s="1"/>
  <c r="A226" i="7"/>
  <c r="B226" i="7"/>
  <c r="D226" i="7"/>
  <c r="E226" i="7" s="1"/>
  <c r="A227" i="7"/>
  <c r="B227" i="7"/>
  <c r="D227" i="7"/>
  <c r="E227" i="7" s="1"/>
  <c r="A228" i="7"/>
  <c r="B228" i="7"/>
  <c r="D228" i="7"/>
  <c r="E228" i="7" s="1"/>
  <c r="A229" i="7"/>
  <c r="B229" i="7"/>
  <c r="D229" i="7"/>
  <c r="E229" i="7" s="1"/>
  <c r="A232" i="7"/>
  <c r="B232" i="7"/>
  <c r="D232" i="7"/>
  <c r="E232" i="7" s="1"/>
  <c r="A233" i="7"/>
  <c r="B233" i="7"/>
  <c r="D233" i="7"/>
  <c r="E233" i="7"/>
  <c r="A234" i="7"/>
  <c r="B234" i="7"/>
  <c r="D234" i="7"/>
  <c r="E234" i="7"/>
  <c r="A235" i="7"/>
  <c r="B235" i="7"/>
  <c r="D235" i="7"/>
  <c r="E235" i="7" s="1"/>
  <c r="A239" i="7"/>
  <c r="B239" i="7"/>
  <c r="D239" i="7"/>
  <c r="E239" i="7" s="1"/>
  <c r="E240" i="7" s="1"/>
  <c r="A251" i="7"/>
  <c r="B251" i="7"/>
  <c r="D251" i="7"/>
  <c r="E251" i="7" s="1"/>
  <c r="A252" i="7"/>
  <c r="B252" i="7"/>
  <c r="D252" i="7"/>
  <c r="E252" i="7" s="1"/>
  <c r="A253" i="7"/>
  <c r="B253" i="7"/>
  <c r="D253" i="7"/>
  <c r="E253" i="7"/>
  <c r="A254" i="7"/>
  <c r="B254" i="7"/>
  <c r="D254" i="7"/>
  <c r="E254" i="7" s="1"/>
  <c r="A260" i="7"/>
  <c r="B260" i="7"/>
  <c r="D260" i="7"/>
  <c r="E260" i="7"/>
  <c r="E261" i="7" s="1"/>
  <c r="E8" i="6"/>
  <c r="E12" i="6"/>
  <c r="E19" i="6"/>
  <c r="E22" i="6"/>
  <c r="E23" i="6"/>
  <c r="E24" i="6"/>
  <c r="E135" i="8" l="1"/>
  <c r="D137" i="8"/>
  <c r="E137" i="8" s="1"/>
  <c r="D138" i="8"/>
  <c r="E138" i="8" s="1"/>
  <c r="D139" i="8"/>
  <c r="E139" i="8" s="1"/>
  <c r="D148" i="8"/>
  <c r="E148" i="8" s="1"/>
  <c r="D149" i="8"/>
  <c r="E149" i="8" s="1"/>
  <c r="D150" i="8"/>
  <c r="E150" i="8" s="1"/>
  <c r="D151" i="8"/>
  <c r="E151" i="8" s="1"/>
  <c r="E67" i="12"/>
  <c r="D209" i="13"/>
  <c r="E209" i="13" s="1"/>
  <c r="D214" i="13"/>
  <c r="E214" i="13" s="1"/>
  <c r="D215" i="13"/>
  <c r="E215" i="13" s="1"/>
  <c r="D208" i="13"/>
  <c r="E208" i="13" s="1"/>
  <c r="E199" i="13"/>
  <c r="D201" i="13"/>
  <c r="E201" i="13" s="1"/>
  <c r="D202" i="13"/>
  <c r="E202" i="13" s="1"/>
  <c r="D206" i="13"/>
  <c r="E206" i="13" s="1"/>
  <c r="D203" i="13"/>
  <c r="E203" i="13" s="1"/>
  <c r="D212" i="13"/>
  <c r="E212" i="13" s="1"/>
  <c r="D213" i="13"/>
  <c r="E213" i="13" s="1"/>
  <c r="D187" i="23"/>
  <c r="E187" i="23" s="1"/>
  <c r="D219" i="23"/>
  <c r="E219" i="23" s="1"/>
  <c r="D123" i="23"/>
  <c r="E123" i="23" s="1"/>
  <c r="D155" i="23"/>
  <c r="E155" i="23" s="1"/>
  <c r="E255" i="7"/>
  <c r="E53" i="13"/>
  <c r="E154" i="7"/>
  <c r="E113" i="12"/>
  <c r="J37" i="10"/>
  <c r="E32" i="8"/>
  <c r="E34" i="8" s="1"/>
  <c r="E112" i="7"/>
  <c r="E204" i="23"/>
  <c r="E167" i="12"/>
  <c r="D119" i="13"/>
  <c r="E119" i="13" s="1"/>
  <c r="E51" i="8"/>
  <c r="E53" i="8" s="1"/>
  <c r="G19" i="11"/>
  <c r="D117" i="13"/>
  <c r="E117" i="13" s="1"/>
  <c r="E21" i="13"/>
  <c r="E23" i="13" s="1"/>
  <c r="E10" i="8"/>
  <c r="E12" i="8" s="1"/>
  <c r="D112" i="13"/>
  <c r="E112" i="13" s="1"/>
  <c r="E337" i="8"/>
  <c r="E339" i="8" s="1"/>
  <c r="D257" i="7" s="1"/>
  <c r="E257" i="7" s="1"/>
  <c r="E258" i="7" s="1"/>
  <c r="D110" i="13"/>
  <c r="E110" i="13" s="1"/>
  <c r="D111" i="13" s="1"/>
  <c r="E111" i="13" s="1"/>
  <c r="E207" i="12"/>
  <c r="E249" i="12"/>
  <c r="E293" i="8"/>
  <c r="E67" i="8"/>
  <c r="E69" i="8" s="1"/>
  <c r="D117" i="7" s="1"/>
  <c r="E117" i="7" s="1"/>
  <c r="D106" i="13"/>
  <c r="E106" i="13" s="1"/>
  <c r="E140" i="23"/>
  <c r="E103" i="13"/>
  <c r="D218" i="23"/>
  <c r="E218" i="23" s="1"/>
  <c r="E220" i="23" s="1"/>
  <c r="D122" i="23"/>
  <c r="E122" i="23" s="1"/>
  <c r="E124" i="23" s="1"/>
  <c r="D154" i="23"/>
  <c r="E154" i="23" s="1"/>
  <c r="E156" i="23" s="1"/>
  <c r="D186" i="23"/>
  <c r="E186" i="23" s="1"/>
  <c r="E188" i="23" s="1"/>
  <c r="D81" i="22"/>
  <c r="E81" i="22" s="1"/>
  <c r="D244" i="22"/>
  <c r="E244" i="22" s="1"/>
  <c r="D104" i="22"/>
  <c r="E104" i="22" s="1"/>
  <c r="D122" i="22"/>
  <c r="E122" i="22" s="1"/>
  <c r="E124" i="22" s="1"/>
  <c r="D140" i="22"/>
  <c r="E140" i="22" s="1"/>
  <c r="E142" i="22" s="1"/>
  <c r="D224" i="22"/>
  <c r="E224" i="22" s="1"/>
  <c r="E226" i="22" s="1"/>
  <c r="E178" i="23"/>
  <c r="D175" i="23"/>
  <c r="E175" i="23" s="1"/>
  <c r="D107" i="22"/>
  <c r="E107" i="22" s="1"/>
  <c r="D356" i="23"/>
  <c r="E356" i="23" s="1"/>
  <c r="D403" i="23"/>
  <c r="E403" i="23" s="1"/>
  <c r="E404" i="23" s="1"/>
  <c r="D164" i="22"/>
  <c r="E164" i="22" s="1"/>
  <c r="D203" i="22"/>
  <c r="E203" i="22" s="1"/>
  <c r="D162" i="22"/>
  <c r="E162" i="22" s="1"/>
  <c r="E165" i="22" s="1"/>
  <c r="E216" i="23"/>
  <c r="D207" i="23"/>
  <c r="E207" i="23" s="1"/>
  <c r="E210" i="23" s="1"/>
  <c r="D294" i="22"/>
  <c r="E294" i="22" s="1"/>
  <c r="E295" i="22" s="1"/>
  <c r="D271" i="22"/>
  <c r="E271" i="22" s="1"/>
  <c r="D205" i="22"/>
  <c r="E205" i="22" s="1"/>
  <c r="E152" i="23"/>
  <c r="E146" i="23"/>
  <c r="D143" i="23"/>
  <c r="E143" i="23" s="1"/>
  <c r="D111" i="23"/>
  <c r="E111" i="23" s="1"/>
  <c r="E114" i="23" s="1"/>
  <c r="E126" i="23" s="1"/>
  <c r="E172" i="23"/>
  <c r="E190" i="23" s="1"/>
  <c r="E268" i="12"/>
  <c r="D229" i="12"/>
  <c r="E229" i="12" s="1"/>
  <c r="E231" i="12" s="1"/>
  <c r="D209" i="12"/>
  <c r="E209" i="12" s="1"/>
  <c r="E211" i="12" s="1"/>
  <c r="E227" i="12"/>
  <c r="E146" i="12"/>
  <c r="D306" i="12"/>
  <c r="E306" i="12" s="1"/>
  <c r="E307" i="12" s="1"/>
  <c r="E188" i="12"/>
  <c r="D207" i="13"/>
  <c r="E207" i="13" s="1"/>
  <c r="E210" i="13" s="1"/>
  <c r="E94" i="13"/>
  <c r="E96" i="13" s="1"/>
  <c r="D218" i="13"/>
  <c r="E218" i="13" s="1"/>
  <c r="D122" i="13"/>
  <c r="E122" i="13" s="1"/>
  <c r="D154" i="13"/>
  <c r="E154" i="13" s="1"/>
  <c r="E10" i="13"/>
  <c r="E12" i="13" s="1"/>
  <c r="D286" i="12"/>
  <c r="E286" i="12" s="1"/>
  <c r="E288" i="12" s="1"/>
  <c r="D125" i="12"/>
  <c r="E125" i="12" s="1"/>
  <c r="E126" i="12" s="1"/>
  <c r="E135" i="13"/>
  <c r="D142" i="13"/>
  <c r="E142" i="13" s="1"/>
  <c r="D144" i="13"/>
  <c r="E144" i="13" s="1"/>
  <c r="D137" i="13"/>
  <c r="E137" i="13" s="1"/>
  <c r="D139" i="13"/>
  <c r="E139" i="13" s="1"/>
  <c r="D148" i="13"/>
  <c r="E148" i="13" s="1"/>
  <c r="D150" i="13"/>
  <c r="E150" i="13" s="1"/>
  <c r="D145" i="13"/>
  <c r="E145" i="13" s="1"/>
  <c r="E67" i="13"/>
  <c r="E69" i="13" s="1"/>
  <c r="D270" i="12" s="1"/>
  <c r="E270" i="12" s="1"/>
  <c r="E92" i="12"/>
  <c r="E307" i="13"/>
  <c r="E309" i="13" s="1"/>
  <c r="E291" i="13"/>
  <c r="D170" i="13"/>
  <c r="E170" i="13" s="1"/>
  <c r="D181" i="13"/>
  <c r="E181" i="13" s="1"/>
  <c r="D183" i="13"/>
  <c r="E183" i="13" s="1"/>
  <c r="E167" i="13"/>
  <c r="D174" i="13"/>
  <c r="E174" i="13" s="1"/>
  <c r="D176" i="13"/>
  <c r="E176" i="13" s="1"/>
  <c r="D169" i="13"/>
  <c r="E169" i="13" s="1"/>
  <c r="D171" i="13"/>
  <c r="E171" i="13" s="1"/>
  <c r="D180" i="13"/>
  <c r="E180" i="13" s="1"/>
  <c r="D182" i="13"/>
  <c r="E182" i="13" s="1"/>
  <c r="D151" i="13"/>
  <c r="E151" i="13" s="1"/>
  <c r="E32" i="13"/>
  <c r="E34" i="13" s="1"/>
  <c r="D31" i="12" s="1"/>
  <c r="E31" i="12" s="1"/>
  <c r="E32" i="12" s="1"/>
  <c r="D113" i="13"/>
  <c r="E113" i="13" s="1"/>
  <c r="D118" i="13"/>
  <c r="E118" i="13" s="1"/>
  <c r="D116" i="13"/>
  <c r="E116" i="13" s="1"/>
  <c r="E120" i="13" s="1"/>
  <c r="D107" i="13"/>
  <c r="E107" i="13" s="1"/>
  <c r="D173" i="7"/>
  <c r="E173" i="7" s="1"/>
  <c r="E175" i="7" s="1"/>
  <c r="E134" i="7"/>
  <c r="E230" i="7"/>
  <c r="E99" i="7"/>
  <c r="E348" i="8"/>
  <c r="E315" i="8"/>
  <c r="E301" i="8"/>
  <c r="D213" i="8"/>
  <c r="E213" i="8" s="1"/>
  <c r="E94" i="8"/>
  <c r="E96" i="8" s="1"/>
  <c r="E354" i="8"/>
  <c r="D201" i="8"/>
  <c r="E201" i="8" s="1"/>
  <c r="E204" i="8" s="1"/>
  <c r="D203" i="8"/>
  <c r="E203" i="8" s="1"/>
  <c r="D212" i="8"/>
  <c r="E212" i="8" s="1"/>
  <c r="D214" i="8"/>
  <c r="E214" i="8" s="1"/>
  <c r="D209" i="8"/>
  <c r="E209" i="8" s="1"/>
  <c r="E199" i="8"/>
  <c r="D206" i="8"/>
  <c r="E206" i="8" s="1"/>
  <c r="D208" i="8"/>
  <c r="E208" i="8" s="1"/>
  <c r="D177" i="8"/>
  <c r="E177" i="8" s="1"/>
  <c r="D170" i="8"/>
  <c r="E170" i="8" s="1"/>
  <c r="D181" i="8"/>
  <c r="E181" i="8" s="1"/>
  <c r="D183" i="8"/>
  <c r="E183" i="8" s="1"/>
  <c r="E167" i="8"/>
  <c r="D174" i="8"/>
  <c r="E174" i="8" s="1"/>
  <c r="D176" i="8"/>
  <c r="E176" i="8" s="1"/>
  <c r="D169" i="8"/>
  <c r="E169" i="8" s="1"/>
  <c r="D171" i="8"/>
  <c r="E171" i="8" s="1"/>
  <c r="D180" i="8"/>
  <c r="E180" i="8" s="1"/>
  <c r="D182" i="8"/>
  <c r="E182" i="8" s="1"/>
  <c r="E56" i="7"/>
  <c r="E103" i="8"/>
  <c r="D110" i="8"/>
  <c r="E110" i="8" s="1"/>
  <c r="D112" i="8"/>
  <c r="E112" i="8" s="1"/>
  <c r="D105" i="8"/>
  <c r="E105" i="8" s="1"/>
  <c r="D107" i="8"/>
  <c r="E107" i="8" s="1"/>
  <c r="D116" i="8"/>
  <c r="E116" i="8" s="1"/>
  <c r="D118" i="8"/>
  <c r="E118" i="8" s="1"/>
  <c r="D113" i="8"/>
  <c r="E113" i="8" s="1"/>
  <c r="D106" i="8"/>
  <c r="E106" i="8" s="1"/>
  <c r="D117" i="8"/>
  <c r="E117" i="8" s="1"/>
  <c r="D119" i="8"/>
  <c r="E119" i="8" s="1"/>
  <c r="D145" i="8"/>
  <c r="E145" i="8" s="1"/>
  <c r="E77" i="8"/>
  <c r="E82" i="8" s="1"/>
  <c r="E21" i="8"/>
  <c r="E23" i="8" s="1"/>
  <c r="D144" i="8"/>
  <c r="E144" i="8" s="1"/>
  <c r="D142" i="8"/>
  <c r="E142" i="8" s="1"/>
  <c r="D317" i="8" l="1"/>
  <c r="E317" i="8" s="1"/>
  <c r="E318" i="8" s="1"/>
  <c r="D377" i="8"/>
  <c r="E377" i="8" s="1"/>
  <c r="E378" i="8" s="1"/>
  <c r="D76" i="7"/>
  <c r="E76" i="7" s="1"/>
  <c r="E108" i="8"/>
  <c r="E204" i="13"/>
  <c r="E184" i="8"/>
  <c r="D74" i="7"/>
  <c r="E74" i="7" s="1"/>
  <c r="E77" i="7" s="1"/>
  <c r="D115" i="7"/>
  <c r="E115" i="7" s="1"/>
  <c r="E118" i="7" s="1"/>
  <c r="E158" i="23"/>
  <c r="D310" i="12"/>
  <c r="E310" i="12" s="1"/>
  <c r="D327" i="13"/>
  <c r="E327" i="13" s="1"/>
  <c r="E328" i="13" s="1"/>
  <c r="E222" i="23"/>
  <c r="E224" i="23" s="1"/>
  <c r="E114" i="13"/>
  <c r="E152" i="8"/>
  <c r="E216" i="13"/>
  <c r="E172" i="8"/>
  <c r="E140" i="8"/>
  <c r="E184" i="13"/>
  <c r="E216" i="8"/>
  <c r="E172" i="13"/>
  <c r="D24" i="7"/>
  <c r="E24" i="7" s="1"/>
  <c r="E25" i="7" s="1"/>
  <c r="D12" i="7"/>
  <c r="E12" i="7" s="1"/>
  <c r="E13" i="7" s="1"/>
  <c r="D195" i="7"/>
  <c r="E195" i="7" s="1"/>
  <c r="E196" i="7" s="1"/>
  <c r="E192" i="23"/>
  <c r="D240" i="23"/>
  <c r="E240" i="23" s="1"/>
  <c r="D260" i="23"/>
  <c r="E260" i="23" s="1"/>
  <c r="D230" i="23"/>
  <c r="E230" i="23" s="1"/>
  <c r="D250" i="23"/>
  <c r="E250" i="23" s="1"/>
  <c r="E160" i="23"/>
  <c r="D280" i="23"/>
  <c r="E280" i="23" s="1"/>
  <c r="D231" i="23"/>
  <c r="E231" i="23" s="1"/>
  <c r="D251" i="23"/>
  <c r="E251" i="23" s="1"/>
  <c r="E128" i="23"/>
  <c r="D241" i="23"/>
  <c r="E241" i="23" s="1"/>
  <c r="D261" i="23"/>
  <c r="E261" i="23" s="1"/>
  <c r="D270" i="23"/>
  <c r="E270" i="23" s="1"/>
  <c r="D231" i="22"/>
  <c r="E231" i="22" s="1"/>
  <c r="E232" i="22" s="1"/>
  <c r="E206" i="22"/>
  <c r="E357" i="23"/>
  <c r="E82" i="22"/>
  <c r="E246" i="22"/>
  <c r="E273" i="22"/>
  <c r="E108" i="22"/>
  <c r="D309" i="12"/>
  <c r="E309" i="12" s="1"/>
  <c r="D129" i="12"/>
  <c r="E129" i="12" s="1"/>
  <c r="E130" i="12" s="1"/>
  <c r="E271" i="12"/>
  <c r="D94" i="12"/>
  <c r="E94" i="12" s="1"/>
  <c r="E95" i="12" s="1"/>
  <c r="D169" i="12"/>
  <c r="E169" i="12" s="1"/>
  <c r="D251" i="12"/>
  <c r="E251" i="12" s="1"/>
  <c r="D190" i="12"/>
  <c r="E190" i="12" s="1"/>
  <c r="E191" i="12" s="1"/>
  <c r="E152" i="13"/>
  <c r="D143" i="13"/>
  <c r="E143" i="13" s="1"/>
  <c r="E146" i="13" s="1"/>
  <c r="D155" i="13"/>
  <c r="E155" i="13" s="1"/>
  <c r="E156" i="13" s="1"/>
  <c r="D187" i="13"/>
  <c r="E187" i="13" s="1"/>
  <c r="E188" i="13" s="1"/>
  <c r="D219" i="13"/>
  <c r="E219" i="13" s="1"/>
  <c r="D123" i="13"/>
  <c r="E123" i="13" s="1"/>
  <c r="E124" i="13" s="1"/>
  <c r="E108" i="13"/>
  <c r="D175" i="13"/>
  <c r="E175" i="13" s="1"/>
  <c r="E178" i="13" s="1"/>
  <c r="E140" i="13"/>
  <c r="E158" i="13" s="1"/>
  <c r="E220" i="13"/>
  <c r="D186" i="8"/>
  <c r="E186" i="8" s="1"/>
  <c r="D218" i="8"/>
  <c r="E218" i="8" s="1"/>
  <c r="D122" i="8"/>
  <c r="E122" i="8" s="1"/>
  <c r="D154" i="8"/>
  <c r="E154" i="8" s="1"/>
  <c r="D136" i="7"/>
  <c r="E136" i="7" s="1"/>
  <c r="D156" i="7"/>
  <c r="E156" i="7" s="1"/>
  <c r="E120" i="8"/>
  <c r="D111" i="8"/>
  <c r="E111" i="8" s="1"/>
  <c r="E114" i="8" s="1"/>
  <c r="D143" i="8"/>
  <c r="E143" i="8" s="1"/>
  <c r="E146" i="8" s="1"/>
  <c r="D175" i="8"/>
  <c r="E175" i="8" s="1"/>
  <c r="D207" i="8"/>
  <c r="E207" i="8" s="1"/>
  <c r="E210" i="8"/>
  <c r="D123" i="8"/>
  <c r="E123" i="8" s="1"/>
  <c r="D155" i="8"/>
  <c r="E155" i="8" s="1"/>
  <c r="D219" i="8"/>
  <c r="E219" i="8" s="1"/>
  <c r="D187" i="8"/>
  <c r="E187" i="8" s="1"/>
  <c r="E222" i="13" l="1"/>
  <c r="E126" i="13"/>
  <c r="D279" i="23"/>
  <c r="E279" i="23" s="1"/>
  <c r="E311" i="12"/>
  <c r="E252" i="23"/>
  <c r="E254" i="23" s="1"/>
  <c r="E242" i="23"/>
  <c r="E244" i="23"/>
  <c r="E271" i="23"/>
  <c r="E273" i="23"/>
  <c r="E232" i="23"/>
  <c r="E234" i="23" s="1"/>
  <c r="E281" i="23"/>
  <c r="E283" i="23" s="1"/>
  <c r="E234" i="22"/>
  <c r="F23" i="21" s="1"/>
  <c r="G23" i="21" s="1"/>
  <c r="E262" i="23"/>
  <c r="E264" i="23" s="1"/>
  <c r="D87" i="22" s="1"/>
  <c r="E87" i="22" s="1"/>
  <c r="E160" i="13"/>
  <c r="D270" i="13"/>
  <c r="E270" i="13" s="1"/>
  <c r="D231" i="13"/>
  <c r="E231" i="13" s="1"/>
  <c r="D251" i="13"/>
  <c r="E251" i="13" s="1"/>
  <c r="D260" i="13"/>
  <c r="E260" i="13" s="1"/>
  <c r="D241" i="13"/>
  <c r="E241" i="13" s="1"/>
  <c r="E128" i="13"/>
  <c r="D216" i="12"/>
  <c r="E216" i="12" s="1"/>
  <c r="D269" i="13"/>
  <c r="E269" i="13" s="1"/>
  <c r="E224" i="13"/>
  <c r="E170" i="12"/>
  <c r="E252" i="12"/>
  <c r="E190" i="13"/>
  <c r="E188" i="8"/>
  <c r="E156" i="8"/>
  <c r="E158" i="8" s="1"/>
  <c r="E178" i="8"/>
  <c r="E190" i="8" s="1"/>
  <c r="E158" i="7"/>
  <c r="E124" i="8"/>
  <c r="E126" i="8" s="1"/>
  <c r="E138" i="7"/>
  <c r="E220" i="8"/>
  <c r="E222" i="8" s="1"/>
  <c r="D300" i="22" l="1"/>
  <c r="E300" i="22" s="1"/>
  <c r="E301" i="22" s="1"/>
  <c r="D278" i="22"/>
  <c r="E278" i="22" s="1"/>
  <c r="D321" i="22"/>
  <c r="E321" i="22" s="1"/>
  <c r="D211" i="22"/>
  <c r="E211" i="22" s="1"/>
  <c r="D362" i="23"/>
  <c r="E362" i="23" s="1"/>
  <c r="D251" i="22"/>
  <c r="E251" i="22" s="1"/>
  <c r="D341" i="22"/>
  <c r="E341" i="22" s="1"/>
  <c r="E342" i="22" s="1"/>
  <c r="D335" i="22" s="1"/>
  <c r="E335" i="22" s="1"/>
  <c r="D147" i="22"/>
  <c r="E147" i="22" s="1"/>
  <c r="E148" i="22" s="1"/>
  <c r="D409" i="23"/>
  <c r="E409" i="23" s="1"/>
  <c r="E410" i="23" s="1"/>
  <c r="D110" i="22"/>
  <c r="E110" i="22" s="1"/>
  <c r="E111" i="22" s="1"/>
  <c r="D65" i="22"/>
  <c r="E65" i="22" s="1"/>
  <c r="E66" i="22" s="1"/>
  <c r="D59" i="22" s="1"/>
  <c r="E59" i="22" s="1"/>
  <c r="D170" i="22"/>
  <c r="E170" i="22" s="1"/>
  <c r="E171" i="22" s="1"/>
  <c r="D189" i="22"/>
  <c r="E189" i="22" s="1"/>
  <c r="E190" i="22" s="1"/>
  <c r="E88" i="22"/>
  <c r="E93" i="22"/>
  <c r="F14" i="21" s="1"/>
  <c r="G14" i="21" s="1"/>
  <c r="D326" i="23"/>
  <c r="E326" i="23" s="1"/>
  <c r="D303" i="23"/>
  <c r="E303" i="23" s="1"/>
  <c r="D425" i="23"/>
  <c r="E425" i="23" s="1"/>
  <c r="D44" i="22"/>
  <c r="E44" i="22" s="1"/>
  <c r="D28" i="22"/>
  <c r="E28" i="22" s="1"/>
  <c r="D382" i="23"/>
  <c r="E382" i="23" s="1"/>
  <c r="D126" i="22"/>
  <c r="E126" i="22" s="1"/>
  <c r="E127" i="22" s="1"/>
  <c r="D15" i="22"/>
  <c r="E15" i="22" s="1"/>
  <c r="E16" i="22" s="1"/>
  <c r="E217" i="12"/>
  <c r="E219" i="12" s="1"/>
  <c r="E192" i="13"/>
  <c r="D240" i="13"/>
  <c r="E240" i="13" s="1"/>
  <c r="D250" i="13"/>
  <c r="E250" i="13" s="1"/>
  <c r="D230" i="13"/>
  <c r="E230" i="13" s="1"/>
  <c r="E271" i="13"/>
  <c r="E273" i="13" s="1"/>
  <c r="E261" i="13"/>
  <c r="E263" i="13" s="1"/>
  <c r="E128" i="8"/>
  <c r="D241" i="8"/>
  <c r="E241" i="8" s="1"/>
  <c r="D261" i="8"/>
  <c r="E261" i="8" s="1"/>
  <c r="D270" i="8"/>
  <c r="E270" i="8" s="1"/>
  <c r="D143" i="7"/>
  <c r="E143" i="7" s="1"/>
  <c r="D251" i="8"/>
  <c r="E251" i="8" s="1"/>
  <c r="D58" i="7"/>
  <c r="E58" i="7" s="1"/>
  <c r="D216" i="7"/>
  <c r="E216" i="7" s="1"/>
  <c r="E217" i="7" s="1"/>
  <c r="D210" i="7" s="1"/>
  <c r="E210" i="7" s="1"/>
  <c r="D231" i="8"/>
  <c r="E231" i="8" s="1"/>
  <c r="D230" i="8"/>
  <c r="E230" i="8" s="1"/>
  <c r="D250" i="8"/>
  <c r="E250" i="8" s="1"/>
  <c r="D240" i="8"/>
  <c r="E240" i="8" s="1"/>
  <c r="E192" i="8"/>
  <c r="D260" i="8"/>
  <c r="E260" i="8" s="1"/>
  <c r="E160" i="8"/>
  <c r="D280" i="8"/>
  <c r="E280" i="8" s="1"/>
  <c r="D279" i="8"/>
  <c r="E279" i="8" s="1"/>
  <c r="E224" i="8"/>
  <c r="E60" i="22" l="1"/>
  <c r="E68" i="22"/>
  <c r="F13" i="21" s="1"/>
  <c r="G13" i="21" s="1"/>
  <c r="E336" i="22"/>
  <c r="E344" i="22"/>
  <c r="F32" i="21" s="1"/>
  <c r="G32" i="21" s="1"/>
  <c r="G31" i="21" s="1"/>
  <c r="E322" i="22"/>
  <c r="E324" i="22"/>
  <c r="F29" i="21" s="1"/>
  <c r="G29" i="21" s="1"/>
  <c r="E29" i="22"/>
  <c r="E31" i="22"/>
  <c r="F9" i="21" s="1"/>
  <c r="G9" i="21" s="1"/>
  <c r="E212" i="22"/>
  <c r="E214" i="22" s="1"/>
  <c r="F22" i="21" s="1"/>
  <c r="G22" i="21" s="1"/>
  <c r="E426" i="23"/>
  <c r="E431" i="23"/>
  <c r="D12" i="22" s="1"/>
  <c r="E12" i="22" s="1"/>
  <c r="E13" i="22" s="1"/>
  <c r="E252" i="22"/>
  <c r="E254" i="22" s="1"/>
  <c r="F24" i="21" s="1"/>
  <c r="G24" i="21" s="1"/>
  <c r="E279" i="22"/>
  <c r="E281" i="22"/>
  <c r="F27" i="21" s="1"/>
  <c r="E327" i="23"/>
  <c r="E329" i="23"/>
  <c r="E45" i="22"/>
  <c r="E50" i="22"/>
  <c r="F10" i="21" s="1"/>
  <c r="G10" i="21" s="1"/>
  <c r="E383" i="23"/>
  <c r="E385" i="23"/>
  <c r="E304" i="23"/>
  <c r="E306" i="23" s="1"/>
  <c r="E363" i="23"/>
  <c r="E365" i="23"/>
  <c r="D99" i="22" s="1"/>
  <c r="E99" i="22" s="1"/>
  <c r="D50" i="12"/>
  <c r="E50" i="12" s="1"/>
  <c r="D151" i="12"/>
  <c r="E151" i="12" s="1"/>
  <c r="D100" i="12"/>
  <c r="E100" i="12" s="1"/>
  <c r="D175" i="12"/>
  <c r="E175" i="12" s="1"/>
  <c r="D257" i="12"/>
  <c r="E257" i="12" s="1"/>
  <c r="D196" i="12"/>
  <c r="E196" i="12" s="1"/>
  <c r="D276" i="12"/>
  <c r="E276" i="12" s="1"/>
  <c r="E234" i="13"/>
  <c r="E232" i="13"/>
  <c r="E254" i="13"/>
  <c r="D293" i="13" s="1"/>
  <c r="E293" i="13" s="1"/>
  <c r="E252" i="13"/>
  <c r="E242" i="13"/>
  <c r="E244" i="13" s="1"/>
  <c r="E242" i="8"/>
  <c r="E244" i="8" s="1"/>
  <c r="E211" i="7"/>
  <c r="E219" i="7" s="1"/>
  <c r="F24" i="6" s="1"/>
  <c r="G24" i="6" s="1"/>
  <c r="E273" i="8"/>
  <c r="E271" i="8"/>
  <c r="E252" i="8"/>
  <c r="E254" i="8" s="1"/>
  <c r="D303" i="8" s="1"/>
  <c r="E303" i="8" s="1"/>
  <c r="E281" i="8"/>
  <c r="E283" i="8" s="1"/>
  <c r="E144" i="7"/>
  <c r="E146" i="7" s="1"/>
  <c r="F18" i="6" s="1"/>
  <c r="G18" i="6" s="1"/>
  <c r="E262" i="8"/>
  <c r="E264" i="8" s="1"/>
  <c r="D27" i="7" s="1"/>
  <c r="E27" i="7" s="1"/>
  <c r="E232" i="8"/>
  <c r="E234" i="8" s="1"/>
  <c r="D158" i="22" l="1"/>
  <c r="E158" i="22" s="1"/>
  <c r="D179" i="22"/>
  <c r="E179" i="22" s="1"/>
  <c r="D137" i="22"/>
  <c r="E137" i="22" s="1"/>
  <c r="D136" i="22"/>
  <c r="E136" i="22" s="1"/>
  <c r="D101" i="22"/>
  <c r="E101" i="22" s="1"/>
  <c r="E102" i="22" s="1"/>
  <c r="D396" i="23"/>
  <c r="E396" i="23" s="1"/>
  <c r="D119" i="22"/>
  <c r="E119" i="22" s="1"/>
  <c r="G8" i="21"/>
  <c r="D34" i="12"/>
  <c r="E34" i="12" s="1"/>
  <c r="E35" i="12" s="1"/>
  <c r="D115" i="12"/>
  <c r="E115" i="12" s="1"/>
  <c r="E176" i="12"/>
  <c r="E178" i="12"/>
  <c r="E277" i="12"/>
  <c r="E279" i="12"/>
  <c r="E101" i="12"/>
  <c r="E103" i="12"/>
  <c r="F12" i="11" s="1"/>
  <c r="G12" i="11" s="1"/>
  <c r="E294" i="13"/>
  <c r="E296" i="13"/>
  <c r="E197" i="12"/>
  <c r="E199" i="12"/>
  <c r="E152" i="12"/>
  <c r="E157" i="12"/>
  <c r="D79" i="12"/>
  <c r="E79" i="12" s="1"/>
  <c r="E80" i="12" s="1"/>
  <c r="D73" i="12" s="1"/>
  <c r="E73" i="12" s="1"/>
  <c r="D18" i="12"/>
  <c r="E18" i="12" s="1"/>
  <c r="E19" i="12" s="1"/>
  <c r="D12" i="12" s="1"/>
  <c r="E12" i="12" s="1"/>
  <c r="E13" i="12" s="1"/>
  <c r="D236" i="12"/>
  <c r="E236" i="12" s="1"/>
  <c r="D135" i="12"/>
  <c r="E135" i="12" s="1"/>
  <c r="D296" i="12"/>
  <c r="E296" i="12" s="1"/>
  <c r="E297" i="12" s="1"/>
  <c r="D290" i="12" s="1"/>
  <c r="E290" i="12" s="1"/>
  <c r="D316" i="12"/>
  <c r="E316" i="12" s="1"/>
  <c r="D333" i="13"/>
  <c r="E333" i="13" s="1"/>
  <c r="E334" i="13" s="1"/>
  <c r="E258" i="12"/>
  <c r="E260" i="12"/>
  <c r="E51" i="12"/>
  <c r="E56" i="12" s="1"/>
  <c r="F10" i="11" s="1"/>
  <c r="G10" i="11" s="1"/>
  <c r="D45" i="7"/>
  <c r="E45" i="7" s="1"/>
  <c r="E46" i="7" s="1"/>
  <c r="D39" i="7" s="1"/>
  <c r="E39" i="7" s="1"/>
  <c r="D82" i="7"/>
  <c r="E82" i="7" s="1"/>
  <c r="E83" i="7" s="1"/>
  <c r="D101" i="7"/>
  <c r="E101" i="7" s="1"/>
  <c r="E102" i="7" s="1"/>
  <c r="D183" i="7"/>
  <c r="E183" i="7" s="1"/>
  <c r="E184" i="7" s="1"/>
  <c r="D177" i="7" s="1"/>
  <c r="E177" i="7" s="1"/>
  <c r="D383" i="8"/>
  <c r="E383" i="8" s="1"/>
  <c r="E384" i="8" s="1"/>
  <c r="D163" i="7"/>
  <c r="E163" i="7" s="1"/>
  <c r="D242" i="7"/>
  <c r="E242" i="7" s="1"/>
  <c r="E243" i="7" s="1"/>
  <c r="D236" i="7" s="1"/>
  <c r="E236" i="7" s="1"/>
  <c r="D123" i="7"/>
  <c r="E123" i="7" s="1"/>
  <c r="D263" i="7"/>
  <c r="E263" i="7" s="1"/>
  <c r="E304" i="8"/>
  <c r="E306" i="8" s="1"/>
  <c r="D370" i="8" s="1"/>
  <c r="E370" i="8" s="1"/>
  <c r="D198" i="7"/>
  <c r="E198" i="7" s="1"/>
  <c r="D399" i="8"/>
  <c r="E399" i="8" s="1"/>
  <c r="D323" i="8"/>
  <c r="E323" i="8" s="1"/>
  <c r="D356" i="8"/>
  <c r="E356" i="8" s="1"/>
  <c r="D15" i="7"/>
  <c r="E15" i="7" s="1"/>
  <c r="E16" i="7" s="1"/>
  <c r="E28" i="7"/>
  <c r="E30" i="7" s="1"/>
  <c r="F8" i="6" s="1"/>
  <c r="G8" i="6" s="1"/>
  <c r="E138" i="22" l="1"/>
  <c r="E150" i="22" s="1"/>
  <c r="F17" i="21" s="1"/>
  <c r="G17" i="21" s="1"/>
  <c r="E113" i="22"/>
  <c r="F15" i="21" s="1"/>
  <c r="G15" i="21" s="1"/>
  <c r="E120" i="22"/>
  <c r="E129" i="22" s="1"/>
  <c r="F16" i="21" s="1"/>
  <c r="G16" i="21" s="1"/>
  <c r="E399" i="23"/>
  <c r="E412" i="23"/>
  <c r="E159" i="22"/>
  <c r="E173" i="22" s="1"/>
  <c r="F20" i="21" s="1"/>
  <c r="G20" i="21" s="1"/>
  <c r="G19" i="21" s="1"/>
  <c r="E180" i="22"/>
  <c r="E192" i="22"/>
  <c r="F21" i="21" s="1"/>
  <c r="G21" i="21" s="1"/>
  <c r="E317" i="12"/>
  <c r="E319" i="12" s="1"/>
  <c r="E291" i="12"/>
  <c r="E299" i="12" s="1"/>
  <c r="E74" i="12"/>
  <c r="E82" i="12" s="1"/>
  <c r="F11" i="11" s="1"/>
  <c r="G11" i="11" s="1"/>
  <c r="E136" i="12"/>
  <c r="E138" i="12"/>
  <c r="F16" i="11" s="1"/>
  <c r="G16" i="11" s="1"/>
  <c r="D7" i="12"/>
  <c r="E7" i="12" s="1"/>
  <c r="D320" i="13"/>
  <c r="E320" i="13" s="1"/>
  <c r="E116" i="12"/>
  <c r="E118" i="12" s="1"/>
  <c r="F15" i="11" s="1"/>
  <c r="G15" i="11" s="1"/>
  <c r="E237" i="12"/>
  <c r="E239" i="12"/>
  <c r="E400" i="8"/>
  <c r="E405" i="8" s="1"/>
  <c r="D59" i="7" s="1"/>
  <c r="E59" i="7" s="1"/>
  <c r="E199" i="7"/>
  <c r="E201" i="7" s="1"/>
  <c r="F23" i="6" s="1"/>
  <c r="G23" i="6" s="1"/>
  <c r="E124" i="7"/>
  <c r="E126" i="7" s="1"/>
  <c r="F17" i="6" s="1"/>
  <c r="G17" i="6" s="1"/>
  <c r="E178" i="7"/>
  <c r="E186" i="7" s="1"/>
  <c r="F22" i="6" s="1"/>
  <c r="G22" i="6" s="1"/>
  <c r="E357" i="8"/>
  <c r="E359" i="8" s="1"/>
  <c r="E237" i="7"/>
  <c r="E245" i="7" s="1"/>
  <c r="F25" i="6" s="1"/>
  <c r="G25" i="6" s="1"/>
  <c r="E373" i="8"/>
  <c r="E386" i="8" s="1"/>
  <c r="D8" i="7" s="1"/>
  <c r="E8" i="7" s="1"/>
  <c r="E324" i="8"/>
  <c r="E326" i="8" s="1"/>
  <c r="D9" i="7" s="1"/>
  <c r="E9" i="7" s="1"/>
  <c r="E164" i="7"/>
  <c r="E166" i="7" s="1"/>
  <c r="F19" i="6" s="1"/>
  <c r="G19" i="6" s="1"/>
  <c r="E264" i="7"/>
  <c r="E266" i="7" s="1"/>
  <c r="F26" i="6" s="1"/>
  <c r="G26" i="6" s="1"/>
  <c r="E40" i="7"/>
  <c r="E48" i="7" s="1"/>
  <c r="F11" i="6" s="1"/>
  <c r="G11" i="6" s="1"/>
  <c r="G12" i="21" l="1"/>
  <c r="D287" i="22"/>
  <c r="E287" i="22" s="1"/>
  <c r="D8" i="22"/>
  <c r="E8" i="22" s="1"/>
  <c r="G14" i="11"/>
  <c r="E323" i="13"/>
  <c r="E336" i="13" s="1"/>
  <c r="D28" i="12" s="1"/>
  <c r="E28" i="12" s="1"/>
  <c r="E8" i="12"/>
  <c r="E21" i="12" s="1"/>
  <c r="F6" i="11" s="1"/>
  <c r="G6" i="11" s="1"/>
  <c r="G5" i="11" s="1"/>
  <c r="G21" i="6"/>
  <c r="D91" i="7"/>
  <c r="E91" i="7" s="1"/>
  <c r="D70" i="7"/>
  <c r="E70" i="7" s="1"/>
  <c r="E60" i="7"/>
  <c r="E62" i="7" s="1"/>
  <c r="F12" i="6" s="1"/>
  <c r="G12" i="6" s="1"/>
  <c r="G10" i="6" s="1"/>
  <c r="E10" i="7"/>
  <c r="E18" i="7"/>
  <c r="F7" i="6" s="1"/>
  <c r="G7" i="6" s="1"/>
  <c r="G6" i="6" s="1"/>
  <c r="E292" i="22" l="1"/>
  <c r="E303" i="22" s="1"/>
  <c r="F28" i="21" s="1"/>
  <c r="G28" i="21" s="1"/>
  <c r="G26" i="21" s="1"/>
  <c r="E9" i="22"/>
  <c r="E18" i="22"/>
  <c r="F6" i="21" s="1"/>
  <c r="G6" i="21" s="1"/>
  <c r="G5" i="21" s="1"/>
  <c r="E29" i="12"/>
  <c r="E37" i="12" s="1"/>
  <c r="F9" i="11" s="1"/>
  <c r="G9" i="11" s="1"/>
  <c r="G8" i="11" s="1"/>
  <c r="E71" i="7"/>
  <c r="E85" i="7" s="1"/>
  <c r="F15" i="6" s="1"/>
  <c r="G15" i="6" s="1"/>
  <c r="E92" i="7"/>
  <c r="E104" i="7" s="1"/>
  <c r="F16" i="6" s="1"/>
  <c r="G16" i="6" s="1"/>
  <c r="G29" i="11" l="1"/>
  <c r="C7" i="31" s="1"/>
  <c r="G34" i="21"/>
  <c r="G14" i="6"/>
  <c r="G31" i="11" l="1"/>
  <c r="G30" i="11"/>
  <c r="G32" i="11" s="1"/>
  <c r="M7" i="31"/>
  <c r="G28" i="6"/>
  <c r="C8" i="31" s="1"/>
  <c r="C11" i="31" s="1"/>
  <c r="M6" i="31"/>
  <c r="N6" i="31" s="1"/>
  <c r="G35" i="21"/>
  <c r="G36" i="21"/>
  <c r="C13" i="31" l="1"/>
  <c r="C14" i="31"/>
  <c r="G33" i="11"/>
  <c r="G34" i="11" s="1"/>
  <c r="G37" i="21"/>
  <c r="G38" i="21" s="1"/>
  <c r="G39" i="21" s="1"/>
  <c r="G30" i="6"/>
  <c r="G29" i="6"/>
  <c r="G31" i="6" s="1"/>
  <c r="M8" i="31"/>
  <c r="M11" i="31" s="1"/>
  <c r="F38" i="37" s="1"/>
  <c r="C15" i="31" l="1"/>
  <c r="C16" i="31"/>
  <c r="C17" i="31" s="1"/>
  <c r="N15" i="31"/>
  <c r="N17" i="31" s="1"/>
  <c r="G35" i="11"/>
  <c r="L7" i="31" s="1"/>
  <c r="G32" i="6"/>
  <c r="G33" i="6" s="1"/>
  <c r="G40" i="21"/>
  <c r="L6" i="31" s="1"/>
  <c r="C18" i="31" l="1"/>
  <c r="C20" i="31" s="1"/>
  <c r="N16" i="31"/>
  <c r="N18" i="31" s="1"/>
  <c r="N19" i="31" s="1"/>
  <c r="N20" i="31" s="1"/>
  <c r="G38" i="37"/>
  <c r="N11" i="31"/>
  <c r="N12" i="31"/>
  <c r="G34" i="6"/>
  <c r="L8" i="31" s="1"/>
  <c r="P16" i="31" l="1"/>
  <c r="N21" i="31"/>
  <c r="M13" i="31"/>
  <c r="E31" i="37" s="1"/>
  <c r="K31" i="37" s="1"/>
  <c r="L11" i="31"/>
  <c r="F31" i="37" l="1"/>
  <c r="G31" i="37" s="1"/>
  <c r="I31" i="37"/>
  <c r="E33" i="37"/>
  <c r="K33" i="37" s="1"/>
  <c r="E30" i="37"/>
  <c r="K30" i="37" s="1"/>
  <c r="E35" i="37"/>
  <c r="K35" i="37" s="1"/>
  <c r="E29" i="37"/>
  <c r="K29" i="37" s="1"/>
  <c r="E32" i="37"/>
  <c r="K32" i="37" s="1"/>
  <c r="E34" i="37"/>
  <c r="K34" i="37" s="1"/>
  <c r="L31" i="37" l="1"/>
  <c r="F30" i="37"/>
  <c r="G30" i="37" s="1"/>
  <c r="I30" i="37"/>
  <c r="F34" i="37"/>
  <c r="G34" i="37" s="1"/>
  <c r="I34" i="37"/>
  <c r="F29" i="37"/>
  <c r="G29" i="37" s="1"/>
  <c r="I29" i="37"/>
  <c r="F35" i="37"/>
  <c r="G35" i="37" s="1"/>
  <c r="I35" i="37"/>
  <c r="F32" i="37"/>
  <c r="G32" i="37" s="1"/>
  <c r="I32" i="37"/>
  <c r="F33" i="37"/>
  <c r="G33" i="37" s="1"/>
  <c r="I33" i="37"/>
  <c r="L33" i="37" l="1"/>
  <c r="L35" i="37"/>
  <c r="L29" i="37"/>
  <c r="L32" i="37"/>
  <c r="L30" i="37"/>
  <c r="L34" i="37"/>
  <c r="I28" i="37"/>
  <c r="F28" i="37"/>
  <c r="G28" i="37" s="1"/>
  <c r="F37" i="37"/>
  <c r="F39" i="37" s="1"/>
  <c r="G39" i="37" s="1"/>
  <c r="K28" i="37" l="1"/>
  <c r="I37" i="37"/>
  <c r="I38" i="37" s="1"/>
  <c r="K38" i="37" s="1"/>
  <c r="L38" i="37" s="1"/>
  <c r="E37" i="37"/>
  <c r="E39" i="37" s="1"/>
  <c r="G37" i="37"/>
  <c r="L28" i="37" l="1"/>
  <c r="K37" i="37"/>
  <c r="L37" i="37" s="1"/>
  <c r="I39" i="37"/>
  <c r="K39" i="37" s="1"/>
  <c r="L39" i="37" s="1"/>
</calcChain>
</file>

<file path=xl/sharedStrings.xml><?xml version="1.0" encoding="utf-8"?>
<sst xmlns="http://schemas.openxmlformats.org/spreadsheetml/2006/main" count="4686" uniqueCount="414">
  <si>
    <t/>
  </si>
  <si>
    <t>GENERADORES DE OBRA</t>
  </si>
  <si>
    <t>UNIDAD: m2</t>
  </si>
  <si>
    <t>OBSERVACIONES</t>
  </si>
  <si>
    <t>NIVEL</t>
  </si>
  <si>
    <t>EJE</t>
  </si>
  <si>
    <t>TRAMO</t>
  </si>
  <si>
    <t>TIPO</t>
  </si>
  <si>
    <t>LARGO</t>
  </si>
  <si>
    <t>ANCHO</t>
  </si>
  <si>
    <t>ALTO</t>
  </si>
  <si>
    <t>PIEZAS</t>
  </si>
  <si>
    <t>CANTIDAD</t>
  </si>
  <si>
    <t>TOTAL =</t>
  </si>
  <si>
    <t>UNIDAD: m3</t>
  </si>
  <si>
    <t>UNIDAD: Un</t>
  </si>
  <si>
    <t>2.01  Excavación en tierra seca h= 0-2 m</t>
  </si>
  <si>
    <t>2.02  Cargue manual y retiro de tierra</t>
  </si>
  <si>
    <t>4.02  Relleno en triturado de 3/4"</t>
  </si>
  <si>
    <t>MATERIALES, EQUIPO y HERRAMIENTAS, JORNALES</t>
  </si>
  <si>
    <t>DESCRIPCIÓN</t>
  </si>
  <si>
    <t>UNIDAD</t>
  </si>
  <si>
    <t>PRECIO UNITARIO</t>
  </si>
  <si>
    <t>Kg</t>
  </si>
  <si>
    <t>ÁCIDO MURIÁTICO</t>
  </si>
  <si>
    <t>Gal</t>
  </si>
  <si>
    <t>ACPM</t>
  </si>
  <si>
    <t>m2</t>
  </si>
  <si>
    <t>AGUA</t>
  </si>
  <si>
    <t>Lt</t>
  </si>
  <si>
    <t>ARENA</t>
  </si>
  <si>
    <t>m3</t>
  </si>
  <si>
    <t>BOLSAS PLÁSTICAS</t>
  </si>
  <si>
    <t>Un</t>
  </si>
  <si>
    <t>BOTAS DE SEGURIDAD</t>
  </si>
  <si>
    <t>Par</t>
  </si>
  <si>
    <t>CAMISA DE TRABAJO</t>
  </si>
  <si>
    <t>CASCO DE SEGURIDAD</t>
  </si>
  <si>
    <t>CEMENTO GRIS</t>
  </si>
  <si>
    <t>CHALECO REFLECTIVO</t>
  </si>
  <si>
    <t>CINTA DE ENMASCARAR 1"</t>
  </si>
  <si>
    <t>m</t>
  </si>
  <si>
    <t>CINTA DE SEÑALIZACIÓN a=7 cm</t>
  </si>
  <si>
    <t>DISOLVENTE</t>
  </si>
  <si>
    <t>GAFAS DE SEGURIDAD</t>
  </si>
  <si>
    <t>GASOLINA</t>
  </si>
  <si>
    <t>GEOTEXTIL NO TEJIDO 1600</t>
  </si>
  <si>
    <t>GUADUA SOBRE BASA</t>
  </si>
  <si>
    <t>GUANTES DE VINILO</t>
  </si>
  <si>
    <t>GUANTES VAQUETA</t>
  </si>
  <si>
    <t>IMPRIMANTE ACRONAL</t>
  </si>
  <si>
    <t>JABÓN DETERGENTE EN POLVO</t>
  </si>
  <si>
    <t>LIJA SECA</t>
  </si>
  <si>
    <t>Pliego</t>
  </si>
  <si>
    <t>LISTÓN 1" x 2"</t>
  </si>
  <si>
    <t>LISTÓN 2" x 4"</t>
  </si>
  <si>
    <t>MATERIAL SELECCIONADO</t>
  </si>
  <si>
    <t>PANTALÓN DE TRABAJO</t>
  </si>
  <si>
    <t>PINTURA EPÓXICA</t>
  </si>
  <si>
    <t>PINTURA ESMALTE PINTULUX</t>
  </si>
  <si>
    <t>PINTURA ESMALTE POLIURETANO + CATALIZADOR</t>
  </si>
  <si>
    <t>PINTURA KORAZA</t>
  </si>
  <si>
    <t>PINTURA TRÁFICO AMARILLA 659</t>
  </si>
  <si>
    <t>PUNTILLA 1 1/2" a 3"</t>
  </si>
  <si>
    <t>Lb</t>
  </si>
  <si>
    <t>TABLA 1" x 10"</t>
  </si>
  <si>
    <t>TAPABOCAS</t>
  </si>
  <si>
    <t>TAPÓN PARA OIDO</t>
  </si>
  <si>
    <t>THINNER</t>
  </si>
  <si>
    <t>TIERRA VEGETAL</t>
  </si>
  <si>
    <t>TRITURADO DE 3/4"</t>
  </si>
  <si>
    <t>ARENA DE SÍLICE Y GRANO DE CAUCHO</t>
  </si>
  <si>
    <t>TAPETE SINTÉTICO EN FIBRA ARTIFICIAL DE POLIETILENO FIBRILADO, DE TERCERA GENERACIÓN</t>
  </si>
  <si>
    <t>alegrías guineanas</t>
  </si>
  <si>
    <t>GUACAN 1,50</t>
  </si>
  <si>
    <t>Basurera para mascotas, incluye dispensador</t>
  </si>
  <si>
    <t>Und</t>
  </si>
  <si>
    <t>BASE ELASTICA</t>
  </si>
  <si>
    <t>BANCA EN CONCRETO PREFABRICADA</t>
  </si>
  <si>
    <t>PINTURA PARA PISOS</t>
  </si>
  <si>
    <t>ALARGADOR RODILLO PINTURA</t>
  </si>
  <si>
    <t>ALMADANA 18 lb</t>
  </si>
  <si>
    <t>ALMADANA 4 lb</t>
  </si>
  <si>
    <t>BALDE CONSTRUCCIÓN</t>
  </si>
  <si>
    <t>BANDEJA PLÁSTICA PARA PINTURA</t>
  </si>
  <si>
    <t>BARRA AGRÍCOLA</t>
  </si>
  <si>
    <t>BISTURÍ</t>
  </si>
  <si>
    <t>BROCHA 2"</t>
  </si>
  <si>
    <t>BROCHA 4"</t>
  </si>
  <si>
    <t>Día</t>
  </si>
  <si>
    <t>CANECA METÁLICA DE 55 Gal</t>
  </si>
  <si>
    <t>CARRETA LLANTA NEUMÁTICA</t>
  </si>
  <si>
    <t>CARROTANQUE DE AGUA 10,000 L</t>
  </si>
  <si>
    <t>Hr</t>
  </si>
  <si>
    <t>CINCEL 3/4" ACERO TEMPLADO</t>
  </si>
  <si>
    <t>CINTA MÉTRICA x 5 m</t>
  </si>
  <si>
    <t>COMPACTADOR MANUAL (RANA)</t>
  </si>
  <si>
    <t>COMPRESOR DE 120 lb</t>
  </si>
  <si>
    <t>CONCRETADORA ELÉCTRICA DE 1 SACO</t>
  </si>
  <si>
    <t>CONO PVC CON CINTA REFLECTIVA</t>
  </si>
  <si>
    <t>CORTADOR DE GRAMA SINTÉTICA</t>
  </si>
  <si>
    <t>DESTAPA CUÑETES PLÁSTICO</t>
  </si>
  <si>
    <t>DISCO SIERRA CIRCULAR  7 1/4"</t>
  </si>
  <si>
    <t>ESPÁTULA DE METAL 4"</t>
  </si>
  <si>
    <t>EXTENSIÓN ELÉCTRICA ENCAUCHETADA 3x12 x 10 m</t>
  </si>
  <si>
    <t>HIDROLAVADORA</t>
  </si>
  <si>
    <t>KIT ARNÉS PARA ALTURAS</t>
  </si>
  <si>
    <t>LIMA PLANA PARA USO GENERAL CON MANGO 8"</t>
  </si>
  <si>
    <t>LLANA METÁLICA LISA MANGO MADERA 11" x 5 "</t>
  </si>
  <si>
    <t>MANGUERA DE NIVEL x 10 m</t>
  </si>
  <si>
    <t>MANGUERA PARA AGUA Ø= 1/2" x 50 m</t>
  </si>
  <si>
    <t>MANGUERA PARA COMPRESOR DE AIRE x 10 m</t>
  </si>
  <si>
    <t>MARCO ANDAMIO DE TIJERA 1.50x1.50 m</t>
  </si>
  <si>
    <t>MARCO SEGUETA FIJO</t>
  </si>
  <si>
    <t>MARTILLO</t>
  </si>
  <si>
    <t>MASCARILLA CON RESPIRADOR DOBLE FILTRO</t>
  </si>
  <si>
    <t>MOTONIVELADORA</t>
  </si>
  <si>
    <t>NIVEL DE BURBUJA</t>
  </si>
  <si>
    <t>PALA JARDINERA</t>
  </si>
  <si>
    <t>PALA REDONDA CON CABO</t>
  </si>
  <si>
    <t>PALUSTRE</t>
  </si>
  <si>
    <t>PISTÓLA COMPRESOR DE AIRE</t>
  </si>
  <si>
    <t>PLATAFORMA METÁLICA PARA ANDAMIO</t>
  </si>
  <si>
    <t>PLOMADA</t>
  </si>
  <si>
    <t>REGLA VIBRATORIA</t>
  </si>
  <si>
    <t>RODILLO FELPA PARA PINTURA</t>
  </si>
  <si>
    <t>RODILLO INGERSOLL RAND DD 29</t>
  </si>
  <si>
    <t>RUEDA GIRATORIA PARA ANDAMIO</t>
  </si>
  <si>
    <t>SERRUCHO</t>
  </si>
  <si>
    <t>SIERRA CIRCULAR 7 1/4"</t>
  </si>
  <si>
    <t>TIJERA DE ANDAMIO</t>
  </si>
  <si>
    <t>ZAPAPICO</t>
  </si>
  <si>
    <t>CAMIÓN 350</t>
  </si>
  <si>
    <t>CAMIÓN PLATAFORMA 10 Ton</t>
  </si>
  <si>
    <t>CAMIONETA</t>
  </si>
  <si>
    <t>VOLQUETA 7 m3</t>
  </si>
  <si>
    <t>AUXILIO DE TRANSPORTE</t>
  </si>
  <si>
    <t>Mes</t>
  </si>
  <si>
    <t>AYUDANTE</t>
  </si>
  <si>
    <t>AYUDANTE PRÁCTICO</t>
  </si>
  <si>
    <t>OFICIAL</t>
  </si>
  <si>
    <t>PINTOR</t>
  </si>
  <si>
    <t>ENSAYO CBR</t>
  </si>
  <si>
    <t>TARIFA ESCOMBRERA AUTORIZADA</t>
  </si>
  <si>
    <t>ANÁLISIS DE PRECIOS UNITARIOS - SUBPRODUCTOS</t>
  </si>
  <si>
    <t>ANDAMIO TUBULAR CON TIJERA 1.50x1.50 m</t>
  </si>
  <si>
    <t>UNIDAD: Día</t>
  </si>
  <si>
    <t>CANT/ REND</t>
  </si>
  <si>
    <t>VR PARCIAL</t>
  </si>
  <si>
    <t>EQUIPO y HERRAMIENTAS:</t>
  </si>
  <si>
    <t>Subtotal =</t>
  </si>
  <si>
    <t>VR UNITARIO =</t>
  </si>
  <si>
    <t>CARRETA BUGGIE, PALA, BALDES</t>
  </si>
  <si>
    <t>CARRETA BUGGIE, PALA, ZAPAPICO</t>
  </si>
  <si>
    <t>HERRAMIENTAS PARA ALBAÑIL</t>
  </si>
  <si>
    <t>HERRAMIENTAS PARA PINTOR</t>
  </si>
  <si>
    <t>DOTACIÓN LABORAL</t>
  </si>
  <si>
    <t>VESTIDO:</t>
  </si>
  <si>
    <t>ZAPATOS:</t>
  </si>
  <si>
    <t>SEGURIDAD INDUSTRIAL</t>
  </si>
  <si>
    <t>ELEMENTOS DE PROTECCIÓN PERSONAL (EPP):</t>
  </si>
  <si>
    <t>AYUDANTE (Incl. prestaciones)</t>
  </si>
  <si>
    <t>SEGURIDAD SOCIAL:</t>
  </si>
  <si>
    <t>SALUD</t>
  </si>
  <si>
    <t>%S</t>
  </si>
  <si>
    <t>PENSIÓN</t>
  </si>
  <si>
    <t>RIESGOS PROFESIONALES</t>
  </si>
  <si>
    <t>PRESTACIONES SOCIALES:</t>
  </si>
  <si>
    <t>CESANTÍAS</t>
  </si>
  <si>
    <t>%</t>
  </si>
  <si>
    <t>INTERESES DE CESANTÍAS</t>
  </si>
  <si>
    <t>VACACIONES</t>
  </si>
  <si>
    <t>PRIMA LEGAL</t>
  </si>
  <si>
    <t>APORTES PARAFISCALES:</t>
  </si>
  <si>
    <t>CAJA DE COMPENSACIÓN FAMILIAR</t>
  </si>
  <si>
    <t>ICBF</t>
  </si>
  <si>
    <t>SENA</t>
  </si>
  <si>
    <t>FIC (Fondo Nacional de Formación Profesional de la Industria de la Construcción)</t>
  </si>
  <si>
    <t>OTROS:</t>
  </si>
  <si>
    <t>TOTAL % P =</t>
  </si>
  <si>
    <t>AYUDANTE PRÁCTICO (Incl. prestaciones)</t>
  </si>
  <si>
    <t>OFICIAL (Incl. prestaciones)</t>
  </si>
  <si>
    <t>PINTOR (Incl. prestaciones)</t>
  </si>
  <si>
    <t>CUADRILLA 1 OF + 1 AY</t>
  </si>
  <si>
    <t>MANO de OBRA:</t>
  </si>
  <si>
    <t>CUADRILLA 1 OF + 2 AY</t>
  </si>
  <si>
    <t>CUADRILLA 1 OF + 3 AY</t>
  </si>
  <si>
    <t>CUADRILLA 2 Ay</t>
  </si>
  <si>
    <t>CUADRILLA PINTURA</t>
  </si>
  <si>
    <t>CONCRETO 17.2 MPa</t>
  </si>
  <si>
    <t>MATERIALES:</t>
  </si>
  <si>
    <t>CONCRETO 20.7 MPa</t>
  </si>
  <si>
    <t>EQUIPO PARA PINTURA</t>
  </si>
  <si>
    <t>FORMALETA</t>
  </si>
  <si>
    <t>TRANSPORTES:</t>
  </si>
  <si>
    <t>POSTE DE SEÑALIZACIÓN EN MADERA PINTADO + MUERTO EN CONCRETO</t>
  </si>
  <si>
    <t>RETIRO DE MATERIAL SOBRANTE CARGUE MANUAL</t>
  </si>
  <si>
    <t>ANÁLISIS DE PRECIOS UNITARIOS</t>
  </si>
  <si>
    <t>VR COSTO DIRECTO =</t>
  </si>
  <si>
    <t>HERRAMIENTA MENOR %</t>
  </si>
  <si>
    <t>%MO</t>
  </si>
  <si>
    <t>ACCESORIOS %</t>
  </si>
  <si>
    <t>FORMULARIO DE CANTIDADES Y PRESUPUESTO DE OBRA</t>
  </si>
  <si>
    <t>ÍTEM</t>
  </si>
  <si>
    <t>VR UNITARIO</t>
  </si>
  <si>
    <t>1</t>
  </si>
  <si>
    <t>1.01</t>
  </si>
  <si>
    <t>1.02</t>
  </si>
  <si>
    <t>Desmonte y retiro de llantas</t>
  </si>
  <si>
    <t>2</t>
  </si>
  <si>
    <t>TAPETE SINTETICO</t>
  </si>
  <si>
    <t>2.01</t>
  </si>
  <si>
    <t>Excavación en tierra seca h= 0-2 m</t>
  </si>
  <si>
    <t>2.02</t>
  </si>
  <si>
    <t>Cargue manual y retiro de tierra</t>
  </si>
  <si>
    <t>2.03</t>
  </si>
  <si>
    <t>Relleno en triturado de 3/4"</t>
  </si>
  <si>
    <t>2.04</t>
  </si>
  <si>
    <t>Geotextil no tejido 1600</t>
  </si>
  <si>
    <t>2.05</t>
  </si>
  <si>
    <t>Tapete sintetico en fibra artificial de polietileno fibrilado incluye todo lo necesario para su correcta instalacion y funcionamiento</t>
  </si>
  <si>
    <t>3</t>
  </si>
  <si>
    <t>3.01</t>
  </si>
  <si>
    <t>Pintura exterior en Koraza</t>
  </si>
  <si>
    <t>3.02</t>
  </si>
  <si>
    <t>3.03</t>
  </si>
  <si>
    <t>Pintura epóxica en pisos de canchas</t>
  </si>
  <si>
    <t>3.04</t>
  </si>
  <si>
    <t>Pintura para parque infantil</t>
  </si>
  <si>
    <t>4</t>
  </si>
  <si>
    <t>4.01</t>
  </si>
  <si>
    <t>4.02</t>
  </si>
  <si>
    <t>5</t>
  </si>
  <si>
    <t>URBANISMO Y ZONAS VERDES</t>
  </si>
  <si>
    <t>5.01</t>
  </si>
  <si>
    <t>Banca en concreto prefabricada L= 1.40 m</t>
  </si>
  <si>
    <t>5.02</t>
  </si>
  <si>
    <t>5.03</t>
  </si>
  <si>
    <t>sumnistro y siembra de flores</t>
  </si>
  <si>
    <t>sumnistro y siembra de guayacan 1,50</t>
  </si>
  <si>
    <t>Basurero para mascotas, incluye bolsas DISPE</t>
  </si>
  <si>
    <t>TOTAL COSTOS DIRECTOS =</t>
  </si>
  <si>
    <t>ADMINISTRACIÓN (25%) =</t>
  </si>
  <si>
    <t>UTILIDAD (5%) =</t>
  </si>
  <si>
    <t>VALOR TOTAL =</t>
  </si>
  <si>
    <t>un</t>
  </si>
  <si>
    <t>4.05</t>
  </si>
  <si>
    <t>4.04</t>
  </si>
  <si>
    <t>4.03</t>
  </si>
  <si>
    <t>3.05</t>
  </si>
  <si>
    <t>Pañete muro exterior (incl. filos y dilataciones)</t>
  </si>
  <si>
    <t>Muro en ladrillo rayado e= 10 cm</t>
  </si>
  <si>
    <t>JARDINERAS EN ADOBE REVOCADO Y PINTURA</t>
  </si>
  <si>
    <t>Banca en concreto prefabricada</t>
  </si>
  <si>
    <t>ESTRUCTURAS EN CONCRETO</t>
  </si>
  <si>
    <t>Nivelación terreno con material del sitio</t>
  </si>
  <si>
    <t>EXCAVACION</t>
  </si>
  <si>
    <t>UNIDAD: un</t>
  </si>
  <si>
    <t>4.05  Pintura para parque infantil</t>
  </si>
  <si>
    <t>4.04  Tapete sintetico en fibra artificial de polietileno fibrilado incluye todo lo necesario para su correcta instalacion y funcionamiento</t>
  </si>
  <si>
    <t>4.03  Geotextil no tejido 1600</t>
  </si>
  <si>
    <t>4.01  Basurero para mascotas, incluye bolsas DISPE</t>
  </si>
  <si>
    <t>3.05  sumnistro y siembra de guayacan 1,50</t>
  </si>
  <si>
    <t>3.04  sumnistro y siembra de flores</t>
  </si>
  <si>
    <t>3.03  Pintura exterior en Koraza</t>
  </si>
  <si>
    <t>MORTERO 1:3</t>
  </si>
  <si>
    <t>3.02  Pañete muro exterior (incl. filos y dilataciones)</t>
  </si>
  <si>
    <t>3.01  Muro en ladrillo rayado e= 10 cm</t>
  </si>
  <si>
    <t>2.02  Desmonte y retiro de llantas</t>
  </si>
  <si>
    <t>2.01  Banca en concreto prefabricada</t>
  </si>
  <si>
    <t>CUADRILLA 1 OF + 4 AY</t>
  </si>
  <si>
    <t>1.02  Nivelación terreno con material del sitio</t>
  </si>
  <si>
    <t>ENTIBADO DISCONTINUO EN MADERA</t>
  </si>
  <si>
    <t>1.01  Excavación en tierra seca h= 0-2 m</t>
  </si>
  <si>
    <t>CODAL DE ALUMINIO 3" x 1 1/2" x 3 m</t>
  </si>
  <si>
    <t>BATEA</t>
  </si>
  <si>
    <t>ANDAMIO COLGANTE 30-60 m de CABLE</t>
  </si>
  <si>
    <t>TABLA 2" x 10"</t>
  </si>
  <si>
    <t>BLOQUE CEMENTO 10x20x40 cm</t>
  </si>
  <si>
    <t>BLOQUE CEMENTO ½ 10x20x20 cm</t>
  </si>
  <si>
    <t>Valla informativa instalada</t>
  </si>
  <si>
    <t>4.08</t>
  </si>
  <si>
    <t>Basurero para mascotas, incluye bolsas</t>
  </si>
  <si>
    <t>4.07</t>
  </si>
  <si>
    <t>Pintura de postes en gris basalto</t>
  </si>
  <si>
    <t>4.06</t>
  </si>
  <si>
    <t>Pintura de condones de jardinera</t>
  </si>
  <si>
    <t>Pintura bancas largas de madera</t>
  </si>
  <si>
    <t>Pintura con esmalte para bancas de madera y metal</t>
  </si>
  <si>
    <t>MANTENIMIENTO DE URBANISMO Y ZONAS VERDES</t>
  </si>
  <si>
    <t>Cargue manual y retiro de escombros en volqueta</t>
  </si>
  <si>
    <t>Teja ajover traslucida</t>
  </si>
  <si>
    <t>Desmonte de estructura en madera cielo raso y teja</t>
  </si>
  <si>
    <t>MANTENIMIENTO PERGOLA</t>
  </si>
  <si>
    <t>Pintura parque infantil</t>
  </si>
  <si>
    <t>Reparacion de Bolardo en concreto</t>
  </si>
  <si>
    <t>MEJORAMIENTO PARQUE SAN CAYETANO</t>
  </si>
  <si>
    <t>SAN CAYETANO</t>
  </si>
  <si>
    <t>4.08  Valla informativa instalada</t>
  </si>
  <si>
    <t>4.07  Basurero para mascotas, incluye bolsas</t>
  </si>
  <si>
    <t>4.06  Pintura de postes en gris basalto</t>
  </si>
  <si>
    <t>UNIDAD: m</t>
  </si>
  <si>
    <t>4.05  Pintura de condones de jardinera</t>
  </si>
  <si>
    <t>4.04  sumnistro y siembra de guayacan 1,50</t>
  </si>
  <si>
    <t>4.03  sumnistro y siembra de flores</t>
  </si>
  <si>
    <t>4.02  Pintura con esmalte para bancas de madera y metal</t>
  </si>
  <si>
    <t>3.02  Teja ajover traslucida</t>
  </si>
  <si>
    <t>3.01  Desmonte de estructura en madera cielo raso y teja</t>
  </si>
  <si>
    <t>2.05  Pintura parque infantil</t>
  </si>
  <si>
    <t>2.03  Tapete sintetico en fibra artificial de polietileno fibrilado incluye todo lo necesario para su correcta instalacion y funcionamiento</t>
  </si>
  <si>
    <t>1.01  Reparacion de Bolardo en concreto</t>
  </si>
  <si>
    <t>SOGA - MANILA POLIPROPILENO de 3/4"</t>
  </si>
  <si>
    <t>MOTOSIERRA</t>
  </si>
  <si>
    <t>ANDAMIO CERTIFICADO</t>
  </si>
  <si>
    <t>VINILO ACRÍLICO GRIS BASALTO</t>
  </si>
  <si>
    <t>VALLA INFORMATIVA PARAL L 2" x 1/8"</t>
  </si>
  <si>
    <t>TEJA AJOVER #6 TRASLÚCIDA</t>
  </si>
  <si>
    <t>6.01</t>
  </si>
  <si>
    <t>OBRAS VARIAS</t>
  </si>
  <si>
    <t>6</t>
  </si>
  <si>
    <t>PINTURA DE LOSA</t>
  </si>
  <si>
    <t>Solado en concreto de 17.2 MPa</t>
  </si>
  <si>
    <t>Excavación en tierra seca h= 0-2 m incluye cargue y retiro</t>
  </si>
  <si>
    <t>6.01  Basurero para mascotas, incluye bolsas</t>
  </si>
  <si>
    <t>5.01  Pintura epóxica en pisos de canchas</t>
  </si>
  <si>
    <t>4.05  sumnistro y siembra de guayacan 1,50</t>
  </si>
  <si>
    <t>4.04  sumnistro y siembra de flores</t>
  </si>
  <si>
    <t>4.03  Pintura exterior en Koraza</t>
  </si>
  <si>
    <t>4.02  Pañete muro exterior (incl. filos y dilataciones)</t>
  </si>
  <si>
    <t>4.01  Muro en ladrillo rayado e= 10 cm</t>
  </si>
  <si>
    <t>3.01  Banca en concreto prefabricada L= 1.40 m</t>
  </si>
  <si>
    <t>1.01  Excavación en tierra seca h= 0-2 m incluye cargue y retiro</t>
  </si>
  <si>
    <t>pintura de flores y golosa</t>
  </si>
  <si>
    <t>Bordillo prefabricado en concreto</t>
  </si>
  <si>
    <t>Andén en concreto de 20.7 MPa e= 0.10 m</t>
  </si>
  <si>
    <t>Base granular tipo Invías</t>
  </si>
  <si>
    <t>Demolición manual de andén en concreto</t>
  </si>
  <si>
    <t>DEMOLICIÓN</t>
  </si>
  <si>
    <t>VILLAS DE LA CRUZ</t>
  </si>
  <si>
    <t>5.03  Pintura para parque infantil</t>
  </si>
  <si>
    <t>5.02  pintura de flores y golosa</t>
  </si>
  <si>
    <t>3.05  Bordillo prefabricado en concreto</t>
  </si>
  <si>
    <t>3.04  Solado en concreto de 17.2 MPa</t>
  </si>
  <si>
    <t>3.03  Andén en concreto de 20.7 MPa e= 0.10 m</t>
  </si>
  <si>
    <t>3.02  Base granular tipo Invías</t>
  </si>
  <si>
    <t>2.02  Cargue manual y retiro de escombros en volqueta</t>
  </si>
  <si>
    <t>2.01  Demolición manual de andén en concreto</t>
  </si>
  <si>
    <t>ESCOBA</t>
  </si>
  <si>
    <t>BORDILLO PREFABRICADO 80x20x35</t>
  </si>
  <si>
    <t>BASE GRANULAR</t>
  </si>
  <si>
    <t>Loseta táctil alerta 6x20x20 cm</t>
  </si>
  <si>
    <t>Loseta táctil guía 6x20x20 cm</t>
  </si>
  <si>
    <t>CALLE 16</t>
  </si>
  <si>
    <t>LOSETA TÁCTIL GUÍA 6x40x40 cm</t>
  </si>
  <si>
    <t>LOSETA TÁCTIL ALERTA 6x40x40 cm</t>
  </si>
  <si>
    <t>HONORARIOS EMDUCE 5%</t>
  </si>
  <si>
    <t xml:space="preserve">IVA HONORARIOS </t>
  </si>
  <si>
    <t xml:space="preserve">TOTAL DEL PROYECTO </t>
  </si>
  <si>
    <t xml:space="preserve">VILLAS DE LA CRUZ </t>
  </si>
  <si>
    <t xml:space="preserve">LEO MAZARO </t>
  </si>
  <si>
    <t xml:space="preserve">CALLE 16 </t>
  </si>
  <si>
    <t>HONORARIOS ENDUCE(5%) =</t>
  </si>
  <si>
    <t>IVA HONORARIOS (5%) =</t>
  </si>
  <si>
    <t>TOTAL</t>
  </si>
  <si>
    <t>2.06</t>
  </si>
  <si>
    <t>4.01  Basurero para mascotas, incluye bolsas</t>
  </si>
  <si>
    <t>3.02  sumnistro y siembra de guayacan 1,50</t>
  </si>
  <si>
    <t>3.01  sumnistro y siembra de flores</t>
  </si>
  <si>
    <t>2.06  Loseta táctil alerta 6x20x20 cm</t>
  </si>
  <si>
    <t>2.05  Loseta táctil guía 6x20x20 cm</t>
  </si>
  <si>
    <t>2.04  Bordillo prefabricado en concreto</t>
  </si>
  <si>
    <t>2.03  Andén en concreto de 20.7 MPa e= 0.10 m</t>
  </si>
  <si>
    <t>2.02  Base granular tipo Invías</t>
  </si>
  <si>
    <t>1.02  Cargue manual y retiro de tierra</t>
  </si>
  <si>
    <t xml:space="preserve">LA CEJA DEL TAMBO </t>
  </si>
  <si>
    <t>COSTOS DE ADMINISTRACIÓN</t>
  </si>
  <si>
    <t>PERSONAL CONTRATACION DIRECTA</t>
  </si>
  <si>
    <t>INGENIERO DIRECTOR DE OBRA (Incl. prestaciones)</t>
  </si>
  <si>
    <t>INGENIERO RESIDENTE (Incl. prestaciones)</t>
  </si>
  <si>
    <t>TECNÓLOGO SISO (Incl. prestaciones)</t>
  </si>
  <si>
    <t>GASTOS DE DESPLAZAMIENTO PERSONAL PROFESIONAL T TECNICO</t>
  </si>
  <si>
    <t>Transporte terrestre para personal profesional y técnico</t>
  </si>
  <si>
    <t>INTALACIONES PROVISIONALES</t>
  </si>
  <si>
    <t>Bodega de almacenamiento cemento, patio de materiales de playa, planta de mezclas, acopio acero y demás adecuaciones provisionales para el perfecto funcionamiento de la obra</t>
  </si>
  <si>
    <t xml:space="preserve">Almacén de materiales, oficinas (incluye redes de servicios públicos y demás estructuras y servicios para su perfecto funcionamiento) </t>
  </si>
  <si>
    <t>Servicios públicos y provisionales</t>
  </si>
  <si>
    <t>PAPELERIA Y EQUIPOS DE OFICINA</t>
  </si>
  <si>
    <t xml:space="preserve">Alquiler de equipo de oficina, incluye muebles y enseres, computador, impresora, fax </t>
  </si>
  <si>
    <t>LABORATORIO</t>
  </si>
  <si>
    <t>Ensayos de laboratorio (incluye diseño de mezclas para concreto, fallo de cilindros de concreto, ensayo de proctor modificado, toma de densidades de campo, ensayos de resistencia al acero de refuerzo y estructuras metálicas)</t>
  </si>
  <si>
    <t>OTRO</t>
  </si>
  <si>
    <t>vaya con estructura</t>
  </si>
  <si>
    <t>Polizas</t>
  </si>
  <si>
    <t>glb</t>
  </si>
  <si>
    <t>ESTAMPILLAS</t>
  </si>
  <si>
    <t>Estampilla Prouniversidad</t>
  </si>
  <si>
    <t>Estampilla Procultura</t>
  </si>
  <si>
    <t>Estampilla prohospital</t>
  </si>
  <si>
    <t>Estampilla Proadulto mayor</t>
  </si>
  <si>
    <t>Estampilla de justicia familiar</t>
  </si>
  <si>
    <t>Estampilla prodeportes</t>
  </si>
  <si>
    <t>Estampilla impuesto de seguridad</t>
  </si>
  <si>
    <t xml:space="preserve"> ADMINISTRACIÓN</t>
  </si>
  <si>
    <t>UTILIDAD</t>
  </si>
  <si>
    <t>A+U</t>
  </si>
  <si>
    <t>RENDIMIENTO REAL 6 PARQUES</t>
  </si>
  <si>
    <t>VALOR REAL 6 PARQUES</t>
  </si>
  <si>
    <t>VALOR 6 PARQUES</t>
  </si>
  <si>
    <t>VALOR REAL POR PARQUE</t>
  </si>
  <si>
    <t>RENDIMINETO REAL POR PARQUE</t>
  </si>
  <si>
    <t>COMPARATIVA POR PARQUE</t>
  </si>
  <si>
    <t>LEO MAZARO</t>
  </si>
  <si>
    <t>RESUMEN TOTAL</t>
  </si>
  <si>
    <t>COSTO DIRECTO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</si>
</sst>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&quot;$&quot;\ #,##0.00"/>
    <numFmt numFmtId="167" formatCode="##0.00%"/>
    <numFmt numFmtId="168" formatCode="_-&quot;$&quot;\ * #,##0_-;\-&quot;$&quot;\ * #,##0_-;_-&quot;$&quot;\ * &quot;-&quot;??_-;_-@_-"/>
    <numFmt numFmtId="169" formatCode="&quot;$&quot;\ #,##0"/>
    <numFmt numFmtId="170" formatCode="#,##0.000"/>
    <numFmt numFmtId="171" formatCode="0.000000"/>
    <numFmt numFmtId="172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nsolas"/>
      <family val="3"/>
    </font>
    <font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914800"/>
      <name val="Calibri"/>
      <family val="2"/>
      <scheme val="minor"/>
    </font>
    <font>
      <sz val="11"/>
      <color rgb="FF004F75"/>
      <name val="Calibri"/>
      <family val="2"/>
      <scheme val="minor"/>
    </font>
    <font>
      <sz val="11"/>
      <color rgb="FF40808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4040"/>
      <name val="Calibri"/>
      <family val="2"/>
      <scheme val="minor"/>
    </font>
    <font>
      <b/>
      <sz val="18"/>
      <color theme="1"/>
      <name val="Consolas"/>
      <family val="3"/>
    </font>
  </fonts>
  <fills count="24">
    <fill>
      <patternFill patternType="none"/>
    </fill>
    <fill>
      <patternFill patternType="gray125"/>
    </fill>
    <fill>
      <patternFill patternType="solid">
        <fgColor rgb="FFFF9224"/>
        <bgColor indexed="64"/>
      </patternFill>
    </fill>
    <fill>
      <patternFill patternType="solid">
        <fgColor rgb="FFCAE4FF"/>
        <bgColor indexed="64"/>
      </patternFill>
    </fill>
    <fill>
      <patternFill patternType="solid">
        <fgColor rgb="FFD9FFD9"/>
        <bgColor indexed="64"/>
      </patternFill>
    </fill>
    <fill>
      <patternFill patternType="solid">
        <fgColor rgb="FFB9FFB9"/>
        <bgColor indexed="64"/>
      </patternFill>
    </fill>
    <fill>
      <patternFill patternType="solid">
        <fgColor rgb="FF9FFF9F"/>
        <bgColor indexed="64"/>
      </patternFill>
    </fill>
    <fill>
      <patternFill patternType="solid">
        <fgColor rgb="FF80FF80"/>
        <bgColor indexed="64"/>
      </patternFill>
    </fill>
    <fill>
      <patternFill patternType="solid">
        <fgColor rgb="FFFF2020"/>
        <bgColor indexed="64"/>
      </patternFill>
    </fill>
    <fill>
      <patternFill patternType="solid">
        <fgColor rgb="FFFDC137"/>
        <bgColor indexed="64"/>
      </patternFill>
    </fill>
    <fill>
      <patternFill patternType="solid">
        <fgColor rgb="FFF2F9FF"/>
        <bgColor indexed="64"/>
      </patternFill>
    </fill>
    <fill>
      <patternFill patternType="solid">
        <fgColor rgb="FF0486B7"/>
        <bgColor indexed="64"/>
      </patternFill>
    </fill>
    <fill>
      <patternFill patternType="solid">
        <fgColor rgb="FF0071E1"/>
        <bgColor indexed="64"/>
      </patternFill>
    </fill>
    <fill>
      <patternFill patternType="solid">
        <fgColor rgb="FFECFB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DB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00C000"/>
        <bgColor indexed="64"/>
      </patternFill>
    </fill>
    <fill>
      <patternFill patternType="solid">
        <fgColor rgb="FFC8DFF2"/>
        <bgColor indexed="64"/>
      </patternFill>
    </fill>
    <fill>
      <patternFill patternType="solid">
        <fgColor rgb="FFEDF7FA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rgb="FFBFBFB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9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49" fontId="2" fillId="3" borderId="0" xfId="0" applyNumberFormat="1" applyFont="1" applyFill="1" applyAlignment="1">
      <alignment horizontal="justify" vertical="center" wrapText="1"/>
    </xf>
    <xf numFmtId="49" fontId="2" fillId="3" borderId="0" xfId="0" applyNumberFormat="1" applyFont="1" applyFill="1" applyAlignment="1">
      <alignment horizontal="center" vertical="center"/>
    </xf>
    <xf numFmtId="4" fontId="2" fillId="3" borderId="0" xfId="0" applyNumberFormat="1" applyFont="1" applyFill="1" applyAlignment="1">
      <alignment vertical="center"/>
    </xf>
    <xf numFmtId="49" fontId="0" fillId="4" borderId="0" xfId="0" applyNumberFormat="1" applyFill="1" applyAlignment="1">
      <alignment horizontal="left" vertical="center" wrapText="1"/>
    </xf>
    <xf numFmtId="49" fontId="0" fillId="5" borderId="0" xfId="0" applyNumberFormat="1" applyFill="1" applyAlignment="1">
      <alignment horizontal="center" vertical="center"/>
    </xf>
    <xf numFmtId="4" fontId="0" fillId="6" borderId="0" xfId="0" applyNumberFormat="1" applyFill="1" applyAlignment="1">
      <alignment horizontal="center" vertical="center"/>
    </xf>
    <xf numFmtId="4" fontId="0" fillId="7" borderId="0" xfId="0" applyNumberFormat="1" applyFill="1" applyAlignment="1">
      <alignment horizontal="center" vertical="center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66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166" fontId="2" fillId="3" borderId="0" xfId="0" applyNumberFormat="1" applyFont="1" applyFill="1" applyAlignment="1">
      <alignment vertical="center"/>
    </xf>
    <xf numFmtId="0" fontId="0" fillId="10" borderId="0" xfId="0" applyFill="1" applyAlignment="1">
      <alignment horizontal="center" vertical="center"/>
    </xf>
    <xf numFmtId="166" fontId="0" fillId="10" borderId="0" xfId="0" applyNumberFormat="1" applyFill="1" applyAlignment="1">
      <alignment horizontal="center"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8" fillId="0" borderId="0" xfId="0" applyFont="1" applyAlignment="1">
      <alignment horizontal="right" vertical="center"/>
    </xf>
    <xf numFmtId="166" fontId="8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66" fontId="2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167" fontId="0" fillId="0" borderId="0" xfId="0" applyNumberFormat="1" applyAlignment="1">
      <alignment vertical="center"/>
    </xf>
    <xf numFmtId="0" fontId="2" fillId="3" borderId="0" xfId="0" applyFont="1" applyFill="1" applyAlignment="1">
      <alignment horizontal="left" vertical="center" wrapText="1"/>
    </xf>
    <xf numFmtId="0" fontId="0" fillId="10" borderId="0" xfId="0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3" borderId="0" xfId="0" applyFont="1" applyFill="1" applyAlignment="1">
      <alignment horizontal="justify" vertical="center" wrapText="1"/>
    </xf>
    <xf numFmtId="4" fontId="2" fillId="15" borderId="0" xfId="0" applyNumberFormat="1" applyFont="1" applyFill="1"/>
    <xf numFmtId="166" fontId="2" fillId="15" borderId="0" xfId="0" applyNumberFormat="1" applyFont="1" applyFill="1"/>
    <xf numFmtId="49" fontId="0" fillId="0" borderId="0" xfId="0" applyNumberFormat="1" applyAlignment="1">
      <alignment horizontal="center" vertical="top"/>
    </xf>
    <xf numFmtId="49" fontId="2" fillId="15" borderId="0" xfId="0" applyNumberFormat="1" applyFont="1" applyFill="1" applyAlignment="1">
      <alignment horizontal="center" vertical="top"/>
    </xf>
    <xf numFmtId="0" fontId="2" fillId="15" borderId="0" xfId="0" applyFont="1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 wrapText="1"/>
    </xf>
    <xf numFmtId="0" fontId="2" fillId="15" borderId="0" xfId="0" applyFont="1" applyFill="1" applyAlignment="1">
      <alignment horizontal="right" vertical="top" wrapText="1"/>
    </xf>
    <xf numFmtId="0" fontId="0" fillId="17" borderId="0" xfId="0" applyFill="1"/>
    <xf numFmtId="44" fontId="0" fillId="0" borderId="0" xfId="2" applyFont="1"/>
    <xf numFmtId="0" fontId="0" fillId="16" borderId="0" xfId="0" applyFill="1"/>
    <xf numFmtId="44" fontId="0" fillId="17" borderId="0" xfId="2" applyFont="1" applyFill="1"/>
    <xf numFmtId="0" fontId="0" fillId="18" borderId="0" xfId="0" applyFill="1"/>
    <xf numFmtId="44" fontId="0" fillId="18" borderId="0" xfId="2" applyFont="1" applyFill="1"/>
    <xf numFmtId="0" fontId="0" fillId="19" borderId="0" xfId="0" applyFill="1"/>
    <xf numFmtId="44" fontId="0" fillId="19" borderId="0" xfId="2" applyFont="1" applyFill="1"/>
    <xf numFmtId="44" fontId="0" fillId="16" borderId="0" xfId="2" applyFont="1" applyFill="1"/>
    <xf numFmtId="44" fontId="0" fillId="0" borderId="0" xfId="0" applyNumberFormat="1" applyAlignment="1">
      <alignment horizontal="center"/>
    </xf>
    <xf numFmtId="168" fontId="2" fillId="15" borderId="0" xfId="0" applyNumberFormat="1" applyFont="1" applyFill="1" applyAlignment="1">
      <alignment horizontal="center"/>
    </xf>
    <xf numFmtId="165" fontId="0" fillId="0" borderId="0" xfId="1" applyFont="1"/>
    <xf numFmtId="165" fontId="0" fillId="0" borderId="0" xfId="0" applyNumberFormat="1"/>
    <xf numFmtId="166" fontId="0" fillId="0" borderId="0" xfId="0" applyNumberFormat="1" applyAlignment="1">
      <alignment horizontal="center"/>
    </xf>
    <xf numFmtId="166" fontId="0" fillId="0" borderId="2" xfId="0" applyNumberFormat="1" applyBorder="1" applyAlignment="1">
      <alignment horizontal="center"/>
    </xf>
    <xf numFmtId="166" fontId="2" fillId="15" borderId="0" xfId="0" applyNumberFormat="1" applyFont="1" applyFill="1" applyAlignment="1">
      <alignment horizontal="center"/>
    </xf>
    <xf numFmtId="44" fontId="0" fillId="0" borderId="0" xfId="0" applyNumberFormat="1"/>
    <xf numFmtId="0" fontId="1" fillId="0" borderId="3" xfId="3" applyBorder="1" applyAlignment="1">
      <alignment horizontal="left" vertical="center" wrapText="1"/>
    </xf>
    <xf numFmtId="0" fontId="1" fillId="0" borderId="3" xfId="3" applyBorder="1" applyAlignment="1">
      <alignment horizontal="center" vertical="center"/>
    </xf>
    <xf numFmtId="0" fontId="0" fillId="0" borderId="3" xfId="5" applyNumberFormat="1" applyFont="1" applyBorder="1" applyAlignment="1">
      <alignment horizontal="center" vertical="center"/>
    </xf>
    <xf numFmtId="166" fontId="1" fillId="0" borderId="3" xfId="3" applyNumberFormat="1" applyBorder="1" applyAlignment="1">
      <alignment horizontal="center" vertical="center"/>
    </xf>
    <xf numFmtId="2" fontId="1" fillId="0" borderId="3" xfId="3" applyNumberFormat="1" applyBorder="1" applyAlignment="1">
      <alignment horizontal="center" vertical="center"/>
    </xf>
    <xf numFmtId="0" fontId="2" fillId="14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15" borderId="0" xfId="0" applyFont="1" applyFill="1" applyAlignment="1">
      <alignment horizontal="center" vertical="top" wrapText="1"/>
    </xf>
    <xf numFmtId="0" fontId="1" fillId="0" borderId="0" xfId="3" applyAlignment="1">
      <alignment vertical="center"/>
    </xf>
    <xf numFmtId="2" fontId="10" fillId="21" borderId="3" xfId="3" applyNumberFormat="1" applyFont="1" applyFill="1" applyBorder="1" applyAlignment="1">
      <alignment horizontal="center" vertical="center"/>
    </xf>
    <xf numFmtId="0" fontId="10" fillId="21" borderId="3" xfId="3" applyFont="1" applyFill="1" applyBorder="1" applyAlignment="1">
      <alignment horizontal="center" vertical="center"/>
    </xf>
    <xf numFmtId="4" fontId="10" fillId="21" borderId="3" xfId="3" applyNumberFormat="1" applyFont="1" applyFill="1" applyBorder="1" applyAlignment="1">
      <alignment horizontal="center" vertical="center"/>
    </xf>
    <xf numFmtId="166" fontId="10" fillId="21" borderId="3" xfId="3" applyNumberFormat="1" applyFont="1" applyFill="1" applyBorder="1" applyAlignment="1">
      <alignment horizontal="center" vertical="center"/>
    </xf>
    <xf numFmtId="2" fontId="2" fillId="22" borderId="3" xfId="3" applyNumberFormat="1" applyFont="1" applyFill="1" applyBorder="1" applyAlignment="1">
      <alignment horizontal="center" vertical="center"/>
    </xf>
    <xf numFmtId="0" fontId="2" fillId="22" borderId="3" xfId="3" applyFont="1" applyFill="1" applyBorder="1" applyAlignment="1">
      <alignment vertical="center"/>
    </xf>
    <xf numFmtId="0" fontId="2" fillId="22" borderId="3" xfId="3" applyFont="1" applyFill="1" applyBorder="1" applyAlignment="1">
      <alignment horizontal="center" vertical="center"/>
    </xf>
    <xf numFmtId="4" fontId="2" fillId="22" borderId="3" xfId="3" applyNumberFormat="1" applyFont="1" applyFill="1" applyBorder="1" applyAlignment="1">
      <alignment vertical="center"/>
    </xf>
    <xf numFmtId="166" fontId="2" fillId="22" borderId="3" xfId="3" applyNumberFormat="1" applyFont="1" applyFill="1" applyBorder="1" applyAlignment="1">
      <alignment vertical="center"/>
    </xf>
    <xf numFmtId="0" fontId="1" fillId="0" borderId="3" xfId="3" applyBorder="1" applyAlignment="1">
      <alignment vertical="center"/>
    </xf>
    <xf numFmtId="4" fontId="1" fillId="0" borderId="3" xfId="3" applyNumberFormat="1" applyBorder="1" applyAlignment="1">
      <alignment vertical="center"/>
    </xf>
    <xf numFmtId="166" fontId="1" fillId="0" borderId="3" xfId="3" applyNumberFormat="1" applyBorder="1" applyAlignment="1">
      <alignment vertical="center"/>
    </xf>
    <xf numFmtId="0" fontId="1" fillId="0" borderId="3" xfId="3" applyBorder="1" applyAlignment="1">
      <alignment vertical="center" wrapText="1"/>
    </xf>
    <xf numFmtId="165" fontId="0" fillId="0" borderId="0" xfId="4" applyFont="1" applyAlignment="1">
      <alignment vertical="center"/>
    </xf>
    <xf numFmtId="170" fontId="1" fillId="0" borderId="3" xfId="3" applyNumberFormat="1" applyBorder="1" applyAlignment="1">
      <alignment vertical="center"/>
    </xf>
    <xf numFmtId="171" fontId="1" fillId="0" borderId="0" xfId="3" applyNumberFormat="1" applyAlignment="1">
      <alignment vertical="center"/>
    </xf>
    <xf numFmtId="172" fontId="0" fillId="0" borderId="3" xfId="5" applyNumberFormat="1" applyFont="1" applyBorder="1" applyAlignment="1">
      <alignment vertical="center"/>
    </xf>
    <xf numFmtId="2" fontId="1" fillId="0" borderId="0" xfId="3" applyNumberFormat="1" applyAlignment="1">
      <alignment horizontal="center" vertical="center"/>
    </xf>
    <xf numFmtId="10" fontId="2" fillId="23" borderId="3" xfId="5" applyNumberFormat="1" applyFont="1" applyFill="1" applyBorder="1" applyAlignment="1">
      <alignment vertical="center"/>
    </xf>
    <xf numFmtId="166" fontId="2" fillId="23" borderId="3" xfId="3" applyNumberFormat="1" applyFont="1" applyFill="1" applyBorder="1" applyAlignment="1">
      <alignment vertical="center"/>
    </xf>
    <xf numFmtId="0" fontId="1" fillId="0" borderId="0" xfId="3" applyAlignment="1">
      <alignment horizontal="center" vertical="center"/>
    </xf>
    <xf numFmtId="4" fontId="1" fillId="0" borderId="0" xfId="3" applyNumberFormat="1" applyAlignment="1">
      <alignment vertical="center"/>
    </xf>
    <xf numFmtId="166" fontId="1" fillId="0" borderId="0" xfId="3" applyNumberFormat="1" applyAlignment="1">
      <alignment vertical="center"/>
    </xf>
    <xf numFmtId="0" fontId="1" fillId="0" borderId="0" xfId="3" applyAlignment="1">
      <alignment horizontal="right" vertical="center"/>
    </xf>
    <xf numFmtId="166" fontId="2" fillId="22" borderId="3" xfId="3" applyNumberFormat="1" applyFont="1" applyFill="1" applyBorder="1" applyAlignment="1">
      <alignment horizontal="right" vertical="center"/>
    </xf>
    <xf numFmtId="166" fontId="1" fillId="0" borderId="3" xfId="3" applyNumberFormat="1" applyBorder="1" applyAlignment="1">
      <alignment horizontal="right" vertical="center"/>
    </xf>
    <xf numFmtId="9" fontId="2" fillId="22" borderId="3" xfId="6" applyFont="1" applyFill="1" applyBorder="1" applyAlignment="1">
      <alignment horizontal="right" vertical="center"/>
    </xf>
    <xf numFmtId="9" fontId="2" fillId="0" borderId="3" xfId="6" applyFont="1" applyFill="1" applyBorder="1" applyAlignment="1">
      <alignment horizontal="right" vertical="center"/>
    </xf>
    <xf numFmtId="9" fontId="2" fillId="23" borderId="3" xfId="6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11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2" fillId="3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3" borderId="3" xfId="3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2" fontId="9" fillId="0" borderId="3" xfId="3" applyNumberFormat="1" applyFont="1" applyBorder="1" applyAlignment="1">
      <alignment horizontal="center" vertical="center"/>
    </xf>
    <xf numFmtId="0" fontId="4" fillId="20" borderId="3" xfId="3" applyFont="1" applyFill="1" applyBorder="1" applyAlignment="1">
      <alignment horizontal="center" vertical="center"/>
    </xf>
    <xf numFmtId="0" fontId="1" fillId="0" borderId="3" xfId="3" applyBorder="1" applyAlignment="1">
      <alignment horizontal="center" vertical="center"/>
    </xf>
    <xf numFmtId="6" fontId="1" fillId="0" borderId="3" xfId="3" applyNumberFormat="1" applyBorder="1" applyAlignment="1">
      <alignment horizontal="right" vertical="center"/>
    </xf>
    <xf numFmtId="6" fontId="2" fillId="22" borderId="3" xfId="3" applyNumberFormat="1" applyFont="1" applyFill="1" applyBorder="1" applyAlignment="1">
      <alignment horizontal="right" vertical="center"/>
    </xf>
    <xf numFmtId="169" fontId="2" fillId="22" borderId="3" xfId="3" applyNumberFormat="1" applyFont="1" applyFill="1" applyBorder="1" applyAlignment="1">
      <alignment horizontal="right" vertical="center"/>
    </xf>
    <xf numFmtId="169" fontId="1" fillId="0" borderId="3" xfId="3" applyNumberFormat="1" applyBorder="1" applyAlignment="1">
      <alignment horizontal="right" vertical="center"/>
    </xf>
    <xf numFmtId="169" fontId="2" fillId="23" borderId="3" xfId="3" applyNumberFormat="1" applyFont="1" applyFill="1" applyBorder="1" applyAlignment="1">
      <alignment horizontal="right" vertical="center"/>
    </xf>
    <xf numFmtId="166" fontId="0" fillId="0" borderId="0" xfId="0" applyNumberFormat="1" applyBorder="1"/>
    <xf numFmtId="166" fontId="0" fillId="0" borderId="6" xfId="0" applyNumberFormat="1" applyBorder="1"/>
    <xf numFmtId="0" fontId="4" fillId="12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top"/>
    </xf>
    <xf numFmtId="0" fontId="0" fillId="3" borderId="0" xfId="0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/>
    </xf>
    <xf numFmtId="4" fontId="0" fillId="3" borderId="0" xfId="0" applyNumberFormat="1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166" fontId="0" fillId="3" borderId="6" xfId="0" applyNumberFormat="1" applyFill="1" applyBorder="1" applyAlignment="1">
      <alignment horizontal="center"/>
    </xf>
    <xf numFmtId="49" fontId="2" fillId="13" borderId="5" xfId="0" applyNumberFormat="1" applyFont="1" applyFill="1" applyBorder="1" applyAlignment="1">
      <alignment horizontal="center" vertical="top"/>
    </xf>
    <xf numFmtId="0" fontId="2" fillId="13" borderId="0" xfId="0" applyFont="1" applyFill="1" applyBorder="1" applyAlignment="1">
      <alignment vertical="top" wrapText="1"/>
    </xf>
    <xf numFmtId="0" fontId="2" fillId="13" borderId="0" xfId="0" applyFont="1" applyFill="1" applyBorder="1" applyAlignment="1">
      <alignment horizontal="center"/>
    </xf>
    <xf numFmtId="4" fontId="2" fillId="13" borderId="0" xfId="0" applyNumberFormat="1" applyFont="1" applyFill="1" applyBorder="1"/>
    <xf numFmtId="166" fontId="2" fillId="13" borderId="0" xfId="0" applyNumberFormat="1" applyFont="1" applyFill="1" applyBorder="1"/>
    <xf numFmtId="166" fontId="2" fillId="13" borderId="6" xfId="0" applyNumberFormat="1" applyFont="1" applyFill="1" applyBorder="1"/>
    <xf numFmtId="49" fontId="0" fillId="0" borderId="5" xfId="0" applyNumberFormat="1" applyBorder="1" applyAlignment="1">
      <alignment horizontal="center" vertical="top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/>
    </xf>
    <xf numFmtId="4" fontId="0" fillId="0" borderId="0" xfId="0" applyNumberFormat="1" applyBorder="1"/>
    <xf numFmtId="0" fontId="0" fillId="0" borderId="0" xfId="0" applyBorder="1" applyAlignment="1">
      <alignment horizontal="justify" vertical="top" wrapText="1"/>
    </xf>
    <xf numFmtId="49" fontId="2" fillId="14" borderId="5" xfId="0" applyNumberFormat="1" applyFont="1" applyFill="1" applyBorder="1" applyAlignment="1">
      <alignment horizontal="center" vertical="top"/>
    </xf>
    <xf numFmtId="0" fontId="2" fillId="14" borderId="0" xfId="0" applyFont="1" applyFill="1" applyBorder="1" applyAlignment="1">
      <alignment horizontal="right" vertical="top" wrapText="1"/>
    </xf>
    <xf numFmtId="0" fontId="2" fillId="14" borderId="0" xfId="0" applyFont="1" applyFill="1" applyBorder="1" applyAlignment="1">
      <alignment horizontal="center"/>
    </xf>
    <xf numFmtId="4" fontId="2" fillId="14" borderId="0" xfId="0" applyNumberFormat="1" applyFont="1" applyFill="1" applyBorder="1"/>
    <xf numFmtId="166" fontId="2" fillId="14" borderId="0" xfId="0" applyNumberFormat="1" applyFont="1" applyFill="1" applyBorder="1"/>
    <xf numFmtId="166" fontId="2" fillId="14" borderId="6" xfId="0" applyNumberFormat="1" applyFont="1" applyFill="1" applyBorder="1"/>
    <xf numFmtId="0" fontId="0" fillId="0" borderId="0" xfId="0" applyBorder="1" applyAlignment="1">
      <alignment horizontal="right" vertical="top" wrapText="1"/>
    </xf>
    <xf numFmtId="49" fontId="2" fillId="15" borderId="7" xfId="0" applyNumberFormat="1" applyFont="1" applyFill="1" applyBorder="1" applyAlignment="1">
      <alignment horizontal="center" vertical="top"/>
    </xf>
    <xf numFmtId="0" fontId="2" fillId="15" borderId="8" xfId="0" applyFont="1" applyFill="1" applyBorder="1" applyAlignment="1">
      <alignment horizontal="right" vertical="top" wrapText="1"/>
    </xf>
    <xf numFmtId="0" fontId="2" fillId="15" borderId="8" xfId="0" applyFont="1" applyFill="1" applyBorder="1" applyAlignment="1">
      <alignment horizontal="center"/>
    </xf>
    <xf numFmtId="4" fontId="2" fillId="15" borderId="8" xfId="0" applyNumberFormat="1" applyFont="1" applyFill="1" applyBorder="1"/>
    <xf numFmtId="166" fontId="2" fillId="15" borderId="8" xfId="0" applyNumberFormat="1" applyFont="1" applyFill="1" applyBorder="1"/>
    <xf numFmtId="166" fontId="2" fillId="15" borderId="9" xfId="0" applyNumberFormat="1" applyFont="1" applyFill="1" applyBorder="1"/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6" fontId="0" fillId="0" borderId="18" xfId="0" applyNumberFormat="1" applyBorder="1"/>
    <xf numFmtId="0" fontId="0" fillId="0" borderId="0" xfId="0" applyFill="1"/>
    <xf numFmtId="49" fontId="0" fillId="0" borderId="0" xfId="0" applyNumberFormat="1" applyFill="1" applyAlignment="1">
      <alignment horizontal="center" vertical="top"/>
    </xf>
    <xf numFmtId="49" fontId="2" fillId="0" borderId="0" xfId="0" applyNumberFormat="1" applyFont="1" applyFill="1" applyAlignment="1">
      <alignment horizontal="center" vertical="top"/>
    </xf>
    <xf numFmtId="4" fontId="0" fillId="0" borderId="0" xfId="0" applyNumberFormat="1" applyFill="1"/>
    <xf numFmtId="166" fontId="0" fillId="0" borderId="0" xfId="0" applyNumberFormat="1" applyFill="1"/>
    <xf numFmtId="166" fontId="0" fillId="0" borderId="2" xfId="0" applyNumberFormat="1" applyFill="1" applyBorder="1"/>
    <xf numFmtId="4" fontId="2" fillId="0" borderId="0" xfId="0" applyNumberFormat="1" applyFont="1" applyFill="1"/>
    <xf numFmtId="166" fontId="2" fillId="0" borderId="0" xfId="0" applyNumberFormat="1" applyFont="1" applyFill="1"/>
    <xf numFmtId="165" fontId="0" fillId="0" borderId="0" xfId="1" applyFont="1" applyFill="1"/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17" borderId="21" xfId="0" applyFill="1" applyBorder="1" applyAlignment="1">
      <alignment horizontal="center" vertical="center"/>
    </xf>
    <xf numFmtId="168" fontId="0" fillId="17" borderId="22" xfId="2" applyNumberFormat="1" applyFont="1" applyFill="1" applyBorder="1" applyAlignment="1">
      <alignment horizontal="center" vertical="center"/>
    </xf>
    <xf numFmtId="0" fontId="0" fillId="18" borderId="21" xfId="0" applyFill="1" applyBorder="1" applyAlignment="1">
      <alignment horizontal="center" vertical="center"/>
    </xf>
    <xf numFmtId="168" fontId="0" fillId="18" borderId="22" xfId="2" applyNumberFormat="1" applyFont="1" applyFill="1" applyBorder="1" applyAlignment="1">
      <alignment horizontal="center" vertical="center"/>
    </xf>
    <xf numFmtId="0" fontId="0" fillId="19" borderId="21" xfId="0" applyFill="1" applyBorder="1" applyAlignment="1">
      <alignment horizontal="center" vertical="center"/>
    </xf>
    <xf numFmtId="168" fontId="0" fillId="19" borderId="22" xfId="2" applyNumberFormat="1" applyFont="1" applyFill="1" applyBorder="1" applyAlignment="1">
      <alignment horizontal="center" vertical="center"/>
    </xf>
    <xf numFmtId="0" fontId="0" fillId="16" borderId="21" xfId="0" applyFill="1" applyBorder="1" applyAlignment="1">
      <alignment horizontal="center" vertical="center"/>
    </xf>
    <xf numFmtId="168" fontId="0" fillId="16" borderId="22" xfId="2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8" fontId="0" fillId="0" borderId="22" xfId="2" applyNumberFormat="1" applyFont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168" fontId="0" fillId="0" borderId="22" xfId="0" applyNumberFormat="1" applyBorder="1" applyAlignment="1">
      <alignment horizontal="center" vertical="center"/>
    </xf>
    <xf numFmtId="0" fontId="2" fillId="15" borderId="23" xfId="0" applyFont="1" applyFill="1" applyBorder="1" applyAlignment="1">
      <alignment horizontal="left" vertical="center" wrapText="1"/>
    </xf>
    <xf numFmtId="168" fontId="2" fillId="15" borderId="24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right"/>
    </xf>
  </cellXfs>
  <cellStyles count="7">
    <cellStyle name="Currency 2" xfId="2" xr:uid="{7BC368A2-6339-4DB0-997C-FE22F2A3A8BB}"/>
    <cellStyle name="Currency 3" xfId="4" xr:uid="{2E1B09D9-5B10-4D49-9FE5-317F702E3079}"/>
    <cellStyle name="Moneda" xfId="1" builtinId="4"/>
    <cellStyle name="Normal" xfId="0" builtinId="0"/>
    <cellStyle name="Normal 2" xfId="3" xr:uid="{55CCCEC2-2636-4B4D-A254-5991C46E5361}"/>
    <cellStyle name="Percent 2" xfId="5" xr:uid="{E69D7375-657D-455E-90D2-C24EE388A397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201705</xdr:colOff>
      <xdr:row>1</xdr:row>
      <xdr:rowOff>42071</xdr:rowOff>
    </xdr:from>
    <xdr:to>
      <xdr:col>6</xdr:col>
      <xdr:colOff>1162576</xdr:colOff>
      <xdr:row>2</xdr:row>
      <xdr:rowOff>291353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66B430-19B6-4574-AC45-F31CE9DE6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499" y="243777"/>
          <a:ext cx="1969401" cy="5966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560</xdr:colOff>
      <xdr:row>0</xdr:row>
      <xdr:rowOff>76200</xdr:rowOff>
    </xdr:from>
    <xdr:to>
      <xdr:col>6</xdr:col>
      <xdr:colOff>806824</xdr:colOff>
      <xdr:row>1</xdr:row>
      <xdr:rowOff>360850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970C3B-C87F-4A90-927C-9E0E87041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3001" y="76200"/>
          <a:ext cx="1814793" cy="6992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345282</xdr:colOff>
      <xdr:row>0</xdr:row>
      <xdr:rowOff>154780</xdr:rowOff>
    </xdr:from>
    <xdr:to>
      <xdr:col>6</xdr:col>
      <xdr:colOff>1035844</xdr:colOff>
      <xdr:row>1</xdr:row>
      <xdr:rowOff>309562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222BF-5BDD-45C5-82AB-1419EEDE8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6407" y="154780"/>
          <a:ext cx="1821656" cy="63103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142874</xdr:colOff>
      <xdr:row>0</xdr:row>
      <xdr:rowOff>57149</xdr:rowOff>
    </xdr:from>
    <xdr:to>
      <xdr:col>6</xdr:col>
      <xdr:colOff>1264844</xdr:colOff>
      <xdr:row>1</xdr:row>
      <xdr:rowOff>247648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7A2725-822B-4A58-A8A9-72897E5E9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499" y="57149"/>
          <a:ext cx="2160195" cy="5143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2</xdr:row>
      <xdr:rowOff>77528</xdr:rowOff>
    </xdr:from>
    <xdr:to>
      <xdr:col>2</xdr:col>
      <xdr:colOff>1334857</xdr:colOff>
      <xdr:row>4</xdr:row>
      <xdr:rowOff>93395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46FC391-A33B-4B1A-83C9-D44A4E81C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05100" y="468053"/>
          <a:ext cx="1153882" cy="3968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F7ABA-A60D-49FA-8109-83104ACE58BA}">
  <sheetPr>
    <tabColor rgb="FFFF0000"/>
  </sheetPr>
  <dimension ref="B1:G34"/>
  <sheetViews>
    <sheetView showGridLines="0" tabSelected="1" view="pageBreakPreview" zoomScale="85" zoomScaleNormal="85" zoomScaleSheetLayoutView="85" workbookViewId="0">
      <selection activeCell="J25" sqref="J25"/>
    </sheetView>
  </sheetViews>
  <sheetFormatPr baseColWidth="10" defaultColWidth="8.85546875" defaultRowHeight="15" x14ac:dyDescent="0.25"/>
  <cols>
    <col min="1" max="1" width="1.7109375" customWidth="1"/>
    <col min="2" max="2" width="5.140625" style="53" bestFit="1" customWidth="1"/>
    <col min="3" max="3" width="55.5703125" style="56" customWidth="1"/>
    <col min="4" max="4" width="7.5703125" style="1" bestFit="1" customWidth="1"/>
    <col min="5" max="5" width="9.7109375" style="2" bestFit="1" customWidth="1"/>
    <col min="6" max="6" width="15.140625" style="32" bestFit="1" customWidth="1"/>
    <col min="7" max="7" width="21.140625" style="32" bestFit="1" customWidth="1"/>
    <col min="8" max="8" width="1.7109375" customWidth="1"/>
  </cols>
  <sheetData>
    <row r="1" spans="2:7" ht="15.75" thickBot="1" x14ac:dyDescent="0.3"/>
    <row r="2" spans="2:7" ht="27" customHeight="1" x14ac:dyDescent="0.25">
      <c r="B2" s="168" t="s">
        <v>411</v>
      </c>
      <c r="C2" s="169"/>
      <c r="D2" s="169"/>
      <c r="E2" s="169"/>
      <c r="F2" s="173"/>
      <c r="G2" s="174"/>
    </row>
    <row r="3" spans="2:7" ht="27" customHeight="1" thickBot="1" x14ac:dyDescent="0.3">
      <c r="B3" s="170"/>
      <c r="C3" s="171"/>
      <c r="D3" s="171"/>
      <c r="E3" s="171"/>
      <c r="F3" s="175"/>
      <c r="G3" s="176"/>
    </row>
    <row r="4" spans="2:7" x14ac:dyDescent="0.25">
      <c r="B4" s="135" t="s">
        <v>202</v>
      </c>
      <c r="C4" s="136"/>
      <c r="D4" s="136"/>
      <c r="E4" s="136"/>
      <c r="F4" s="136"/>
      <c r="G4" s="137"/>
    </row>
    <row r="5" spans="2:7" x14ac:dyDescent="0.25">
      <c r="B5" s="138" t="s">
        <v>203</v>
      </c>
      <c r="C5" s="139" t="s">
        <v>20</v>
      </c>
      <c r="D5" s="140" t="s">
        <v>21</v>
      </c>
      <c r="E5" s="141" t="s">
        <v>12</v>
      </c>
      <c r="F5" s="142" t="s">
        <v>204</v>
      </c>
      <c r="G5" s="143" t="s">
        <v>148</v>
      </c>
    </row>
    <row r="6" spans="2:7" x14ac:dyDescent="0.25">
      <c r="B6" s="144" t="s">
        <v>205</v>
      </c>
      <c r="C6" s="145" t="s">
        <v>256</v>
      </c>
      <c r="D6" s="146"/>
      <c r="E6" s="147"/>
      <c r="F6" s="148"/>
      <c r="G6" s="149">
        <f>SUM(G7:G8)</f>
        <v>1036342</v>
      </c>
    </row>
    <row r="7" spans="2:7" x14ac:dyDescent="0.25">
      <c r="B7" s="150" t="s">
        <v>206</v>
      </c>
      <c r="C7" s="151" t="s">
        <v>212</v>
      </c>
      <c r="D7" s="152" t="s">
        <v>31</v>
      </c>
      <c r="E7" s="153">
        <f>'G_Obra '!J8</f>
        <v>5.03</v>
      </c>
      <c r="F7" s="133">
        <f>'Costos_Directos '!E18</f>
        <v>38905</v>
      </c>
      <c r="G7" s="134">
        <f>ROUND(E7*F7, 0)</f>
        <v>195692</v>
      </c>
    </row>
    <row r="8" spans="2:7" x14ac:dyDescent="0.25">
      <c r="B8" s="150" t="s">
        <v>207</v>
      </c>
      <c r="C8" s="151" t="s">
        <v>255</v>
      </c>
      <c r="D8" s="152" t="s">
        <v>27</v>
      </c>
      <c r="E8" s="153">
        <f>'G_Obra '!J15</f>
        <v>170</v>
      </c>
      <c r="F8" s="133">
        <f>'Costos_Directos '!E30</f>
        <v>4945</v>
      </c>
      <c r="G8" s="134">
        <f>ROUND(E8*F8, 0)</f>
        <v>840650</v>
      </c>
    </row>
    <row r="9" spans="2:7" x14ac:dyDescent="0.25">
      <c r="B9" s="150" t="s">
        <v>0</v>
      </c>
      <c r="C9" s="151"/>
      <c r="D9" s="152"/>
      <c r="E9" s="153"/>
      <c r="F9" s="133"/>
      <c r="G9" s="134"/>
    </row>
    <row r="10" spans="2:7" x14ac:dyDescent="0.25">
      <c r="B10" s="144" t="s">
        <v>209</v>
      </c>
      <c r="C10" s="145" t="s">
        <v>254</v>
      </c>
      <c r="D10" s="146"/>
      <c r="E10" s="147"/>
      <c r="F10" s="148"/>
      <c r="G10" s="149">
        <f>SUM(G11:G12)</f>
        <v>5529380</v>
      </c>
    </row>
    <row r="11" spans="2:7" x14ac:dyDescent="0.25">
      <c r="B11" s="150" t="s">
        <v>211</v>
      </c>
      <c r="C11" s="151" t="s">
        <v>253</v>
      </c>
      <c r="D11" s="152" t="s">
        <v>33</v>
      </c>
      <c r="E11" s="153">
        <v>3</v>
      </c>
      <c r="F11" s="133">
        <f>'Costos_Directos '!E48</f>
        <v>1826800</v>
      </c>
      <c r="G11" s="134">
        <f>ROUND(E11*F11, 0)</f>
        <v>5480400</v>
      </c>
    </row>
    <row r="12" spans="2:7" x14ac:dyDescent="0.25">
      <c r="B12" s="150" t="s">
        <v>213</v>
      </c>
      <c r="C12" s="151" t="s">
        <v>208</v>
      </c>
      <c r="D12" s="152" t="s">
        <v>33</v>
      </c>
      <c r="E12" s="153">
        <f>'G_Obra '!J29</f>
        <v>5</v>
      </c>
      <c r="F12" s="133">
        <f>'Costos_Directos '!E62</f>
        <v>9796</v>
      </c>
      <c r="G12" s="134">
        <f>ROUND(E12*F12, 0)</f>
        <v>48980</v>
      </c>
    </row>
    <row r="13" spans="2:7" x14ac:dyDescent="0.25">
      <c r="B13" s="150" t="s">
        <v>0</v>
      </c>
      <c r="C13" s="151"/>
      <c r="D13" s="152"/>
      <c r="E13" s="153"/>
      <c r="F13" s="133"/>
      <c r="G13" s="134"/>
    </row>
    <row r="14" spans="2:7" x14ac:dyDescent="0.25">
      <c r="B14" s="144" t="s">
        <v>221</v>
      </c>
      <c r="C14" s="145" t="s">
        <v>252</v>
      </c>
      <c r="D14" s="146"/>
      <c r="E14" s="147"/>
      <c r="F14" s="148"/>
      <c r="G14" s="149">
        <f>SUM(G15:G19)</f>
        <v>7362212</v>
      </c>
    </row>
    <row r="15" spans="2:7" x14ac:dyDescent="0.25">
      <c r="B15" s="150" t="s">
        <v>222</v>
      </c>
      <c r="C15" s="151" t="s">
        <v>251</v>
      </c>
      <c r="D15" s="152" t="s">
        <v>27</v>
      </c>
      <c r="E15" s="153">
        <v>56</v>
      </c>
      <c r="F15" s="133">
        <f>'Costos_Directos '!E85</f>
        <v>70691</v>
      </c>
      <c r="G15" s="134">
        <f>ROUND(E15*F15, 0)</f>
        <v>3958696</v>
      </c>
    </row>
    <row r="16" spans="2:7" x14ac:dyDescent="0.25">
      <c r="B16" s="150" t="s">
        <v>224</v>
      </c>
      <c r="C16" s="151" t="s">
        <v>250</v>
      </c>
      <c r="D16" s="152" t="s">
        <v>27</v>
      </c>
      <c r="E16" s="153">
        <v>28</v>
      </c>
      <c r="F16" s="133">
        <f>'Costos_Directos '!E104</f>
        <v>39573</v>
      </c>
      <c r="G16" s="134">
        <f>ROUND(E16*F16, 0)</f>
        <v>1108044</v>
      </c>
    </row>
    <row r="17" spans="2:7" x14ac:dyDescent="0.25">
      <c r="B17" s="150" t="s">
        <v>225</v>
      </c>
      <c r="C17" s="151" t="s">
        <v>223</v>
      </c>
      <c r="D17" s="152" t="s">
        <v>27</v>
      </c>
      <c r="E17" s="153">
        <v>29.2</v>
      </c>
      <c r="F17" s="133">
        <f>'Costos_Directos '!E126</f>
        <v>36660</v>
      </c>
      <c r="G17" s="134">
        <f>ROUND(E17*F17, 0)</f>
        <v>1070472</v>
      </c>
    </row>
    <row r="18" spans="2:7" x14ac:dyDescent="0.25">
      <c r="B18" s="150" t="s">
        <v>227</v>
      </c>
      <c r="C18" s="151" t="s">
        <v>238</v>
      </c>
      <c r="D18" s="152" t="s">
        <v>33</v>
      </c>
      <c r="E18" s="153">
        <v>100</v>
      </c>
      <c r="F18" s="133">
        <f>'Costos_Directos '!E146</f>
        <v>7500</v>
      </c>
      <c r="G18" s="134">
        <f>ROUND(E18*F18, 0)</f>
        <v>750000</v>
      </c>
    </row>
    <row r="19" spans="2:7" x14ac:dyDescent="0.25">
      <c r="B19" s="150" t="s">
        <v>249</v>
      </c>
      <c r="C19" s="151" t="s">
        <v>239</v>
      </c>
      <c r="D19" s="152" t="s">
        <v>33</v>
      </c>
      <c r="E19" s="153">
        <f>'G_Obra '!J69</f>
        <v>5</v>
      </c>
      <c r="F19" s="133">
        <f>'Costos_Directos '!E166</f>
        <v>95000</v>
      </c>
      <c r="G19" s="134">
        <f>ROUND(E19*F19, 0)</f>
        <v>475000</v>
      </c>
    </row>
    <row r="20" spans="2:7" x14ac:dyDescent="0.25">
      <c r="B20" s="150" t="s">
        <v>0</v>
      </c>
      <c r="C20" s="151"/>
      <c r="D20" s="152"/>
      <c r="E20" s="153"/>
      <c r="F20" s="133"/>
      <c r="G20" s="134"/>
    </row>
    <row r="21" spans="2:7" x14ac:dyDescent="0.25">
      <c r="B21" s="144" t="s">
        <v>229</v>
      </c>
      <c r="C21" s="145" t="s">
        <v>233</v>
      </c>
      <c r="D21" s="146"/>
      <c r="E21" s="147"/>
      <c r="F21" s="148"/>
      <c r="G21" s="149">
        <f>SUM(G22:G26)</f>
        <v>21113226</v>
      </c>
    </row>
    <row r="22" spans="2:7" x14ac:dyDescent="0.25">
      <c r="B22" s="150" t="s">
        <v>230</v>
      </c>
      <c r="C22" s="151" t="s">
        <v>240</v>
      </c>
      <c r="D22" s="152" t="s">
        <v>33</v>
      </c>
      <c r="E22" s="153">
        <f>'G_Obra '!J76</f>
        <v>1</v>
      </c>
      <c r="F22" s="133">
        <f>'Costos_Directos '!E186</f>
        <v>3314042</v>
      </c>
      <c r="G22" s="134">
        <f>ROUND(E22*F22, 0)</f>
        <v>3314042</v>
      </c>
    </row>
    <row r="23" spans="2:7" x14ac:dyDescent="0.25">
      <c r="B23" s="150" t="s">
        <v>231</v>
      </c>
      <c r="C23" s="151" t="s">
        <v>216</v>
      </c>
      <c r="D23" s="152" t="s">
        <v>31</v>
      </c>
      <c r="E23" s="153">
        <f>'G_Obra '!J83</f>
        <v>0.66</v>
      </c>
      <c r="F23" s="133">
        <f>'Costos_Directos '!E201</f>
        <v>144086</v>
      </c>
      <c r="G23" s="134">
        <f>ROUND(E23*F23, 0)</f>
        <v>95097</v>
      </c>
    </row>
    <row r="24" spans="2:7" x14ac:dyDescent="0.25">
      <c r="B24" s="150" t="s">
        <v>248</v>
      </c>
      <c r="C24" s="151" t="s">
        <v>218</v>
      </c>
      <c r="D24" s="152" t="s">
        <v>27</v>
      </c>
      <c r="E24" s="153">
        <f>'G_Obra '!J90</f>
        <v>11.06</v>
      </c>
      <c r="F24" s="133">
        <f>'Costos_Directos '!E219</f>
        <v>7943</v>
      </c>
      <c r="G24" s="134">
        <f>ROUND(E24*F24, 0)</f>
        <v>87850</v>
      </c>
    </row>
    <row r="25" spans="2:7" ht="45" x14ac:dyDescent="0.25">
      <c r="B25" s="150" t="s">
        <v>247</v>
      </c>
      <c r="C25" s="154" t="s">
        <v>220</v>
      </c>
      <c r="D25" s="152" t="s">
        <v>27</v>
      </c>
      <c r="E25" s="153">
        <f>'G_Obra '!J97</f>
        <v>61.5</v>
      </c>
      <c r="F25" s="133">
        <f>'Costos_Directos '!E245</f>
        <v>254638</v>
      </c>
      <c r="G25" s="134">
        <f>ROUND(E25*F25, 0)</f>
        <v>15660237</v>
      </c>
    </row>
    <row r="26" spans="2:7" x14ac:dyDescent="0.25">
      <c r="B26" s="150" t="s">
        <v>246</v>
      </c>
      <c r="C26" s="151" t="s">
        <v>228</v>
      </c>
      <c r="D26" s="152" t="s">
        <v>245</v>
      </c>
      <c r="E26" s="153">
        <f>'G_Obra '!J104</f>
        <v>1</v>
      </c>
      <c r="F26" s="133">
        <f>'Costos_Directos '!E266</f>
        <v>1956000</v>
      </c>
      <c r="G26" s="134">
        <f>ROUND(E26*F26, 0)</f>
        <v>1956000</v>
      </c>
    </row>
    <row r="27" spans="2:7" x14ac:dyDescent="0.25">
      <c r="B27" s="150" t="s">
        <v>0</v>
      </c>
      <c r="C27" s="151"/>
      <c r="D27" s="152"/>
      <c r="E27" s="153"/>
      <c r="F27" s="133"/>
      <c r="G27" s="134"/>
    </row>
    <row r="28" spans="2:7" x14ac:dyDescent="0.25">
      <c r="B28" s="155" t="s">
        <v>0</v>
      </c>
      <c r="C28" s="156" t="s">
        <v>241</v>
      </c>
      <c r="D28" s="157"/>
      <c r="E28" s="158"/>
      <c r="F28" s="159"/>
      <c r="G28" s="160">
        <f>SUM(G6:G27)/2</f>
        <v>35041160</v>
      </c>
    </row>
    <row r="29" spans="2:7" x14ac:dyDescent="0.25">
      <c r="B29" s="150"/>
      <c r="C29" s="161" t="s">
        <v>242</v>
      </c>
      <c r="D29" s="152"/>
      <c r="E29" s="153"/>
      <c r="F29" s="133"/>
      <c r="G29" s="134">
        <f>ROUND(G28*25/100, 0)</f>
        <v>8760290</v>
      </c>
    </row>
    <row r="30" spans="2:7" x14ac:dyDescent="0.25">
      <c r="B30" s="150"/>
      <c r="C30" s="161" t="s">
        <v>243</v>
      </c>
      <c r="D30" s="152"/>
      <c r="E30" s="153"/>
      <c r="F30" s="133"/>
      <c r="G30" s="134">
        <f>ROUND(G28*5/100, 0)</f>
        <v>1752058</v>
      </c>
    </row>
    <row r="31" spans="2:7" ht="15.75" thickBot="1" x14ac:dyDescent="0.3">
      <c r="B31" s="162"/>
      <c r="C31" s="163" t="s">
        <v>244</v>
      </c>
      <c r="D31" s="164"/>
      <c r="E31" s="165"/>
      <c r="F31" s="166"/>
      <c r="G31" s="167">
        <f>SUM(G28:G30)</f>
        <v>45553508</v>
      </c>
    </row>
    <row r="32" spans="2:7" hidden="1" x14ac:dyDescent="0.25">
      <c r="B32"/>
      <c r="C32" s="57" t="s">
        <v>355</v>
      </c>
      <c r="D32"/>
      <c r="E32"/>
      <c r="F32"/>
      <c r="G32" s="32">
        <f>G31*0.05</f>
        <v>2277675.4</v>
      </c>
    </row>
    <row r="33" spans="2:7" hidden="1" x14ac:dyDescent="0.25">
      <c r="B33"/>
      <c r="C33" s="57" t="s">
        <v>356</v>
      </c>
      <c r="D33"/>
      <c r="E33"/>
      <c r="F33"/>
      <c r="G33" s="32">
        <f>G32*0.19</f>
        <v>432758.326</v>
      </c>
    </row>
    <row r="34" spans="2:7" hidden="1" x14ac:dyDescent="0.25">
      <c r="B34" s="54"/>
      <c r="C34" s="58" t="s">
        <v>357</v>
      </c>
      <c r="D34" s="55"/>
      <c r="E34" s="51"/>
      <c r="F34" s="52"/>
      <c r="G34" s="52">
        <f>G31+G32+G33</f>
        <v>48263941.725999996</v>
      </c>
    </row>
  </sheetData>
  <mergeCells count="3">
    <mergeCell ref="B4:G4"/>
    <mergeCell ref="B2:E3"/>
    <mergeCell ref="F2:G3"/>
  </mergeCells>
  <pageMargins left="0.7" right="0.7" top="0.75" bottom="0.75" header="0.3" footer="0.3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70D68-6C45-439F-B648-7C3089F0700B}">
  <sheetPr>
    <tabColor rgb="FFFF0000"/>
  </sheetPr>
  <dimension ref="A1:E266"/>
  <sheetViews>
    <sheetView showGridLines="0" workbookViewId="0">
      <selection activeCell="L15" sqref="L15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7" t="s">
        <v>197</v>
      </c>
      <c r="B3" s="114"/>
      <c r="C3" s="114"/>
      <c r="D3" s="114"/>
      <c r="E3" s="114"/>
    </row>
    <row r="4" spans="1:5" x14ac:dyDescent="0.25">
      <c r="A4" s="50" t="s">
        <v>273</v>
      </c>
      <c r="B4" s="33"/>
      <c r="C4" s="34"/>
      <c r="D4" s="34"/>
      <c r="E4" s="35" t="s">
        <v>14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190</v>
      </c>
    </row>
    <row r="7" spans="1:5" x14ac:dyDescent="0.25">
      <c r="A7" s="49" t="str">
        <f>Insumos!B16</f>
        <v>CINTA DE SEÑALIZACIÓN a=7 cm</v>
      </c>
      <c r="B7" s="26" t="str">
        <f>Insumos!C16</f>
        <v>m</v>
      </c>
      <c r="C7" s="25">
        <v>1</v>
      </c>
      <c r="D7" s="39">
        <f>Insumos!D16</f>
        <v>174</v>
      </c>
      <c r="E7" s="38">
        <f>ROUND(C7*D7, 2)</f>
        <v>174</v>
      </c>
    </row>
    <row r="8" spans="1:5" ht="30" x14ac:dyDescent="0.25">
      <c r="A8" s="49" t="s">
        <v>195</v>
      </c>
      <c r="B8" s="26" t="s">
        <v>33</v>
      </c>
      <c r="C8" s="25">
        <v>0.05</v>
      </c>
      <c r="D8" s="39">
        <f>Subproductos!E386</f>
        <v>22381</v>
      </c>
      <c r="E8" s="38">
        <f>ROUND(C8*D8, 2)</f>
        <v>1119.05</v>
      </c>
    </row>
    <row r="9" spans="1:5" x14ac:dyDescent="0.25">
      <c r="A9" s="49" t="s">
        <v>272</v>
      </c>
      <c r="B9" s="26" t="s">
        <v>27</v>
      </c>
      <c r="C9" s="25">
        <v>0.2</v>
      </c>
      <c r="D9" s="39">
        <f>Subproductos!E326</f>
        <v>19422</v>
      </c>
      <c r="E9" s="38">
        <f>ROUND(C9*D9, 2)</f>
        <v>3884.4</v>
      </c>
    </row>
    <row r="10" spans="1:5" x14ac:dyDescent="0.25">
      <c r="D10" s="40" t="s">
        <v>150</v>
      </c>
      <c r="E10" s="41">
        <f>SUM(E7:E9)</f>
        <v>5177.45</v>
      </c>
    </row>
    <row r="11" spans="1:5" x14ac:dyDescent="0.25">
      <c r="A11" s="48" t="s">
        <v>149</v>
      </c>
    </row>
    <row r="12" spans="1:5" x14ac:dyDescent="0.25">
      <c r="A12" s="49" t="s">
        <v>153</v>
      </c>
      <c r="B12" s="26" t="s">
        <v>33</v>
      </c>
      <c r="C12" s="25">
        <v>1.1999999999999999E-3</v>
      </c>
      <c r="D12" s="39">
        <f>Subproductos!E34</f>
        <v>408368</v>
      </c>
      <c r="E12" s="38">
        <f>ROUND(C12*D12, 2)</f>
        <v>490.04</v>
      </c>
    </row>
    <row r="13" spans="1:5" x14ac:dyDescent="0.25">
      <c r="D13" s="40" t="s">
        <v>150</v>
      </c>
      <c r="E13" s="41">
        <f>SUM(E12:E12)</f>
        <v>490.04</v>
      </c>
    </row>
    <row r="14" spans="1:5" x14ac:dyDescent="0.25">
      <c r="A14" s="48" t="s">
        <v>184</v>
      </c>
    </row>
    <row r="15" spans="1:5" x14ac:dyDescent="0.25">
      <c r="A15" s="49" t="s">
        <v>185</v>
      </c>
      <c r="B15" s="26" t="s">
        <v>89</v>
      </c>
      <c r="C15" s="25">
        <v>0.12039999999999999</v>
      </c>
      <c r="D15" s="39">
        <f>Subproductos!E244</f>
        <v>276056</v>
      </c>
      <c r="E15" s="38">
        <f>ROUND(C15*D15, 2)</f>
        <v>33237.14</v>
      </c>
    </row>
    <row r="16" spans="1:5" x14ac:dyDescent="0.25">
      <c r="D16" s="40" t="s">
        <v>150</v>
      </c>
      <c r="E16" s="41">
        <f>SUM(E15:E15)</f>
        <v>33237.14</v>
      </c>
    </row>
    <row r="18" spans="1:5" x14ac:dyDescent="0.25">
      <c r="D18" s="42" t="s">
        <v>198</v>
      </c>
      <c r="E18" s="43">
        <f>ROUND(SUM(E6:E16)/2, 0)</f>
        <v>38905</v>
      </c>
    </row>
    <row r="21" spans="1:5" x14ac:dyDescent="0.25">
      <c r="A21" s="50" t="s">
        <v>271</v>
      </c>
      <c r="B21" s="33"/>
      <c r="C21" s="34"/>
      <c r="D21" s="34"/>
      <c r="E21" s="35" t="s">
        <v>2</v>
      </c>
    </row>
    <row r="22" spans="1:5" x14ac:dyDescent="0.25">
      <c r="A22" s="47" t="s">
        <v>20</v>
      </c>
      <c r="B22" s="36" t="s">
        <v>21</v>
      </c>
      <c r="C22" s="36" t="s">
        <v>147</v>
      </c>
      <c r="D22" s="36" t="s">
        <v>22</v>
      </c>
      <c r="E22" s="37" t="s">
        <v>148</v>
      </c>
    </row>
    <row r="23" spans="1:5" x14ac:dyDescent="0.25">
      <c r="A23" s="48" t="s">
        <v>149</v>
      </c>
    </row>
    <row r="24" spans="1:5" x14ac:dyDescent="0.25">
      <c r="A24" s="49" t="s">
        <v>153</v>
      </c>
      <c r="B24" s="26" t="s">
        <v>33</v>
      </c>
      <c r="C24" s="25">
        <v>2.9999999999999997E-4</v>
      </c>
      <c r="D24" s="39">
        <f>Subproductos!E34</f>
        <v>408368</v>
      </c>
      <c r="E24" s="38">
        <f>ROUND(C24*D24, 2)</f>
        <v>122.51</v>
      </c>
    </row>
    <row r="25" spans="1:5" x14ac:dyDescent="0.25">
      <c r="D25" s="40" t="s">
        <v>150</v>
      </c>
      <c r="E25" s="41">
        <f>SUM(E24:E24)</f>
        <v>122.51</v>
      </c>
    </row>
    <row r="26" spans="1:5" x14ac:dyDescent="0.25">
      <c r="A26" s="48" t="s">
        <v>184</v>
      </c>
    </row>
    <row r="27" spans="1:5" x14ac:dyDescent="0.25">
      <c r="A27" s="49" t="s">
        <v>270</v>
      </c>
      <c r="B27" s="26" t="s">
        <v>89</v>
      </c>
      <c r="C27" s="25">
        <v>1.0999999999999999E-2</v>
      </c>
      <c r="D27" s="39">
        <f>Subproductos!E264</f>
        <v>438446</v>
      </c>
      <c r="E27" s="38">
        <f>ROUND(C27*D27, 2)</f>
        <v>4822.91</v>
      </c>
    </row>
    <row r="28" spans="1:5" x14ac:dyDescent="0.25">
      <c r="D28" s="40" t="s">
        <v>150</v>
      </c>
      <c r="E28" s="41">
        <f>SUM(E27:E27)</f>
        <v>4822.91</v>
      </c>
    </row>
    <row r="30" spans="1:5" x14ac:dyDescent="0.25">
      <c r="D30" s="42" t="s">
        <v>198</v>
      </c>
      <c r="E30" s="43">
        <f>ROUND(SUM(E23:E28)/2, 0)</f>
        <v>4945</v>
      </c>
    </row>
    <row r="33" spans="1:5" x14ac:dyDescent="0.25">
      <c r="A33" s="50" t="s">
        <v>269</v>
      </c>
      <c r="B33" s="33"/>
      <c r="C33" s="34"/>
      <c r="D33" s="34"/>
      <c r="E33" s="35" t="s">
        <v>15</v>
      </c>
    </row>
    <row r="34" spans="1:5" x14ac:dyDescent="0.25">
      <c r="A34" s="47" t="s">
        <v>20</v>
      </c>
      <c r="B34" s="36" t="s">
        <v>21</v>
      </c>
      <c r="C34" s="36" t="s">
        <v>147</v>
      </c>
      <c r="D34" s="36" t="s">
        <v>22</v>
      </c>
      <c r="E34" s="37" t="s">
        <v>148</v>
      </c>
    </row>
    <row r="35" spans="1:5" x14ac:dyDescent="0.25">
      <c r="A35" s="48" t="s">
        <v>190</v>
      </c>
    </row>
    <row r="36" spans="1:5" x14ac:dyDescent="0.25">
      <c r="A36" s="49" t="str">
        <f>Insumos!B40</f>
        <v>BANCA EN CONCRETO PREFABRICADA</v>
      </c>
      <c r="B36" s="26" t="str">
        <f>Insumos!C40</f>
        <v>Un</v>
      </c>
      <c r="C36" s="25">
        <v>1</v>
      </c>
      <c r="D36" s="39">
        <f>Insumos!D40</f>
        <v>1775000</v>
      </c>
      <c r="E36" s="38">
        <f>ROUND(C36*D36, 2)</f>
        <v>1775000</v>
      </c>
    </row>
    <row r="37" spans="1:5" x14ac:dyDescent="0.25">
      <c r="D37" s="40" t="s">
        <v>150</v>
      </c>
      <c r="E37" s="41">
        <f>SUM(E36:E36)</f>
        <v>1775000</v>
      </c>
    </row>
    <row r="38" spans="1:5" x14ac:dyDescent="0.25">
      <c r="A38" s="48" t="s">
        <v>149</v>
      </c>
    </row>
    <row r="39" spans="1:5" x14ac:dyDescent="0.25">
      <c r="A39" s="49" t="s">
        <v>199</v>
      </c>
      <c r="B39" s="26" t="s">
        <v>200</v>
      </c>
      <c r="C39" s="25">
        <v>2</v>
      </c>
      <c r="D39" s="39">
        <f>E46</f>
        <v>30593.18</v>
      </c>
      <c r="E39" s="38">
        <f>ROUND(C39*D39/100, 2)</f>
        <v>611.86</v>
      </c>
    </row>
    <row r="40" spans="1:5" x14ac:dyDescent="0.25">
      <c r="D40" s="40" t="s">
        <v>150</v>
      </c>
      <c r="E40" s="41">
        <f>SUM(E39:E39)</f>
        <v>611.86</v>
      </c>
    </row>
    <row r="41" spans="1:5" x14ac:dyDescent="0.25">
      <c r="A41" s="48" t="s">
        <v>194</v>
      </c>
    </row>
    <row r="42" spans="1:5" x14ac:dyDescent="0.25">
      <c r="A42" s="49" t="str">
        <f>Insumos!B89</f>
        <v>CAMIÓN PLATAFORMA 10 Ton</v>
      </c>
      <c r="B42" s="26" t="str">
        <f>Insumos!C89</f>
        <v>Hr</v>
      </c>
      <c r="C42" s="25">
        <v>0.2</v>
      </c>
      <c r="D42" s="39">
        <f>Insumos!D89</f>
        <v>102975</v>
      </c>
      <c r="E42" s="38">
        <f>ROUND(C42*D42, 2)</f>
        <v>20595</v>
      </c>
    </row>
    <row r="43" spans="1:5" x14ac:dyDescent="0.25">
      <c r="D43" s="40" t="s">
        <v>150</v>
      </c>
      <c r="E43" s="41">
        <f>SUM(E42:E42)</f>
        <v>20595</v>
      </c>
    </row>
    <row r="44" spans="1:5" x14ac:dyDescent="0.25">
      <c r="A44" s="48" t="s">
        <v>184</v>
      </c>
    </row>
    <row r="45" spans="1:5" x14ac:dyDescent="0.25">
      <c r="A45" s="49" t="s">
        <v>183</v>
      </c>
      <c r="B45" s="26" t="s">
        <v>89</v>
      </c>
      <c r="C45" s="25">
        <v>0.157</v>
      </c>
      <c r="D45" s="39">
        <f>Subproductos!E234</f>
        <v>194861</v>
      </c>
      <c r="E45" s="38">
        <f>ROUND(C45*D45, 2)</f>
        <v>30593.18</v>
      </c>
    </row>
    <row r="46" spans="1:5" x14ac:dyDescent="0.25">
      <c r="D46" s="40" t="s">
        <v>150</v>
      </c>
      <c r="E46" s="41">
        <f>SUM(E45:E45)</f>
        <v>30593.18</v>
      </c>
    </row>
    <row r="48" spans="1:5" x14ac:dyDescent="0.25">
      <c r="D48" s="42" t="s">
        <v>198</v>
      </c>
      <c r="E48" s="43">
        <f>ROUND(SUM(E35:E46)/2, 0)</f>
        <v>1826800</v>
      </c>
    </row>
    <row r="51" spans="1:5" x14ac:dyDescent="0.25">
      <c r="A51" s="50" t="s">
        <v>268</v>
      </c>
      <c r="B51" s="33"/>
      <c r="C51" s="34"/>
      <c r="D51" s="34"/>
      <c r="E51" s="35" t="s">
        <v>15</v>
      </c>
    </row>
    <row r="52" spans="1:5" x14ac:dyDescent="0.25">
      <c r="A52" s="47" t="s">
        <v>20</v>
      </c>
      <c r="B52" s="36" t="s">
        <v>21</v>
      </c>
      <c r="C52" s="36" t="s">
        <v>147</v>
      </c>
      <c r="D52" s="36" t="s">
        <v>22</v>
      </c>
      <c r="E52" s="37" t="s">
        <v>148</v>
      </c>
    </row>
    <row r="53" spans="1:5" x14ac:dyDescent="0.25">
      <c r="A53" s="48" t="s">
        <v>149</v>
      </c>
    </row>
    <row r="54" spans="1:5" x14ac:dyDescent="0.25">
      <c r="A54" s="49" t="str">
        <f>Insumos!B49</f>
        <v>BARRA AGRÍCOLA</v>
      </c>
      <c r="B54" s="26" t="str">
        <f>Insumos!C49</f>
        <v>Un</v>
      </c>
      <c r="C54" s="25">
        <v>2E-3</v>
      </c>
      <c r="D54" s="39">
        <f>Insumos!D49</f>
        <v>107425</v>
      </c>
      <c r="E54" s="38">
        <f>ROUND(C54*D54, 2)</f>
        <v>214.85</v>
      </c>
    </row>
    <row r="55" spans="1:5" x14ac:dyDescent="0.25">
      <c r="A55" s="49" t="str">
        <f>Insumos!B79</f>
        <v>PALA REDONDA CON CABO</v>
      </c>
      <c r="B55" s="26" t="str">
        <f>Insumos!C79</f>
        <v>Un</v>
      </c>
      <c r="C55" s="25">
        <v>1.4E-3</v>
      </c>
      <c r="D55" s="39">
        <f>Insumos!D79</f>
        <v>34845</v>
      </c>
      <c r="E55" s="38">
        <f>ROUND(C55*D55, 2)</f>
        <v>48.78</v>
      </c>
    </row>
    <row r="56" spans="1:5" x14ac:dyDescent="0.25">
      <c r="D56" s="40" t="s">
        <v>150</v>
      </c>
      <c r="E56" s="41">
        <f>SUM(E54:E55)</f>
        <v>263.63</v>
      </c>
    </row>
    <row r="57" spans="1:5" x14ac:dyDescent="0.25">
      <c r="A57" s="48" t="s">
        <v>184</v>
      </c>
    </row>
    <row r="58" spans="1:5" x14ac:dyDescent="0.25">
      <c r="A58" s="49" t="s">
        <v>161</v>
      </c>
      <c r="B58" s="26" t="s">
        <v>89</v>
      </c>
      <c r="C58" s="25">
        <v>0.05</v>
      </c>
      <c r="D58" s="39">
        <f>Subproductos!E126</f>
        <v>81195</v>
      </c>
      <c r="E58" s="38">
        <f>ROUND(C58*D58, 2)</f>
        <v>4059.75</v>
      </c>
    </row>
    <row r="59" spans="1:5" x14ac:dyDescent="0.25">
      <c r="A59" s="49" t="s">
        <v>196</v>
      </c>
      <c r="B59" s="26" t="s">
        <v>31</v>
      </c>
      <c r="C59" s="25">
        <v>0.1</v>
      </c>
      <c r="D59" s="39">
        <f>Subproductos!E405</f>
        <v>54729</v>
      </c>
      <c r="E59" s="38">
        <f>ROUND(C59*D59, 2)</f>
        <v>5472.9</v>
      </c>
    </row>
    <row r="60" spans="1:5" x14ac:dyDescent="0.25">
      <c r="D60" s="40" t="s">
        <v>150</v>
      </c>
      <c r="E60" s="41">
        <f>SUM(E58:E59)</f>
        <v>9532.65</v>
      </c>
    </row>
    <row r="62" spans="1:5" x14ac:dyDescent="0.25">
      <c r="D62" s="42" t="s">
        <v>198</v>
      </c>
      <c r="E62" s="43">
        <f>ROUND(SUM(E53:E60)/2, 0)</f>
        <v>9796</v>
      </c>
    </row>
    <row r="65" spans="1:5" x14ac:dyDescent="0.25">
      <c r="A65" s="50" t="s">
        <v>267</v>
      </c>
      <c r="B65" s="33"/>
      <c r="C65" s="34"/>
      <c r="D65" s="34"/>
      <c r="E65" s="35" t="s">
        <v>2</v>
      </c>
    </row>
    <row r="66" spans="1:5" x14ac:dyDescent="0.25">
      <c r="A66" s="47" t="s">
        <v>20</v>
      </c>
      <c r="B66" s="36" t="s">
        <v>21</v>
      </c>
      <c r="C66" s="36" t="s">
        <v>147</v>
      </c>
      <c r="D66" s="36" t="s">
        <v>22</v>
      </c>
      <c r="E66" s="37" t="s">
        <v>148</v>
      </c>
    </row>
    <row r="67" spans="1:5" x14ac:dyDescent="0.25">
      <c r="A67" s="48" t="s">
        <v>190</v>
      </c>
    </row>
    <row r="68" spans="1:5" x14ac:dyDescent="0.25">
      <c r="A68" s="49" t="str">
        <f>Insumos!B9</f>
        <v>BLOQUE CEMENTO 10x20x40 cm</v>
      </c>
      <c r="B68" s="26" t="str">
        <f>Insumos!C9</f>
        <v>Un</v>
      </c>
      <c r="C68" s="25">
        <v>10.3</v>
      </c>
      <c r="D68" s="39">
        <f>Insumos!D9</f>
        <v>3114</v>
      </c>
      <c r="E68" s="38">
        <f>ROUND(C68*D68, 2)</f>
        <v>32074.2</v>
      </c>
    </row>
    <row r="69" spans="1:5" x14ac:dyDescent="0.25">
      <c r="A69" s="49" t="str">
        <f>Insumos!B8</f>
        <v>BLOQUE CEMENTO ½ 10x20x20 cm</v>
      </c>
      <c r="B69" s="26" t="str">
        <f>Insumos!C8</f>
        <v>Un</v>
      </c>
      <c r="C69" s="25">
        <v>2.5</v>
      </c>
      <c r="D69" s="39">
        <f>Insumos!D8</f>
        <v>1867</v>
      </c>
      <c r="E69" s="38">
        <f>ROUND(C69*D69, 2)</f>
        <v>4667.5</v>
      </c>
    </row>
    <row r="70" spans="1:5" x14ac:dyDescent="0.25">
      <c r="A70" s="49" t="s">
        <v>265</v>
      </c>
      <c r="B70" s="26" t="s">
        <v>31</v>
      </c>
      <c r="C70" s="25">
        <v>1.03E-2</v>
      </c>
      <c r="D70" s="39">
        <f>Subproductos!E359</f>
        <v>455846</v>
      </c>
      <c r="E70" s="38">
        <f>ROUND(C70*D70, 2)</f>
        <v>4695.21</v>
      </c>
    </row>
    <row r="71" spans="1:5" x14ac:dyDescent="0.25">
      <c r="D71" s="40" t="s">
        <v>150</v>
      </c>
      <c r="E71" s="41">
        <f>SUM(E68:E70)</f>
        <v>41436.909999999996</v>
      </c>
    </row>
    <row r="72" spans="1:5" x14ac:dyDescent="0.25">
      <c r="A72" s="48" t="s">
        <v>149</v>
      </c>
    </row>
    <row r="73" spans="1:5" x14ac:dyDescent="0.25">
      <c r="A73" s="49" t="str">
        <f>Insumos!B67</f>
        <v>KIT ARNÉS PARA ALTURAS</v>
      </c>
      <c r="B73" s="26" t="str">
        <f>Insumos!C67</f>
        <v>Un</v>
      </c>
      <c r="C73" s="25">
        <v>1.1000000000000001E-3</v>
      </c>
      <c r="D73" s="39">
        <f>Insumos!D67</f>
        <v>691646</v>
      </c>
      <c r="E73" s="38">
        <f>ROUND(C73*D73, 2)</f>
        <v>760.81</v>
      </c>
    </row>
    <row r="74" spans="1:5" x14ac:dyDescent="0.25">
      <c r="A74" s="49" t="s">
        <v>145</v>
      </c>
      <c r="B74" s="26" t="s">
        <v>89</v>
      </c>
      <c r="C74" s="25">
        <v>0.22</v>
      </c>
      <c r="D74" s="39">
        <f>Subproductos!E12</f>
        <v>4827</v>
      </c>
      <c r="E74" s="38">
        <f>ROUND(C74*D74, 2)</f>
        <v>1061.94</v>
      </c>
    </row>
    <row r="75" spans="1:5" x14ac:dyDescent="0.25">
      <c r="A75" s="49" t="str">
        <f>Insumos!B50</f>
        <v>BATEA</v>
      </c>
      <c r="B75" s="26" t="str">
        <f>Insumos!C50</f>
        <v>Un</v>
      </c>
      <c r="C75" s="25">
        <v>1.1000000000000001E-3</v>
      </c>
      <c r="D75" s="39">
        <f>Insumos!D50</f>
        <v>27987</v>
      </c>
      <c r="E75" s="38">
        <f>ROUND(C75*D75, 2)</f>
        <v>30.79</v>
      </c>
    </row>
    <row r="76" spans="1:5" x14ac:dyDescent="0.25">
      <c r="A76" s="49" t="s">
        <v>154</v>
      </c>
      <c r="B76" s="26" t="s">
        <v>33</v>
      </c>
      <c r="C76" s="25">
        <v>1.1000000000000001E-3</v>
      </c>
      <c r="D76" s="39">
        <f>Subproductos!E53</f>
        <v>311128</v>
      </c>
      <c r="E76" s="38">
        <f>ROUND(C76*D76, 2)</f>
        <v>342.24</v>
      </c>
    </row>
    <row r="77" spans="1:5" x14ac:dyDescent="0.25">
      <c r="D77" s="40" t="s">
        <v>150</v>
      </c>
      <c r="E77" s="41">
        <f>SUM(E73:E76)</f>
        <v>2195.7799999999997</v>
      </c>
    </row>
    <row r="78" spans="1:5" x14ac:dyDescent="0.25">
      <c r="A78" s="48" t="s">
        <v>194</v>
      </c>
    </row>
    <row r="79" spans="1:5" x14ac:dyDescent="0.25">
      <c r="A79" s="49" t="str">
        <f>Insumos!B89</f>
        <v>CAMIÓN PLATAFORMA 10 Ton</v>
      </c>
      <c r="B79" s="26" t="str">
        <f>Insumos!C89</f>
        <v>Hr</v>
      </c>
      <c r="C79" s="25">
        <v>5.8400000000000001E-2</v>
      </c>
      <c r="D79" s="39">
        <f>Insumos!D89</f>
        <v>102975</v>
      </c>
      <c r="E79" s="38">
        <f>ROUND(C79*D79, 2)</f>
        <v>6013.74</v>
      </c>
    </row>
    <row r="80" spans="1:5" x14ac:dyDescent="0.25">
      <c r="D80" s="40" t="s">
        <v>150</v>
      </c>
      <c r="E80" s="41">
        <f>SUM(E79:E79)</f>
        <v>6013.74</v>
      </c>
    </row>
    <row r="81" spans="1:5" x14ac:dyDescent="0.25">
      <c r="A81" s="48" t="s">
        <v>184</v>
      </c>
    </row>
    <row r="82" spans="1:5" x14ac:dyDescent="0.25">
      <c r="A82" s="49" t="s">
        <v>183</v>
      </c>
      <c r="B82" s="26" t="s">
        <v>89</v>
      </c>
      <c r="C82" s="25">
        <v>0.108</v>
      </c>
      <c r="D82" s="39">
        <f>Subproductos!E234</f>
        <v>194861</v>
      </c>
      <c r="E82" s="38">
        <f>ROUND(C82*D82, 2)</f>
        <v>21044.99</v>
      </c>
    </row>
    <row r="83" spans="1:5" x14ac:dyDescent="0.25">
      <c r="D83" s="40" t="s">
        <v>150</v>
      </c>
      <c r="E83" s="41">
        <f>SUM(E82:E82)</f>
        <v>21044.99</v>
      </c>
    </row>
    <row r="85" spans="1:5" x14ac:dyDescent="0.25">
      <c r="D85" s="42" t="s">
        <v>198</v>
      </c>
      <c r="E85" s="43">
        <f>ROUND(SUM(E67:E83)/2, 0)</f>
        <v>70691</v>
      </c>
    </row>
    <row r="88" spans="1:5" x14ac:dyDescent="0.25">
      <c r="A88" s="50" t="s">
        <v>266</v>
      </c>
      <c r="B88" s="33"/>
      <c r="C88" s="34"/>
      <c r="D88" s="34"/>
      <c r="E88" s="35" t="s">
        <v>2</v>
      </c>
    </row>
    <row r="89" spans="1:5" x14ac:dyDescent="0.25">
      <c r="A89" s="47" t="s">
        <v>20</v>
      </c>
      <c r="B89" s="36" t="s">
        <v>21</v>
      </c>
      <c r="C89" s="36" t="s">
        <v>147</v>
      </c>
      <c r="D89" s="36" t="s">
        <v>22</v>
      </c>
      <c r="E89" s="37" t="s">
        <v>148</v>
      </c>
    </row>
    <row r="90" spans="1:5" x14ac:dyDescent="0.25">
      <c r="A90" s="48" t="s">
        <v>190</v>
      </c>
    </row>
    <row r="91" spans="1:5" x14ac:dyDescent="0.25">
      <c r="A91" s="49" t="s">
        <v>265</v>
      </c>
      <c r="B91" s="26" t="s">
        <v>31</v>
      </c>
      <c r="C91" s="25">
        <v>2.5999999999999999E-2</v>
      </c>
      <c r="D91" s="39">
        <f>Subproductos!E359</f>
        <v>455846</v>
      </c>
      <c r="E91" s="38">
        <f>ROUND(C91*D91, 2)</f>
        <v>11852</v>
      </c>
    </row>
    <row r="92" spans="1:5" x14ac:dyDescent="0.25">
      <c r="D92" s="40" t="s">
        <v>150</v>
      </c>
      <c r="E92" s="41">
        <f>SUM(E91:E91)</f>
        <v>11852</v>
      </c>
    </row>
    <row r="93" spans="1:5" x14ac:dyDescent="0.25">
      <c r="A93" s="48" t="s">
        <v>149</v>
      </c>
    </row>
    <row r="94" spans="1:5" x14ac:dyDescent="0.25">
      <c r="A94" s="49" t="str">
        <f>Insumos!B67</f>
        <v>KIT ARNÉS PARA ALTURAS</v>
      </c>
      <c r="B94" s="26" t="str">
        <f>Insumos!C67</f>
        <v>Un</v>
      </c>
      <c r="C94" s="25">
        <v>1.1000000000000001E-3</v>
      </c>
      <c r="D94" s="39">
        <f>Insumos!D67</f>
        <v>691646</v>
      </c>
      <c r="E94" s="38">
        <f>ROUND(C94*D94, 2)</f>
        <v>760.81</v>
      </c>
    </row>
    <row r="95" spans="1:5" x14ac:dyDescent="0.25">
      <c r="A95" s="49" t="str">
        <f>Insumos!B46</f>
        <v>ANDAMIO COLGANTE 30-60 m de CABLE</v>
      </c>
      <c r="B95" s="26" t="str">
        <f>Insumos!C46</f>
        <v>Día</v>
      </c>
      <c r="C95" s="25">
        <v>0.85</v>
      </c>
      <c r="D95" s="39">
        <f>Insumos!D46</f>
        <v>6165</v>
      </c>
      <c r="E95" s="38">
        <f>ROUND(C95*D95, 2)</f>
        <v>5240.25</v>
      </c>
    </row>
    <row r="96" spans="1:5" x14ac:dyDescent="0.25">
      <c r="A96" s="49" t="str">
        <f>Insumos!B58</f>
        <v>CODAL DE ALUMINIO 3" x 1 1/2" x 3 m</v>
      </c>
      <c r="B96" s="26" t="str">
        <f>Insumos!C58</f>
        <v>Un</v>
      </c>
      <c r="C96" s="25">
        <v>1.1000000000000001E-3</v>
      </c>
      <c r="D96" s="39">
        <f>Insumos!D58</f>
        <v>39838</v>
      </c>
      <c r="E96" s="38">
        <f>ROUND(C96*D96, 2)</f>
        <v>43.82</v>
      </c>
    </row>
    <row r="97" spans="1:5" x14ac:dyDescent="0.25">
      <c r="A97" s="49" t="str">
        <f>Insumos!B50</f>
        <v>BATEA</v>
      </c>
      <c r="B97" s="26" t="str">
        <f>Insumos!C50</f>
        <v>Un</v>
      </c>
      <c r="C97" s="25">
        <v>1.1000000000000001E-3</v>
      </c>
      <c r="D97" s="39">
        <f>Insumos!D50</f>
        <v>27987</v>
      </c>
      <c r="E97" s="38">
        <f>ROUND(C97*D97, 2)</f>
        <v>30.79</v>
      </c>
    </row>
    <row r="98" spans="1:5" x14ac:dyDescent="0.25">
      <c r="A98" s="49" t="str">
        <f>Insumos!B80</f>
        <v>PALUSTRE</v>
      </c>
      <c r="B98" s="26" t="str">
        <f>Insumos!C80</f>
        <v>Un</v>
      </c>
      <c r="C98" s="25">
        <v>1.1000000000000001E-3</v>
      </c>
      <c r="D98" s="39">
        <f>Insumos!D80</f>
        <v>14352</v>
      </c>
      <c r="E98" s="38">
        <f>ROUND(C98*D98, 2)</f>
        <v>15.79</v>
      </c>
    </row>
    <row r="99" spans="1:5" x14ac:dyDescent="0.25">
      <c r="D99" s="40" t="s">
        <v>150</v>
      </c>
      <c r="E99" s="41">
        <f>SUM(E94:E98)</f>
        <v>6091.4599999999991</v>
      </c>
    </row>
    <row r="100" spans="1:5" x14ac:dyDescent="0.25">
      <c r="A100" s="48" t="s">
        <v>184</v>
      </c>
    </row>
    <row r="101" spans="1:5" x14ac:dyDescent="0.25">
      <c r="A101" s="49" t="s">
        <v>183</v>
      </c>
      <c r="B101" s="26" t="s">
        <v>89</v>
      </c>
      <c r="C101" s="25">
        <v>0.111</v>
      </c>
      <c r="D101" s="39">
        <f>Subproductos!E234</f>
        <v>194861</v>
      </c>
      <c r="E101" s="38">
        <f>ROUND(C101*D101, 2)</f>
        <v>21629.57</v>
      </c>
    </row>
    <row r="102" spans="1:5" x14ac:dyDescent="0.25">
      <c r="D102" s="40" t="s">
        <v>150</v>
      </c>
      <c r="E102" s="41">
        <f>SUM(E101:E101)</f>
        <v>21629.57</v>
      </c>
    </row>
    <row r="104" spans="1:5" x14ac:dyDescent="0.25">
      <c r="D104" s="42" t="s">
        <v>198</v>
      </c>
      <c r="E104" s="43">
        <f>ROUND(SUM(E90:E102)/2, 0)</f>
        <v>39573</v>
      </c>
    </row>
    <row r="107" spans="1:5" x14ac:dyDescent="0.25">
      <c r="A107" s="50" t="s">
        <v>264</v>
      </c>
      <c r="B107" s="33"/>
      <c r="C107" s="34"/>
      <c r="D107" s="34"/>
      <c r="E107" s="35" t="s">
        <v>2</v>
      </c>
    </row>
    <row r="108" spans="1:5" x14ac:dyDescent="0.25">
      <c r="A108" s="47" t="s">
        <v>20</v>
      </c>
      <c r="B108" s="36" t="s">
        <v>21</v>
      </c>
      <c r="C108" s="36" t="s">
        <v>147</v>
      </c>
      <c r="D108" s="36" t="s">
        <v>22</v>
      </c>
      <c r="E108" s="37" t="s">
        <v>148</v>
      </c>
    </row>
    <row r="109" spans="1:5" x14ac:dyDescent="0.25">
      <c r="A109" s="48" t="s">
        <v>190</v>
      </c>
    </row>
    <row r="110" spans="1:5" x14ac:dyDescent="0.25">
      <c r="A110" s="49" t="str">
        <f>Insumos!B23</f>
        <v>IMPRIMANTE ACRONAL</v>
      </c>
      <c r="B110" s="26" t="str">
        <f>Insumos!C23</f>
        <v>Lt</v>
      </c>
      <c r="C110" s="25">
        <v>0.16</v>
      </c>
      <c r="D110" s="39">
        <f>Insumos!D23</f>
        <v>17081</v>
      </c>
      <c r="E110" s="38">
        <f>ROUND(C110*D110, 2)</f>
        <v>2732.96</v>
      </c>
    </row>
    <row r="111" spans="1:5" x14ac:dyDescent="0.25">
      <c r="A111" s="49" t="str">
        <f>Insumos!B29</f>
        <v>PINTURA KORAZA</v>
      </c>
      <c r="B111" s="26" t="str">
        <f>Insumos!C29</f>
        <v>Gal</v>
      </c>
      <c r="C111" s="25">
        <v>0.1</v>
      </c>
      <c r="D111" s="39">
        <f>Insumos!D29</f>
        <v>130247</v>
      </c>
      <c r="E111" s="38">
        <f>ROUND(C111*D111, 2)</f>
        <v>13024.7</v>
      </c>
    </row>
    <row r="112" spans="1:5" x14ac:dyDescent="0.25">
      <c r="D112" s="40" t="s">
        <v>150</v>
      </c>
      <c r="E112" s="41">
        <f>SUM(E110:E111)</f>
        <v>15757.66</v>
      </c>
    </row>
    <row r="113" spans="1:5" x14ac:dyDescent="0.25">
      <c r="A113" s="48" t="s">
        <v>149</v>
      </c>
    </row>
    <row r="114" spans="1:5" x14ac:dyDescent="0.25">
      <c r="A114" s="49" t="str">
        <f>Insumos!B64</f>
        <v>DESTAPA CUÑETES PLÁSTICO</v>
      </c>
      <c r="B114" s="26" t="str">
        <f>Insumos!C64</f>
        <v>Un</v>
      </c>
      <c r="C114" s="25">
        <v>8.9999999999999998E-4</v>
      </c>
      <c r="D114" s="39">
        <f>Insumos!D64</f>
        <v>4110</v>
      </c>
      <c r="E114" s="38">
        <f>ROUND(C114*D114, 2)</f>
        <v>3.7</v>
      </c>
    </row>
    <row r="115" spans="1:5" x14ac:dyDescent="0.25">
      <c r="A115" s="49" t="s">
        <v>145</v>
      </c>
      <c r="B115" s="26" t="s">
        <v>89</v>
      </c>
      <c r="C115" s="25">
        <v>0.3</v>
      </c>
      <c r="D115" s="39">
        <f>Subproductos!E12</f>
        <v>4827</v>
      </c>
      <c r="E115" s="38">
        <f>ROUND(C115*D115, 2)</f>
        <v>1448.1</v>
      </c>
    </row>
    <row r="116" spans="1:5" x14ac:dyDescent="0.25">
      <c r="A116" s="49" t="str">
        <f>Insumos!B85</f>
        <v>RUEDA GIRATORIA PARA ANDAMIO</v>
      </c>
      <c r="B116" s="26" t="str">
        <f>Insumos!C85</f>
        <v>Día</v>
      </c>
      <c r="C116" s="25">
        <v>0.3</v>
      </c>
      <c r="D116" s="39">
        <f>Insumos!D85</f>
        <v>2056</v>
      </c>
      <c r="E116" s="38">
        <f>ROUND(C116*D116, 2)</f>
        <v>616.79999999999995</v>
      </c>
    </row>
    <row r="117" spans="1:5" x14ac:dyDescent="0.25">
      <c r="A117" s="49" t="s">
        <v>155</v>
      </c>
      <c r="B117" s="26" t="s">
        <v>33</v>
      </c>
      <c r="C117" s="25">
        <v>8.9999999999999998E-4</v>
      </c>
      <c r="D117" s="39">
        <f>Subproductos!E69</f>
        <v>180736</v>
      </c>
      <c r="E117" s="38">
        <f>ROUND(C117*D117, 2)</f>
        <v>162.66</v>
      </c>
    </row>
    <row r="118" spans="1:5" x14ac:dyDescent="0.25">
      <c r="D118" s="40" t="s">
        <v>150</v>
      </c>
      <c r="E118" s="41">
        <f>SUM(E114:E117)</f>
        <v>2231.2599999999998</v>
      </c>
    </row>
    <row r="119" spans="1:5" x14ac:dyDescent="0.25">
      <c r="A119" s="48" t="s">
        <v>194</v>
      </c>
    </row>
    <row r="120" spans="1:5" x14ac:dyDescent="0.25">
      <c r="A120" s="49" t="str">
        <f>Insumos!B90</f>
        <v>CAMIONETA</v>
      </c>
      <c r="B120" s="26" t="str">
        <f>Insumos!C90</f>
        <v>Hr</v>
      </c>
      <c r="C120" s="25">
        <v>0.02</v>
      </c>
      <c r="D120" s="39">
        <f>Insumos!D90</f>
        <v>37219</v>
      </c>
      <c r="E120" s="38">
        <f>ROUND(C120*D120, 2)</f>
        <v>744.38</v>
      </c>
    </row>
    <row r="121" spans="1:5" x14ac:dyDescent="0.25">
      <c r="D121" s="40" t="s">
        <v>150</v>
      </c>
      <c r="E121" s="41">
        <f>SUM(E120:E120)</f>
        <v>744.38</v>
      </c>
    </row>
    <row r="122" spans="1:5" x14ac:dyDescent="0.25">
      <c r="A122" s="48" t="s">
        <v>184</v>
      </c>
    </row>
    <row r="123" spans="1:5" x14ac:dyDescent="0.25">
      <c r="A123" s="49" t="s">
        <v>188</v>
      </c>
      <c r="B123" s="26" t="s">
        <v>89</v>
      </c>
      <c r="C123" s="25">
        <v>9.1999999999999998E-2</v>
      </c>
      <c r="D123" s="39">
        <f>Subproductos!E283</f>
        <v>194860</v>
      </c>
      <c r="E123" s="38">
        <f>ROUND(C123*D123, 2)</f>
        <v>17927.12</v>
      </c>
    </row>
    <row r="124" spans="1:5" x14ac:dyDescent="0.25">
      <c r="D124" s="40" t="s">
        <v>150</v>
      </c>
      <c r="E124" s="41">
        <f>SUM(E123:E123)</f>
        <v>17927.12</v>
      </c>
    </row>
    <row r="126" spans="1:5" x14ac:dyDescent="0.25">
      <c r="D126" s="42" t="s">
        <v>198</v>
      </c>
      <c r="E126" s="43">
        <f>ROUND(SUM(E109:E124)/2, 0)</f>
        <v>36660</v>
      </c>
    </row>
    <row r="129" spans="1:5" x14ac:dyDescent="0.25">
      <c r="A129" s="50" t="s">
        <v>263</v>
      </c>
      <c r="B129" s="33"/>
      <c r="C129" s="34"/>
      <c r="D129" s="34"/>
      <c r="E129" s="35" t="s">
        <v>15</v>
      </c>
    </row>
    <row r="130" spans="1:5" x14ac:dyDescent="0.25">
      <c r="A130" s="47" t="s">
        <v>20</v>
      </c>
      <c r="B130" s="36" t="s">
        <v>21</v>
      </c>
      <c r="C130" s="36" t="s">
        <v>147</v>
      </c>
      <c r="D130" s="36" t="s">
        <v>22</v>
      </c>
      <c r="E130" s="37" t="s">
        <v>148</v>
      </c>
    </row>
    <row r="131" spans="1:5" x14ac:dyDescent="0.25">
      <c r="A131" s="48" t="s">
        <v>190</v>
      </c>
    </row>
    <row r="132" spans="1:5" x14ac:dyDescent="0.25">
      <c r="A132" s="49" t="str">
        <f>Insumos!B35</f>
        <v>TIERRA VEGETAL</v>
      </c>
      <c r="B132" s="26" t="str">
        <f>Insumos!C35</f>
        <v>m3</v>
      </c>
      <c r="C132" s="25">
        <v>1.4999999999999999E-2</v>
      </c>
      <c r="D132" s="39">
        <f>Insumos!D35</f>
        <v>48851</v>
      </c>
      <c r="E132" s="38">
        <f>ROUND(C132*D132, 2)</f>
        <v>732.77</v>
      </c>
    </row>
    <row r="133" spans="1:5" x14ac:dyDescent="0.25">
      <c r="A133" s="49" t="str">
        <f>Insumos!B41</f>
        <v>alegrías guineanas</v>
      </c>
      <c r="B133" s="26" t="str">
        <f>Insumos!C41</f>
        <v>Un</v>
      </c>
      <c r="C133" s="25">
        <v>1</v>
      </c>
      <c r="D133" s="39">
        <f>Insumos!D41</f>
        <v>4500</v>
      </c>
      <c r="E133" s="38">
        <f>ROUND(C133*D133, 2)</f>
        <v>4500</v>
      </c>
    </row>
    <row r="134" spans="1:5" x14ac:dyDescent="0.25">
      <c r="D134" s="40" t="s">
        <v>150</v>
      </c>
      <c r="E134" s="41">
        <f>SUM(E132:E133)</f>
        <v>5232.7700000000004</v>
      </c>
    </row>
    <row r="135" spans="1:5" x14ac:dyDescent="0.25">
      <c r="A135" s="48" t="s">
        <v>149</v>
      </c>
    </row>
    <row r="136" spans="1:5" x14ac:dyDescent="0.25">
      <c r="A136" s="49" t="s">
        <v>152</v>
      </c>
      <c r="B136" s="26" t="s">
        <v>33</v>
      </c>
      <c r="C136" s="25">
        <v>1E-4</v>
      </c>
      <c r="D136" s="39">
        <f>Subproductos!E23</f>
        <v>360683</v>
      </c>
      <c r="E136" s="38">
        <f>ROUND(C136*D136, 2)</f>
        <v>36.07</v>
      </c>
    </row>
    <row r="137" spans="1:5" x14ac:dyDescent="0.25">
      <c r="A137" s="49" t="str">
        <f>Insumos!B78</f>
        <v>PALA JARDINERA</v>
      </c>
      <c r="B137" s="26" t="str">
        <f>Insumos!C78</f>
        <v>Un</v>
      </c>
      <c r="C137" s="25">
        <v>1E-4</v>
      </c>
      <c r="D137" s="39">
        <f>Insumos!D78</f>
        <v>8906</v>
      </c>
      <c r="E137" s="38">
        <f>ROUND(C137*D137, 2)</f>
        <v>0.89</v>
      </c>
    </row>
    <row r="138" spans="1:5" x14ac:dyDescent="0.25">
      <c r="D138" s="40" t="s">
        <v>150</v>
      </c>
      <c r="E138" s="41">
        <f>SUM(E136:E137)</f>
        <v>36.96</v>
      </c>
    </row>
    <row r="139" spans="1:5" x14ac:dyDescent="0.25">
      <c r="A139" s="48" t="s">
        <v>194</v>
      </c>
    </row>
    <row r="140" spans="1:5" x14ac:dyDescent="0.25">
      <c r="A140" s="49" t="str">
        <f>Insumos!B90</f>
        <v>CAMIONETA</v>
      </c>
      <c r="B140" s="26" t="str">
        <f>Insumos!C90</f>
        <v>Hr</v>
      </c>
      <c r="C140" s="25">
        <v>0.02</v>
      </c>
      <c r="D140" s="39">
        <f>Insumos!D90</f>
        <v>37219</v>
      </c>
      <c r="E140" s="38">
        <f>ROUND(C140*D140, 2)</f>
        <v>744.38</v>
      </c>
    </row>
    <row r="141" spans="1:5" x14ac:dyDescent="0.25">
      <c r="D141" s="40" t="s">
        <v>150</v>
      </c>
      <c r="E141" s="41">
        <f>SUM(E140:E140)</f>
        <v>744.38</v>
      </c>
    </row>
    <row r="142" spans="1:5" x14ac:dyDescent="0.25">
      <c r="A142" s="48" t="s">
        <v>184</v>
      </c>
    </row>
    <row r="143" spans="1:5" x14ac:dyDescent="0.25">
      <c r="A143" s="49" t="s">
        <v>161</v>
      </c>
      <c r="B143" s="26" t="s">
        <v>89</v>
      </c>
      <c r="C143" s="25">
        <v>1.8294999999999999E-2</v>
      </c>
      <c r="D143" s="39">
        <f>Subproductos!E126</f>
        <v>81195</v>
      </c>
      <c r="E143" s="38">
        <f>ROUND(C143*D143, 2)</f>
        <v>1485.46</v>
      </c>
    </row>
    <row r="144" spans="1:5" x14ac:dyDescent="0.25">
      <c r="D144" s="40" t="s">
        <v>150</v>
      </c>
      <c r="E144" s="41">
        <f>SUM(E143:E143)</f>
        <v>1485.46</v>
      </c>
    </row>
    <row r="146" spans="1:5" x14ac:dyDescent="0.25">
      <c r="D146" s="42" t="s">
        <v>198</v>
      </c>
      <c r="E146" s="43">
        <f>ROUND(SUM(E131:E144)/2, 0)</f>
        <v>7500</v>
      </c>
    </row>
    <row r="149" spans="1:5" x14ac:dyDescent="0.25">
      <c r="A149" s="50" t="s">
        <v>262</v>
      </c>
      <c r="B149" s="33"/>
      <c r="C149" s="34"/>
      <c r="D149" s="34"/>
      <c r="E149" s="35" t="s">
        <v>15</v>
      </c>
    </row>
    <row r="150" spans="1:5" x14ac:dyDescent="0.25">
      <c r="A150" s="47" t="s">
        <v>20</v>
      </c>
      <c r="B150" s="36" t="s">
        <v>21</v>
      </c>
      <c r="C150" s="36" t="s">
        <v>147</v>
      </c>
      <c r="D150" s="36" t="s">
        <v>22</v>
      </c>
      <c r="E150" s="37" t="s">
        <v>148</v>
      </c>
    </row>
    <row r="151" spans="1:5" x14ac:dyDescent="0.25">
      <c r="A151" s="48" t="s">
        <v>190</v>
      </c>
    </row>
    <row r="152" spans="1:5" x14ac:dyDescent="0.25">
      <c r="A152" s="49" t="str">
        <f>Insumos!B35</f>
        <v>TIERRA VEGETAL</v>
      </c>
      <c r="B152" s="26" t="str">
        <f>Insumos!C35</f>
        <v>m3</v>
      </c>
      <c r="C152" s="25">
        <v>0.1</v>
      </c>
      <c r="D152" s="39">
        <f>Insumos!D35</f>
        <v>48851</v>
      </c>
      <c r="E152" s="38">
        <f>ROUND(C152*D152, 2)</f>
        <v>4885.1000000000004</v>
      </c>
    </row>
    <row r="153" spans="1:5" x14ac:dyDescent="0.25">
      <c r="A153" s="49" t="str">
        <f>Insumos!B42</f>
        <v>GUACAN 1,50</v>
      </c>
      <c r="B153" s="26" t="str">
        <f>Insumos!C42</f>
        <v>Un</v>
      </c>
      <c r="C153" s="25">
        <v>1</v>
      </c>
      <c r="D153" s="39">
        <f>Insumos!D42</f>
        <v>55000</v>
      </c>
      <c r="E153" s="38">
        <f>ROUND(C153*D153, 2)</f>
        <v>55000</v>
      </c>
    </row>
    <row r="154" spans="1:5" x14ac:dyDescent="0.25">
      <c r="D154" s="40" t="s">
        <v>150</v>
      </c>
      <c r="E154" s="41">
        <f>SUM(E152:E153)</f>
        <v>59885.1</v>
      </c>
    </row>
    <row r="155" spans="1:5" x14ac:dyDescent="0.25">
      <c r="A155" s="48" t="s">
        <v>149</v>
      </c>
    </row>
    <row r="156" spans="1:5" x14ac:dyDescent="0.25">
      <c r="A156" s="49" t="s">
        <v>152</v>
      </c>
      <c r="B156" s="26" t="s">
        <v>33</v>
      </c>
      <c r="C156" s="25">
        <v>1E-4</v>
      </c>
      <c r="D156" s="39">
        <f>Subproductos!E23</f>
        <v>360683</v>
      </c>
      <c r="E156" s="38">
        <f>ROUND(C156*D156, 2)</f>
        <v>36.07</v>
      </c>
    </row>
    <row r="157" spans="1:5" x14ac:dyDescent="0.25">
      <c r="A157" s="49" t="str">
        <f>Insumos!B78</f>
        <v>PALA JARDINERA</v>
      </c>
      <c r="B157" s="26" t="str">
        <f>Insumos!C78</f>
        <v>Un</v>
      </c>
      <c r="C157" s="25">
        <v>1E-4</v>
      </c>
      <c r="D157" s="39">
        <f>Insumos!D78</f>
        <v>8906</v>
      </c>
      <c r="E157" s="38">
        <f>ROUND(C157*D157, 2)</f>
        <v>0.89</v>
      </c>
    </row>
    <row r="158" spans="1:5" x14ac:dyDescent="0.25">
      <c r="D158" s="40" t="s">
        <v>150</v>
      </c>
      <c r="E158" s="41">
        <f>SUM(E156:E157)</f>
        <v>36.96</v>
      </c>
    </row>
    <row r="159" spans="1:5" x14ac:dyDescent="0.25">
      <c r="A159" s="48" t="s">
        <v>194</v>
      </c>
    </row>
    <row r="160" spans="1:5" x14ac:dyDescent="0.25">
      <c r="A160" s="49" t="str">
        <f>Insumos!B90</f>
        <v>CAMIONETA</v>
      </c>
      <c r="B160" s="26" t="str">
        <f>Insumos!C90</f>
        <v>Hr</v>
      </c>
      <c r="C160" s="25">
        <v>0.1</v>
      </c>
      <c r="D160" s="39">
        <f>Insumos!D90</f>
        <v>37219</v>
      </c>
      <c r="E160" s="38">
        <f>ROUND(C160*D160, 2)</f>
        <v>3721.9</v>
      </c>
    </row>
    <row r="161" spans="1:5" x14ac:dyDescent="0.25">
      <c r="D161" s="40" t="s">
        <v>150</v>
      </c>
      <c r="E161" s="41">
        <f>SUM(E160:E160)</f>
        <v>3721.9</v>
      </c>
    </row>
    <row r="162" spans="1:5" x14ac:dyDescent="0.25">
      <c r="A162" s="48" t="s">
        <v>184</v>
      </c>
    </row>
    <row r="163" spans="1:5" x14ac:dyDescent="0.25">
      <c r="A163" s="49" t="s">
        <v>183</v>
      </c>
      <c r="B163" s="26" t="s">
        <v>89</v>
      </c>
      <c r="C163" s="25">
        <v>0.160915</v>
      </c>
      <c r="D163" s="39">
        <f>Subproductos!E234</f>
        <v>194861</v>
      </c>
      <c r="E163" s="38">
        <f>ROUND(C163*D163, 2)</f>
        <v>31356.06</v>
      </c>
    </row>
    <row r="164" spans="1:5" x14ac:dyDescent="0.25">
      <c r="D164" s="40" t="s">
        <v>150</v>
      </c>
      <c r="E164" s="41">
        <f>SUM(E163:E163)</f>
        <v>31356.06</v>
      </c>
    </row>
    <row r="166" spans="1:5" x14ac:dyDescent="0.25">
      <c r="D166" s="42" t="s">
        <v>198</v>
      </c>
      <c r="E166" s="43">
        <f>ROUND(SUM(E151:E164)/2, 0)</f>
        <v>95000</v>
      </c>
    </row>
    <row r="169" spans="1:5" x14ac:dyDescent="0.25">
      <c r="A169" s="50" t="s">
        <v>261</v>
      </c>
      <c r="B169" s="33"/>
      <c r="C169" s="34"/>
      <c r="D169" s="34"/>
      <c r="E169" s="35" t="s">
        <v>15</v>
      </c>
    </row>
    <row r="170" spans="1:5" x14ac:dyDescent="0.25">
      <c r="A170" s="47" t="s">
        <v>20</v>
      </c>
      <c r="B170" s="36" t="s">
        <v>21</v>
      </c>
      <c r="C170" s="36" t="s">
        <v>147</v>
      </c>
      <c r="D170" s="36" t="s">
        <v>22</v>
      </c>
      <c r="E170" s="37" t="s">
        <v>148</v>
      </c>
    </row>
    <row r="171" spans="1:5" x14ac:dyDescent="0.25">
      <c r="A171" s="48" t="s">
        <v>190</v>
      </c>
    </row>
    <row r="172" spans="1:5" x14ac:dyDescent="0.25">
      <c r="A172" s="49" t="str">
        <f>Insumos!B39</f>
        <v>Basurera para mascotas, incluye dispensador</v>
      </c>
      <c r="B172" s="26" t="str">
        <f>Insumos!C39</f>
        <v>Und</v>
      </c>
      <c r="C172" s="25">
        <v>1</v>
      </c>
      <c r="D172" s="39">
        <f>Insumos!D39</f>
        <v>2500000</v>
      </c>
      <c r="E172" s="38">
        <f>ROUND(C172*D172, 2)</f>
        <v>2500000</v>
      </c>
    </row>
    <row r="173" spans="1:5" x14ac:dyDescent="0.25">
      <c r="A173" s="49" t="s">
        <v>201</v>
      </c>
      <c r="B173" s="26" t="s">
        <v>169</v>
      </c>
      <c r="C173" s="25">
        <v>5</v>
      </c>
      <c r="D173" s="39">
        <f>E172</f>
        <v>2500000</v>
      </c>
      <c r="E173" s="38">
        <f>ROUND(C173*D173/100, 2)</f>
        <v>125000</v>
      </c>
    </row>
    <row r="174" spans="1:5" x14ac:dyDescent="0.25">
      <c r="A174" s="49" t="str">
        <f>Insumos!B10</f>
        <v>BOLSAS PLÁSTICAS</v>
      </c>
      <c r="B174" s="26" t="str">
        <f>Insumos!C10</f>
        <v>Un</v>
      </c>
      <c r="C174" s="25">
        <v>164</v>
      </c>
      <c r="D174" s="39">
        <f>Insumos!D10</f>
        <v>2500</v>
      </c>
      <c r="E174" s="38">
        <f>ROUND(C174*D174, 2)</f>
        <v>410000</v>
      </c>
    </row>
    <row r="175" spans="1:5" x14ac:dyDescent="0.25">
      <c r="D175" s="40" t="s">
        <v>150</v>
      </c>
      <c r="E175" s="41">
        <f>SUM(E172:E174)</f>
        <v>3035000</v>
      </c>
    </row>
    <row r="176" spans="1:5" x14ac:dyDescent="0.25">
      <c r="A176" s="48" t="s">
        <v>149</v>
      </c>
    </row>
    <row r="177" spans="1:5" x14ac:dyDescent="0.25">
      <c r="A177" s="49" t="s">
        <v>199</v>
      </c>
      <c r="B177" s="26" t="s">
        <v>200</v>
      </c>
      <c r="C177" s="25">
        <v>5</v>
      </c>
      <c r="D177" s="39">
        <f>E184</f>
        <v>194861</v>
      </c>
      <c r="E177" s="38">
        <f>ROUND(C177*D177/100, 2)</f>
        <v>9743.0499999999993</v>
      </c>
    </row>
    <row r="178" spans="1:5" x14ac:dyDescent="0.25">
      <c r="D178" s="40" t="s">
        <v>150</v>
      </c>
      <c r="E178" s="41">
        <f>SUM(E177:E177)</f>
        <v>9743.0499999999993</v>
      </c>
    </row>
    <row r="179" spans="1:5" x14ac:dyDescent="0.25">
      <c r="A179" s="48" t="s">
        <v>194</v>
      </c>
    </row>
    <row r="180" spans="1:5" x14ac:dyDescent="0.25">
      <c r="A180" s="49" t="str">
        <f>Insumos!B90</f>
        <v>CAMIONETA</v>
      </c>
      <c r="B180" s="26" t="str">
        <f>Insumos!C90</f>
        <v>Hr</v>
      </c>
      <c r="C180" s="25">
        <v>2</v>
      </c>
      <c r="D180" s="39">
        <f>Insumos!D90</f>
        <v>37219</v>
      </c>
      <c r="E180" s="38">
        <f>ROUND(C180*D180, 2)</f>
        <v>74438</v>
      </c>
    </row>
    <row r="181" spans="1:5" x14ac:dyDescent="0.25">
      <c r="D181" s="40" t="s">
        <v>150</v>
      </c>
      <c r="E181" s="41">
        <f>SUM(E180:E180)</f>
        <v>74438</v>
      </c>
    </row>
    <row r="182" spans="1:5" x14ac:dyDescent="0.25">
      <c r="A182" s="48" t="s">
        <v>184</v>
      </c>
    </row>
    <row r="183" spans="1:5" x14ac:dyDescent="0.25">
      <c r="A183" s="49" t="s">
        <v>183</v>
      </c>
      <c r="B183" s="26" t="s">
        <v>89</v>
      </c>
      <c r="C183" s="25">
        <v>1</v>
      </c>
      <c r="D183" s="39">
        <f>Subproductos!E234</f>
        <v>194861</v>
      </c>
      <c r="E183" s="38">
        <f>ROUND(C183*D183, 2)</f>
        <v>194861</v>
      </c>
    </row>
    <row r="184" spans="1:5" x14ac:dyDescent="0.25">
      <c r="D184" s="40" t="s">
        <v>150</v>
      </c>
      <c r="E184" s="41">
        <f>SUM(E183:E183)</f>
        <v>194861</v>
      </c>
    </row>
    <row r="186" spans="1:5" x14ac:dyDescent="0.25">
      <c r="D186" s="42" t="s">
        <v>198</v>
      </c>
      <c r="E186" s="43">
        <f>ROUND(SUM(E171:E184)/2, 0)</f>
        <v>3314042</v>
      </c>
    </row>
    <row r="189" spans="1:5" x14ac:dyDescent="0.25">
      <c r="A189" s="50" t="s">
        <v>18</v>
      </c>
      <c r="B189" s="33"/>
      <c r="C189" s="34"/>
      <c r="D189" s="34"/>
      <c r="E189" s="35" t="s">
        <v>14</v>
      </c>
    </row>
    <row r="190" spans="1:5" x14ac:dyDescent="0.25">
      <c r="A190" s="47" t="s">
        <v>20</v>
      </c>
      <c r="B190" s="36" t="s">
        <v>21</v>
      </c>
      <c r="C190" s="36" t="s">
        <v>147</v>
      </c>
      <c r="D190" s="36" t="s">
        <v>22</v>
      </c>
      <c r="E190" s="37" t="s">
        <v>148</v>
      </c>
    </row>
    <row r="191" spans="1:5" x14ac:dyDescent="0.25">
      <c r="A191" s="48" t="s">
        <v>190</v>
      </c>
    </row>
    <row r="192" spans="1:5" x14ac:dyDescent="0.25">
      <c r="A192" s="49" t="str">
        <f>Insumos!B36</f>
        <v>TRITURADO DE 3/4"</v>
      </c>
      <c r="B192" s="26" t="str">
        <f>Insumos!C36</f>
        <v>m3</v>
      </c>
      <c r="C192" s="25">
        <v>1.03</v>
      </c>
      <c r="D192" s="39">
        <f>Insumos!D36</f>
        <v>132067</v>
      </c>
      <c r="E192" s="38">
        <f>ROUND(C192*D192, 2)</f>
        <v>136029.01</v>
      </c>
    </row>
    <row r="193" spans="1:5" x14ac:dyDescent="0.25">
      <c r="D193" s="40" t="s">
        <v>150</v>
      </c>
      <c r="E193" s="41">
        <f>SUM(E192:E192)</f>
        <v>136029.01</v>
      </c>
    </row>
    <row r="194" spans="1:5" x14ac:dyDescent="0.25">
      <c r="A194" s="48" t="s">
        <v>149</v>
      </c>
    </row>
    <row r="195" spans="1:5" x14ac:dyDescent="0.25">
      <c r="A195" s="49" t="s">
        <v>153</v>
      </c>
      <c r="B195" s="26" t="s">
        <v>33</v>
      </c>
      <c r="C195" s="25">
        <v>1E-3</v>
      </c>
      <c r="D195" s="39">
        <f>Subproductos!E34</f>
        <v>408368</v>
      </c>
      <c r="E195" s="38">
        <f>ROUND(C195*D195, 2)</f>
        <v>408.37</v>
      </c>
    </row>
    <row r="196" spans="1:5" x14ac:dyDescent="0.25">
      <c r="D196" s="40" t="s">
        <v>150</v>
      </c>
      <c r="E196" s="41">
        <f>SUM(E195:E195)</f>
        <v>408.37</v>
      </c>
    </row>
    <row r="197" spans="1:5" x14ac:dyDescent="0.25">
      <c r="A197" s="48" t="s">
        <v>184</v>
      </c>
    </row>
    <row r="198" spans="1:5" x14ac:dyDescent="0.25">
      <c r="A198" s="49" t="s">
        <v>187</v>
      </c>
      <c r="B198" s="26" t="s">
        <v>89</v>
      </c>
      <c r="C198" s="25">
        <v>4.7100000000000003E-2</v>
      </c>
      <c r="D198" s="39">
        <f>Subproductos!E273</f>
        <v>162390</v>
      </c>
      <c r="E198" s="38">
        <f>ROUND(C198*D198, 2)</f>
        <v>7648.57</v>
      </c>
    </row>
    <row r="199" spans="1:5" x14ac:dyDescent="0.25">
      <c r="D199" s="40" t="s">
        <v>150</v>
      </c>
      <c r="E199" s="41">
        <f>SUM(E198:E198)</f>
        <v>7648.57</v>
      </c>
    </row>
    <row r="201" spans="1:5" x14ac:dyDescent="0.25">
      <c r="D201" s="42" t="s">
        <v>198</v>
      </c>
      <c r="E201" s="43">
        <f>ROUND(SUM(E191:E199)/2, 0)</f>
        <v>144086</v>
      </c>
    </row>
    <row r="204" spans="1:5" x14ac:dyDescent="0.25">
      <c r="A204" s="50" t="s">
        <v>260</v>
      </c>
      <c r="B204" s="33"/>
      <c r="C204" s="34"/>
      <c r="D204" s="34"/>
      <c r="E204" s="35" t="s">
        <v>2</v>
      </c>
    </row>
    <row r="205" spans="1:5" x14ac:dyDescent="0.25">
      <c r="A205" s="47" t="s">
        <v>20</v>
      </c>
      <c r="B205" s="36" t="s">
        <v>21</v>
      </c>
      <c r="C205" s="36" t="s">
        <v>147</v>
      </c>
      <c r="D205" s="36" t="s">
        <v>22</v>
      </c>
      <c r="E205" s="37" t="s">
        <v>148</v>
      </c>
    </row>
    <row r="206" spans="1:5" x14ac:dyDescent="0.25">
      <c r="A206" s="48" t="s">
        <v>190</v>
      </c>
    </row>
    <row r="207" spans="1:5" x14ac:dyDescent="0.25">
      <c r="A207" s="49" t="str">
        <f>Insumos!B19</f>
        <v>GEOTEXTIL NO TEJIDO 1600</v>
      </c>
      <c r="B207" s="26" t="str">
        <f>Insumos!C19</f>
        <v>m2</v>
      </c>
      <c r="C207" s="25">
        <v>1.03</v>
      </c>
      <c r="D207" s="39">
        <f>Insumos!D19</f>
        <v>3412</v>
      </c>
      <c r="E207" s="38">
        <f>ROUND(C207*D207, 2)</f>
        <v>3514.36</v>
      </c>
    </row>
    <row r="208" spans="1:5" x14ac:dyDescent="0.25">
      <c r="D208" s="40" t="s">
        <v>150</v>
      </c>
      <c r="E208" s="41">
        <f>SUM(E207:E207)</f>
        <v>3514.36</v>
      </c>
    </row>
    <row r="209" spans="1:5" x14ac:dyDescent="0.25">
      <c r="A209" s="48" t="s">
        <v>149</v>
      </c>
    </row>
    <row r="210" spans="1:5" x14ac:dyDescent="0.25">
      <c r="A210" s="49" t="s">
        <v>199</v>
      </c>
      <c r="B210" s="26" t="s">
        <v>200</v>
      </c>
      <c r="C210" s="25">
        <v>2</v>
      </c>
      <c r="D210" s="39">
        <f>E217</f>
        <v>2517.0500000000002</v>
      </c>
      <c r="E210" s="38">
        <f>ROUND(C210*D210/100, 2)</f>
        <v>50.34</v>
      </c>
    </row>
    <row r="211" spans="1:5" x14ac:dyDescent="0.25">
      <c r="D211" s="40" t="s">
        <v>150</v>
      </c>
      <c r="E211" s="41">
        <f>SUM(E210:E210)</f>
        <v>50.34</v>
      </c>
    </row>
    <row r="212" spans="1:5" x14ac:dyDescent="0.25">
      <c r="A212" s="48" t="s">
        <v>194</v>
      </c>
    </row>
    <row r="213" spans="1:5" x14ac:dyDescent="0.25">
      <c r="A213" s="49" t="str">
        <f>Insumos!B90</f>
        <v>CAMIONETA</v>
      </c>
      <c r="B213" s="26" t="str">
        <f>Insumos!C90</f>
        <v>Hr</v>
      </c>
      <c r="C213" s="25">
        <v>0.05</v>
      </c>
      <c r="D213" s="39">
        <f>Insumos!D90</f>
        <v>37219</v>
      </c>
      <c r="E213" s="38">
        <f>ROUND(C213*D213, 2)</f>
        <v>1860.95</v>
      </c>
    </row>
    <row r="214" spans="1:5" x14ac:dyDescent="0.25">
      <c r="D214" s="40" t="s">
        <v>150</v>
      </c>
      <c r="E214" s="41">
        <f>SUM(E213:E213)</f>
        <v>1860.95</v>
      </c>
    </row>
    <row r="215" spans="1:5" x14ac:dyDescent="0.25">
      <c r="A215" s="48" t="s">
        <v>184</v>
      </c>
    </row>
    <row r="216" spans="1:5" x14ac:dyDescent="0.25">
      <c r="A216" s="49" t="s">
        <v>161</v>
      </c>
      <c r="B216" s="26" t="s">
        <v>89</v>
      </c>
      <c r="C216" s="25">
        <v>3.1E-2</v>
      </c>
      <c r="D216" s="39">
        <f>Subproductos!E126</f>
        <v>81195</v>
      </c>
      <c r="E216" s="38">
        <f>ROUND(C216*D216, 2)</f>
        <v>2517.0500000000002</v>
      </c>
    </row>
    <row r="217" spans="1:5" x14ac:dyDescent="0.25">
      <c r="D217" s="40" t="s">
        <v>150</v>
      </c>
      <c r="E217" s="41">
        <f>SUM(E216:E216)</f>
        <v>2517.0500000000002</v>
      </c>
    </row>
    <row r="219" spans="1:5" x14ac:dyDescent="0.25">
      <c r="D219" s="42" t="s">
        <v>198</v>
      </c>
      <c r="E219" s="43">
        <f>ROUND(SUM(E206:E217)/2, 0)</f>
        <v>7943</v>
      </c>
    </row>
    <row r="222" spans="1:5" ht="45" x14ac:dyDescent="0.25">
      <c r="A222" s="50" t="s">
        <v>259</v>
      </c>
      <c r="B222" s="33"/>
      <c r="C222" s="34"/>
      <c r="D222" s="34"/>
      <c r="E222" s="35" t="s">
        <v>2</v>
      </c>
    </row>
    <row r="223" spans="1:5" x14ac:dyDescent="0.25">
      <c r="A223" s="47" t="s">
        <v>20</v>
      </c>
      <c r="B223" s="36" t="s">
        <v>21</v>
      </c>
      <c r="C223" s="36" t="s">
        <v>147</v>
      </c>
      <c r="D223" s="36" t="s">
        <v>22</v>
      </c>
      <c r="E223" s="37" t="s">
        <v>148</v>
      </c>
    </row>
    <row r="224" spans="1:5" x14ac:dyDescent="0.25">
      <c r="A224" s="48" t="s">
        <v>190</v>
      </c>
    </row>
    <row r="225" spans="1:5" x14ac:dyDescent="0.25">
      <c r="A225" s="49" t="str">
        <f>Insumos!B26</f>
        <v>MATERIAL SELECCIONADO</v>
      </c>
      <c r="B225" s="26" t="str">
        <f>Insumos!C26</f>
        <v>m3</v>
      </c>
      <c r="C225" s="25">
        <v>0.1</v>
      </c>
      <c r="D225" s="39">
        <f>Insumos!D26</f>
        <v>80488</v>
      </c>
      <c r="E225" s="38">
        <f>ROUND(C225*D225, 2)</f>
        <v>8048.8</v>
      </c>
    </row>
    <row r="226" spans="1:5" ht="30" x14ac:dyDescent="0.25">
      <c r="A226" s="49" t="str">
        <f>Insumos!B37</f>
        <v>TAPETE SINTÉTICO EN FIBRA ARTIFICIAL DE POLIETILENO FIBRILADO, DE TERCERA GENERACIÓN</v>
      </c>
      <c r="B226" s="26" t="str">
        <f>Insumos!C37</f>
        <v>m2</v>
      </c>
      <c r="C226" s="25">
        <v>1.04</v>
      </c>
      <c r="D226" s="39">
        <f>Insumos!D37</f>
        <v>151725</v>
      </c>
      <c r="E226" s="38">
        <f>ROUND(C226*D226, 2)</f>
        <v>157794</v>
      </c>
    </row>
    <row r="227" spans="1:5" x14ac:dyDescent="0.25">
      <c r="A227" s="49" t="str">
        <f>Insumos!B38</f>
        <v>ARENA DE SÍLICE Y GRANO DE CAUCHO</v>
      </c>
      <c r="B227" s="26" t="str">
        <f>Insumos!C38</f>
        <v>m2</v>
      </c>
      <c r="C227" s="25">
        <v>1.04</v>
      </c>
      <c r="D227" s="39">
        <f>Insumos!D38</f>
        <v>5500</v>
      </c>
      <c r="E227" s="38">
        <f>ROUND(C227*D227, 2)</f>
        <v>5720</v>
      </c>
    </row>
    <row r="228" spans="1:5" x14ac:dyDescent="0.25">
      <c r="A228" s="49" t="str">
        <f>Insumos!B19</f>
        <v>GEOTEXTIL NO TEJIDO 1600</v>
      </c>
      <c r="B228" s="26" t="str">
        <f>Insumos!C19</f>
        <v>m2</v>
      </c>
      <c r="C228" s="25">
        <v>0</v>
      </c>
      <c r="D228" s="39">
        <f>Insumos!D19</f>
        <v>3412</v>
      </c>
      <c r="E228" s="38">
        <f>ROUND(C228*D228, 2)</f>
        <v>0</v>
      </c>
    </row>
    <row r="229" spans="1:5" x14ac:dyDescent="0.25">
      <c r="A229" s="49" t="str">
        <f>Insumos!B43</f>
        <v>BASE ELASTICA</v>
      </c>
      <c r="B229" s="26" t="str">
        <f>Insumos!C43</f>
        <v>m2</v>
      </c>
      <c r="C229" s="25">
        <v>1</v>
      </c>
      <c r="D229" s="39">
        <f>Insumos!D43</f>
        <v>75000</v>
      </c>
      <c r="E229" s="38">
        <f>ROUND(C229*D229, 2)</f>
        <v>75000</v>
      </c>
    </row>
    <row r="230" spans="1:5" x14ac:dyDescent="0.25">
      <c r="D230" s="40" t="s">
        <v>150</v>
      </c>
      <c r="E230" s="41">
        <f>SUM(E225:E229)</f>
        <v>246562.8</v>
      </c>
    </row>
    <row r="231" spans="1:5" x14ac:dyDescent="0.25">
      <c r="A231" s="48" t="s">
        <v>149</v>
      </c>
    </row>
    <row r="232" spans="1:5" x14ac:dyDescent="0.25">
      <c r="A232" s="49" t="str">
        <f>Insumos!B59</f>
        <v>COMPACTADOR MANUAL (RANA)</v>
      </c>
      <c r="B232" s="26" t="str">
        <f>Insumos!C59</f>
        <v>Día</v>
      </c>
      <c r="C232" s="25">
        <v>0.04</v>
      </c>
      <c r="D232" s="39">
        <f>Insumos!D59</f>
        <v>53347</v>
      </c>
      <c r="E232" s="38">
        <f>ROUND(C232*D232, 2)</f>
        <v>2133.88</v>
      </c>
    </row>
    <row r="233" spans="1:5" x14ac:dyDescent="0.25">
      <c r="A233" s="49" t="str">
        <f>Insumos!B63</f>
        <v>CORTADOR DE GRAMA SINTÉTICA</v>
      </c>
      <c r="B233" s="26" t="str">
        <f>Insumos!C63</f>
        <v>Un</v>
      </c>
      <c r="C233" s="25">
        <v>2.0000000000000001E-4</v>
      </c>
      <c r="D233" s="39">
        <f>Insumos!D63</f>
        <v>211912</v>
      </c>
      <c r="E233" s="38">
        <f>ROUND(C233*D233, 2)</f>
        <v>42.38</v>
      </c>
    </row>
    <row r="234" spans="1:5" x14ac:dyDescent="0.25">
      <c r="A234" s="49" t="str">
        <f>Insumos!B51</f>
        <v>BISTURÍ</v>
      </c>
      <c r="B234" s="26" t="str">
        <f>Insumos!C51</f>
        <v>Un</v>
      </c>
      <c r="C234" s="25">
        <v>2.0000000000000001E-4</v>
      </c>
      <c r="D234" s="39">
        <f>Insumos!D51</f>
        <v>46458</v>
      </c>
      <c r="E234" s="38">
        <f>ROUND(C234*D234, 2)</f>
        <v>9.2899999999999991</v>
      </c>
    </row>
    <row r="235" spans="1:5" x14ac:dyDescent="0.25">
      <c r="A235" s="49" t="str">
        <f>Insumos!B47</f>
        <v>BALDE CONSTRUCCIÓN</v>
      </c>
      <c r="B235" s="26" t="str">
        <f>Insumos!C47</f>
        <v>Un</v>
      </c>
      <c r="C235" s="25">
        <v>2.0000000000000001E-4</v>
      </c>
      <c r="D235" s="39">
        <f>Insumos!D47</f>
        <v>6265</v>
      </c>
      <c r="E235" s="38">
        <f>ROUND(C235*D235, 2)</f>
        <v>1.25</v>
      </c>
    </row>
    <row r="236" spans="1:5" x14ac:dyDescent="0.25">
      <c r="A236" s="49" t="s">
        <v>199</v>
      </c>
      <c r="B236" s="26" t="s">
        <v>200</v>
      </c>
      <c r="C236" s="25">
        <v>10</v>
      </c>
      <c r="D236" s="39">
        <f>E243</f>
        <v>4676.66</v>
      </c>
      <c r="E236" s="38">
        <f>ROUND(C236*D236/100, 2)</f>
        <v>467.67</v>
      </c>
    </row>
    <row r="237" spans="1:5" x14ac:dyDescent="0.25">
      <c r="D237" s="40" t="s">
        <v>150</v>
      </c>
      <c r="E237" s="41">
        <f>SUM(E232:E236)</f>
        <v>2654.4700000000003</v>
      </c>
    </row>
    <row r="238" spans="1:5" x14ac:dyDescent="0.25">
      <c r="A238" s="48" t="s">
        <v>194</v>
      </c>
    </row>
    <row r="239" spans="1:5" x14ac:dyDescent="0.25">
      <c r="A239" s="49" t="str">
        <f>Insumos!B90</f>
        <v>CAMIONETA</v>
      </c>
      <c r="B239" s="26" t="str">
        <f>Insumos!C90</f>
        <v>Hr</v>
      </c>
      <c r="C239" s="25">
        <v>0.02</v>
      </c>
      <c r="D239" s="39">
        <f>Insumos!D90</f>
        <v>37219</v>
      </c>
      <c r="E239" s="38">
        <f>ROUND(C239*D239, 2)</f>
        <v>744.38</v>
      </c>
    </row>
    <row r="240" spans="1:5" x14ac:dyDescent="0.25">
      <c r="D240" s="40" t="s">
        <v>150</v>
      </c>
      <c r="E240" s="41">
        <f>SUM(E239:E239)</f>
        <v>744.38</v>
      </c>
    </row>
    <row r="241" spans="1:5" x14ac:dyDescent="0.25">
      <c r="A241" s="48" t="s">
        <v>184</v>
      </c>
    </row>
    <row r="242" spans="1:5" x14ac:dyDescent="0.25">
      <c r="A242" s="49" t="s">
        <v>183</v>
      </c>
      <c r="B242" s="26" t="s">
        <v>89</v>
      </c>
      <c r="C242" s="25">
        <v>2.4E-2</v>
      </c>
      <c r="D242" s="39">
        <f>Subproductos!E234</f>
        <v>194861</v>
      </c>
      <c r="E242" s="38">
        <f>ROUND(C242*D242, 2)</f>
        <v>4676.66</v>
      </c>
    </row>
    <row r="243" spans="1:5" x14ac:dyDescent="0.25">
      <c r="D243" s="40" t="s">
        <v>150</v>
      </c>
      <c r="E243" s="41">
        <f>SUM(E242:E242)</f>
        <v>4676.66</v>
      </c>
    </row>
    <row r="245" spans="1:5" x14ac:dyDescent="0.25">
      <c r="D245" s="42" t="s">
        <v>198</v>
      </c>
      <c r="E245" s="43">
        <f>ROUND(SUM(E224:E243)/2, 0)</f>
        <v>254638</v>
      </c>
    </row>
    <row r="248" spans="1:5" x14ac:dyDescent="0.25">
      <c r="A248" s="50" t="s">
        <v>258</v>
      </c>
      <c r="B248" s="33"/>
      <c r="C248" s="34"/>
      <c r="D248" s="34"/>
      <c r="E248" s="35" t="s">
        <v>257</v>
      </c>
    </row>
    <row r="249" spans="1:5" x14ac:dyDescent="0.25">
      <c r="A249" s="47" t="s">
        <v>20</v>
      </c>
      <c r="B249" s="36" t="s">
        <v>21</v>
      </c>
      <c r="C249" s="36" t="s">
        <v>147</v>
      </c>
      <c r="D249" s="36" t="s">
        <v>22</v>
      </c>
      <c r="E249" s="37" t="s">
        <v>148</v>
      </c>
    </row>
    <row r="250" spans="1:5" x14ac:dyDescent="0.25">
      <c r="A250" s="48" t="s">
        <v>190</v>
      </c>
    </row>
    <row r="251" spans="1:5" x14ac:dyDescent="0.25">
      <c r="A251" s="49" t="str">
        <f>Insumos!B24</f>
        <v>LIJA SECA</v>
      </c>
      <c r="B251" s="26" t="str">
        <f>Insumos!C24</f>
        <v>Pliego</v>
      </c>
      <c r="C251" s="25">
        <v>50</v>
      </c>
      <c r="D251" s="39">
        <f>Insumos!D24</f>
        <v>1187</v>
      </c>
      <c r="E251" s="38">
        <f>ROUND(C251*D251, 2)</f>
        <v>59350</v>
      </c>
    </row>
    <row r="252" spans="1:5" x14ac:dyDescent="0.25">
      <c r="A252" s="49" t="str">
        <f>Insumos!B21</f>
        <v>GUANTES DE VINILO</v>
      </c>
      <c r="B252" s="26" t="str">
        <f>Insumos!C21</f>
        <v>Par</v>
      </c>
      <c r="C252" s="25">
        <v>0.14000000000000001</v>
      </c>
      <c r="D252" s="39">
        <f>Insumos!D21</f>
        <v>820</v>
      </c>
      <c r="E252" s="38">
        <f>ROUND(C252*D252, 2)</f>
        <v>114.8</v>
      </c>
    </row>
    <row r="253" spans="1:5" x14ac:dyDescent="0.25">
      <c r="A253" s="49" t="str">
        <f>Insumos!B17</f>
        <v>DISOLVENTE</v>
      </c>
      <c r="B253" s="26" t="str">
        <f>Insumos!C17</f>
        <v>Gal</v>
      </c>
      <c r="C253" s="25">
        <v>4</v>
      </c>
      <c r="D253" s="39">
        <f>Insumos!D17</f>
        <v>55979</v>
      </c>
      <c r="E253" s="38">
        <f>ROUND(C253*D253, 2)</f>
        <v>223916</v>
      </c>
    </row>
    <row r="254" spans="1:5" x14ac:dyDescent="0.25">
      <c r="A254" s="49" t="str">
        <f>Insumos!B28</f>
        <v>PINTURA ESMALTE PINTULUX</v>
      </c>
      <c r="B254" s="26" t="str">
        <f>Insumos!C28</f>
        <v>Gal</v>
      </c>
      <c r="C254" s="25">
        <v>7</v>
      </c>
      <c r="D254" s="39">
        <f>Insumos!D28</f>
        <v>110157</v>
      </c>
      <c r="E254" s="38">
        <f>ROUND(C254*D254, 2)</f>
        <v>771099</v>
      </c>
    </row>
    <row r="255" spans="1:5" x14ac:dyDescent="0.25">
      <c r="D255" s="40" t="s">
        <v>150</v>
      </c>
      <c r="E255" s="41">
        <f>SUM(E251:E254)</f>
        <v>1054479.8</v>
      </c>
    </row>
    <row r="256" spans="1:5" x14ac:dyDescent="0.25">
      <c r="A256" s="48" t="s">
        <v>149</v>
      </c>
    </row>
    <row r="257" spans="1:5" x14ac:dyDescent="0.25">
      <c r="A257" s="49" t="s">
        <v>192</v>
      </c>
      <c r="B257" s="26" t="s">
        <v>89</v>
      </c>
      <c r="C257" s="25">
        <v>0.67</v>
      </c>
      <c r="D257" s="39">
        <f>Subproductos!E339</f>
        <v>85686</v>
      </c>
      <c r="E257" s="38">
        <f>ROUND(C257*D257, 2)</f>
        <v>57409.62</v>
      </c>
    </row>
    <row r="258" spans="1:5" x14ac:dyDescent="0.25">
      <c r="D258" s="40" t="s">
        <v>150</v>
      </c>
      <c r="E258" s="41">
        <f>SUM(E257:E257)</f>
        <v>57409.62</v>
      </c>
    </row>
    <row r="259" spans="1:5" x14ac:dyDescent="0.25">
      <c r="A259" s="48" t="s">
        <v>194</v>
      </c>
    </row>
    <row r="260" spans="1:5" x14ac:dyDescent="0.25">
      <c r="A260" s="49" t="str">
        <f>Insumos!B90</f>
        <v>CAMIONETA</v>
      </c>
      <c r="B260" s="26" t="str">
        <f>Insumos!C90</f>
        <v>Hr</v>
      </c>
      <c r="C260" s="25">
        <v>2</v>
      </c>
      <c r="D260" s="39">
        <f>Insumos!D90</f>
        <v>37219</v>
      </c>
      <c r="E260" s="38">
        <f>ROUND(C260*D260, 2)</f>
        <v>74438</v>
      </c>
    </row>
    <row r="261" spans="1:5" x14ac:dyDescent="0.25">
      <c r="D261" s="40" t="s">
        <v>150</v>
      </c>
      <c r="E261" s="41">
        <f>SUM(E260:E260)</f>
        <v>74438</v>
      </c>
    </row>
    <row r="262" spans="1:5" x14ac:dyDescent="0.25">
      <c r="A262" s="48" t="s">
        <v>184</v>
      </c>
    </row>
    <row r="263" spans="1:5" x14ac:dyDescent="0.25">
      <c r="A263" s="49" t="s">
        <v>188</v>
      </c>
      <c r="B263" s="26" t="s">
        <v>89</v>
      </c>
      <c r="C263" s="25">
        <v>3.9498739999999999</v>
      </c>
      <c r="D263" s="39">
        <f>Subproductos!E283</f>
        <v>194860</v>
      </c>
      <c r="E263" s="38">
        <f>ROUND(C263*D263, 2)</f>
        <v>769672.45</v>
      </c>
    </row>
    <row r="264" spans="1:5" x14ac:dyDescent="0.25">
      <c r="D264" s="40" t="s">
        <v>150</v>
      </c>
      <c r="E264" s="41">
        <f>SUM(E263:E263)</f>
        <v>769672.45</v>
      </c>
    </row>
    <row r="266" spans="1:5" x14ac:dyDescent="0.25">
      <c r="D266" s="42" t="s">
        <v>198</v>
      </c>
      <c r="E266" s="43">
        <f>ROUND(SUM(E250:E264)/2, 0)</f>
        <v>1956000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6303B-3497-4D1A-AD76-57752B26D3CD}">
  <sheetPr>
    <tabColor rgb="FFFF0000"/>
  </sheetPr>
  <dimension ref="A1:E405"/>
  <sheetViews>
    <sheetView showGridLines="0" workbookViewId="0">
      <selection activeCell="L15" sqref="L15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8" t="s">
        <v>144</v>
      </c>
      <c r="B3" s="114"/>
      <c r="C3" s="114"/>
      <c r="D3" s="114"/>
      <c r="E3" s="114"/>
    </row>
    <row r="4" spans="1:5" x14ac:dyDescent="0.25">
      <c r="A4" s="46" t="s">
        <v>145</v>
      </c>
      <c r="B4" s="33"/>
      <c r="C4" s="34"/>
      <c r="D4" s="34"/>
      <c r="E4" s="35" t="s">
        <v>146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149</v>
      </c>
    </row>
    <row r="7" spans="1:5" x14ac:dyDescent="0.25">
      <c r="A7" s="49" t="str">
        <f>Insumos!B73</f>
        <v>MARCO ANDAMIO DE TIJERA 1.50x1.50 m</v>
      </c>
      <c r="B7" s="26" t="str">
        <f>Insumos!C73</f>
        <v>Día</v>
      </c>
      <c r="C7" s="25">
        <v>2</v>
      </c>
      <c r="D7" s="39">
        <f>Insumos!D73</f>
        <v>657</v>
      </c>
      <c r="E7" s="38">
        <f>ROUND(C7*D7, 2)</f>
        <v>1314</v>
      </c>
    </row>
    <row r="8" spans="1:5" x14ac:dyDescent="0.25">
      <c r="A8" s="49" t="str">
        <f>Insumos!B87</f>
        <v>TIJERA DE ANDAMIO</v>
      </c>
      <c r="B8" s="26" t="str">
        <f>Insumos!C87</f>
        <v>Día</v>
      </c>
      <c r="C8" s="25">
        <v>2</v>
      </c>
      <c r="D8" s="39">
        <f>Insumos!D87</f>
        <v>175</v>
      </c>
      <c r="E8" s="38">
        <f>ROUND(C8*D8, 2)</f>
        <v>350</v>
      </c>
    </row>
    <row r="9" spans="1:5" x14ac:dyDescent="0.25">
      <c r="A9" s="49" t="str">
        <f>Insumos!B82</f>
        <v>PLATAFORMA METÁLICA PARA ANDAMIO</v>
      </c>
      <c r="B9" s="26" t="str">
        <f>Insumos!C82</f>
        <v>Día</v>
      </c>
      <c r="C9" s="25">
        <v>1</v>
      </c>
      <c r="D9" s="39">
        <f>Insumos!D82</f>
        <v>3163</v>
      </c>
      <c r="E9" s="38">
        <f>ROUND(C9*D9, 2)</f>
        <v>3163</v>
      </c>
    </row>
    <row r="10" spans="1:5" x14ac:dyDescent="0.25">
      <c r="D10" s="40" t="s">
        <v>150</v>
      </c>
      <c r="E10" s="41">
        <f>SUM(E7:E9)</f>
        <v>4827</v>
      </c>
    </row>
    <row r="12" spans="1:5" x14ac:dyDescent="0.25">
      <c r="D12" s="42" t="s">
        <v>151</v>
      </c>
      <c r="E12" s="43">
        <f>ROUND(SUM(E6:E10)/2, 0)</f>
        <v>4827</v>
      </c>
    </row>
    <row r="15" spans="1:5" x14ac:dyDescent="0.25">
      <c r="A15" s="46" t="s">
        <v>152</v>
      </c>
      <c r="B15" s="33"/>
      <c r="C15" s="34"/>
      <c r="D15" s="34"/>
      <c r="E15" s="35" t="s">
        <v>15</v>
      </c>
    </row>
    <row r="16" spans="1:5" x14ac:dyDescent="0.25">
      <c r="A16" s="47" t="s">
        <v>20</v>
      </c>
      <c r="B16" s="36" t="s">
        <v>21</v>
      </c>
      <c r="C16" s="36" t="s">
        <v>147</v>
      </c>
      <c r="D16" s="36" t="s">
        <v>22</v>
      </c>
      <c r="E16" s="37" t="s">
        <v>148</v>
      </c>
    </row>
    <row r="17" spans="1:5" x14ac:dyDescent="0.25">
      <c r="A17" s="48" t="s">
        <v>149</v>
      </c>
    </row>
    <row r="18" spans="1:5" x14ac:dyDescent="0.25">
      <c r="A18" s="49" t="str">
        <f>Insumos!B55</f>
        <v>CARRETA LLANTA NEUMÁTICA</v>
      </c>
      <c r="B18" s="26" t="str">
        <f>Insumos!C55</f>
        <v>Un</v>
      </c>
      <c r="C18" s="25">
        <v>1</v>
      </c>
      <c r="D18" s="39">
        <f>Insumos!D55</f>
        <v>313308</v>
      </c>
      <c r="E18" s="38">
        <f>ROUND(C18*D18, 2)</f>
        <v>313308</v>
      </c>
    </row>
    <row r="19" spans="1:5" x14ac:dyDescent="0.25">
      <c r="A19" s="49" t="str">
        <f>Insumos!B79</f>
        <v>PALA REDONDA CON CABO</v>
      </c>
      <c r="B19" s="26" t="str">
        <f>Insumos!C79</f>
        <v>Un</v>
      </c>
      <c r="C19" s="25">
        <v>1</v>
      </c>
      <c r="D19" s="39">
        <f>Insumos!D79</f>
        <v>34845</v>
      </c>
      <c r="E19" s="38">
        <f>ROUND(C19*D19, 2)</f>
        <v>34845</v>
      </c>
    </row>
    <row r="20" spans="1:5" x14ac:dyDescent="0.25">
      <c r="A20" s="49" t="str">
        <f>Insumos!B47</f>
        <v>BALDE CONSTRUCCIÓN</v>
      </c>
      <c r="B20" s="26" t="str">
        <f>Insumos!C47</f>
        <v>Un</v>
      </c>
      <c r="C20" s="25">
        <v>2</v>
      </c>
      <c r="D20" s="39">
        <f>Insumos!D47</f>
        <v>6265</v>
      </c>
      <c r="E20" s="38">
        <f>ROUND(C20*D20, 2)</f>
        <v>12530</v>
      </c>
    </row>
    <row r="21" spans="1:5" x14ac:dyDescent="0.25">
      <c r="D21" s="40" t="s">
        <v>150</v>
      </c>
      <c r="E21" s="41">
        <f>SUM(E18:E20)</f>
        <v>360683</v>
      </c>
    </row>
    <row r="23" spans="1:5" x14ac:dyDescent="0.25">
      <c r="D23" s="42" t="s">
        <v>151</v>
      </c>
      <c r="E23" s="43">
        <f>ROUND(SUM(E17:E21)/2, 0)</f>
        <v>360683</v>
      </c>
    </row>
    <row r="26" spans="1:5" x14ac:dyDescent="0.25">
      <c r="A26" s="46" t="s">
        <v>153</v>
      </c>
      <c r="B26" s="33"/>
      <c r="C26" s="34"/>
      <c r="D26" s="34"/>
      <c r="E26" s="35" t="s">
        <v>15</v>
      </c>
    </row>
    <row r="27" spans="1:5" x14ac:dyDescent="0.25">
      <c r="A27" s="47" t="s">
        <v>20</v>
      </c>
      <c r="B27" s="36" t="s">
        <v>21</v>
      </c>
      <c r="C27" s="36" t="s">
        <v>147</v>
      </c>
      <c r="D27" s="36" t="s">
        <v>22</v>
      </c>
      <c r="E27" s="37" t="s">
        <v>148</v>
      </c>
    </row>
    <row r="28" spans="1:5" x14ac:dyDescent="0.25">
      <c r="A28" s="48" t="s">
        <v>149</v>
      </c>
    </row>
    <row r="29" spans="1:5" x14ac:dyDescent="0.25">
      <c r="A29" s="49" t="str">
        <f>Insumos!B55</f>
        <v>CARRETA LLANTA NEUMÁTICA</v>
      </c>
      <c r="B29" s="26" t="str">
        <f>Insumos!C55</f>
        <v>Un</v>
      </c>
      <c r="C29" s="25">
        <v>1</v>
      </c>
      <c r="D29" s="39">
        <f>Insumos!D55</f>
        <v>313308</v>
      </c>
      <c r="E29" s="38">
        <f>ROUND(C29*D29, 2)</f>
        <v>313308</v>
      </c>
    </row>
    <row r="30" spans="1:5" x14ac:dyDescent="0.25">
      <c r="A30" s="49" t="str">
        <f>Insumos!B79</f>
        <v>PALA REDONDA CON CABO</v>
      </c>
      <c r="B30" s="26" t="str">
        <f>Insumos!C79</f>
        <v>Un</v>
      </c>
      <c r="C30" s="25">
        <v>1</v>
      </c>
      <c r="D30" s="39">
        <f>Insumos!D79</f>
        <v>34845</v>
      </c>
      <c r="E30" s="38">
        <f>ROUND(C30*D30, 2)</f>
        <v>34845</v>
      </c>
    </row>
    <row r="31" spans="1:5" x14ac:dyDescent="0.25">
      <c r="A31" s="49" t="str">
        <f>Insumos!B88</f>
        <v>ZAPAPICO</v>
      </c>
      <c r="B31" s="26" t="str">
        <f>Insumos!C88</f>
        <v>Un</v>
      </c>
      <c r="C31" s="25">
        <v>1</v>
      </c>
      <c r="D31" s="39">
        <f>Insumos!D88</f>
        <v>60215</v>
      </c>
      <c r="E31" s="38">
        <f>ROUND(C31*D31, 2)</f>
        <v>60215</v>
      </c>
    </row>
    <row r="32" spans="1:5" x14ac:dyDescent="0.25">
      <c r="D32" s="40" t="s">
        <v>150</v>
      </c>
      <c r="E32" s="41">
        <f>SUM(E29:E31)</f>
        <v>408368</v>
      </c>
    </row>
    <row r="34" spans="1:5" x14ac:dyDescent="0.25">
      <c r="D34" s="42" t="s">
        <v>151</v>
      </c>
      <c r="E34" s="43">
        <f>ROUND(SUM(E28:E32)/2, 0)</f>
        <v>408368</v>
      </c>
    </row>
    <row r="37" spans="1:5" x14ac:dyDescent="0.25">
      <c r="A37" s="46" t="s">
        <v>154</v>
      </c>
      <c r="B37" s="33"/>
      <c r="C37" s="34"/>
      <c r="D37" s="34"/>
      <c r="E37" s="35" t="s">
        <v>15</v>
      </c>
    </row>
    <row r="38" spans="1:5" x14ac:dyDescent="0.25">
      <c r="A38" s="47" t="s">
        <v>20</v>
      </c>
      <c r="B38" s="36" t="s">
        <v>21</v>
      </c>
      <c r="C38" s="36" t="s">
        <v>147</v>
      </c>
      <c r="D38" s="36" t="s">
        <v>22</v>
      </c>
      <c r="E38" s="37" t="s">
        <v>148</v>
      </c>
    </row>
    <row r="39" spans="1:5" x14ac:dyDescent="0.25">
      <c r="A39" s="48" t="s">
        <v>149</v>
      </c>
    </row>
    <row r="40" spans="1:5" x14ac:dyDescent="0.25">
      <c r="A40" s="49" t="str">
        <f>Insumos!B45</f>
        <v>ALMADANA 4 lb</v>
      </c>
      <c r="B40" s="26" t="str">
        <f>Insumos!C45</f>
        <v>Un</v>
      </c>
      <c r="C40" s="25">
        <v>1</v>
      </c>
      <c r="D40" s="39">
        <f>Insumos!D45</f>
        <v>49789</v>
      </c>
      <c r="E40" s="38">
        <f t="shared" ref="E40:E50" si="0">ROUND(C40*D40, 2)</f>
        <v>49789</v>
      </c>
    </row>
    <row r="41" spans="1:5" x14ac:dyDescent="0.25">
      <c r="A41" s="49" t="str">
        <f>Insumos!B56</f>
        <v>CINCEL 3/4" ACERO TEMPLADO</v>
      </c>
      <c r="B41" s="26" t="str">
        <f>Insumos!C56</f>
        <v>Un</v>
      </c>
      <c r="C41" s="25">
        <v>1</v>
      </c>
      <c r="D41" s="39">
        <f>Insumos!D56</f>
        <v>30778</v>
      </c>
      <c r="E41" s="38">
        <f t="shared" si="0"/>
        <v>30778</v>
      </c>
    </row>
    <row r="42" spans="1:5" x14ac:dyDescent="0.25">
      <c r="A42" s="49" t="str">
        <f>Insumos!B80</f>
        <v>PALUSTRE</v>
      </c>
      <c r="B42" s="26" t="str">
        <f>Insumos!C80</f>
        <v>Un</v>
      </c>
      <c r="C42" s="25">
        <v>1</v>
      </c>
      <c r="D42" s="39">
        <f>Insumos!D80</f>
        <v>14352</v>
      </c>
      <c r="E42" s="38">
        <f t="shared" si="0"/>
        <v>14352</v>
      </c>
    </row>
    <row r="43" spans="1:5" x14ac:dyDescent="0.25">
      <c r="A43" s="49" t="str">
        <f>Insumos!B57</f>
        <v>CINTA MÉTRICA x 5 m</v>
      </c>
      <c r="B43" s="26" t="str">
        <f>Insumos!C57</f>
        <v>Un</v>
      </c>
      <c r="C43" s="25">
        <v>1</v>
      </c>
      <c r="D43" s="39">
        <f>Insumos!D57</f>
        <v>19547</v>
      </c>
      <c r="E43" s="38">
        <f t="shared" si="0"/>
        <v>19547</v>
      </c>
    </row>
    <row r="44" spans="1:5" x14ac:dyDescent="0.25">
      <c r="A44" s="49" t="str">
        <f>Insumos!B77</f>
        <v>NIVEL DE BURBUJA</v>
      </c>
      <c r="B44" s="26" t="str">
        <f>Insumos!C77</f>
        <v>Un</v>
      </c>
      <c r="C44" s="25">
        <v>1</v>
      </c>
      <c r="D44" s="39">
        <f>Insumos!D77</f>
        <v>45275</v>
      </c>
      <c r="E44" s="38">
        <f t="shared" si="0"/>
        <v>45275</v>
      </c>
    </row>
    <row r="45" spans="1:5" x14ac:dyDescent="0.25">
      <c r="A45" s="49" t="str">
        <f>Insumos!B70</f>
        <v>MANGUERA DE NIVEL x 10 m</v>
      </c>
      <c r="B45" s="26" t="str">
        <f>Insumos!C70</f>
        <v>Un</v>
      </c>
      <c r="C45" s="25">
        <v>1</v>
      </c>
      <c r="D45" s="39">
        <f>Insumos!D70</f>
        <v>5037</v>
      </c>
      <c r="E45" s="38">
        <f t="shared" si="0"/>
        <v>5037</v>
      </c>
    </row>
    <row r="46" spans="1:5" x14ac:dyDescent="0.25">
      <c r="A46" s="49" t="str">
        <f>Insumos!B83</f>
        <v>PLOMADA</v>
      </c>
      <c r="B46" s="26" t="str">
        <f>Insumos!C83</f>
        <v>Un</v>
      </c>
      <c r="C46" s="25">
        <v>1</v>
      </c>
      <c r="D46" s="39">
        <f>Insumos!D83</f>
        <v>19048</v>
      </c>
      <c r="E46" s="38">
        <f t="shared" si="0"/>
        <v>19048</v>
      </c>
    </row>
    <row r="47" spans="1:5" x14ac:dyDescent="0.25">
      <c r="A47" s="49" t="str">
        <f>Insumos!B74</f>
        <v>MARCO SEGUETA FIJO</v>
      </c>
      <c r="B47" s="26" t="str">
        <f>Insumos!C74</f>
        <v>Un</v>
      </c>
      <c r="C47" s="25">
        <v>1</v>
      </c>
      <c r="D47" s="39">
        <f>Insumos!D74</f>
        <v>30470</v>
      </c>
      <c r="E47" s="38">
        <f t="shared" si="0"/>
        <v>30470</v>
      </c>
    </row>
    <row r="48" spans="1:5" x14ac:dyDescent="0.25">
      <c r="A48" s="49" t="str">
        <f>Insumos!B86</f>
        <v>SERRUCHO</v>
      </c>
      <c r="B48" s="26" t="str">
        <f>Insumos!C86</f>
        <v>Un</v>
      </c>
      <c r="C48" s="25">
        <v>1</v>
      </c>
      <c r="D48" s="39">
        <f>Insumos!D86</f>
        <v>38288</v>
      </c>
      <c r="E48" s="38">
        <f t="shared" si="0"/>
        <v>38288</v>
      </c>
    </row>
    <row r="49" spans="1:5" x14ac:dyDescent="0.25">
      <c r="A49" s="49" t="str">
        <f>Insumos!B75</f>
        <v>MARTILLO</v>
      </c>
      <c r="B49" s="26" t="str">
        <f>Insumos!C75</f>
        <v>Un</v>
      </c>
      <c r="C49" s="25">
        <v>1</v>
      </c>
      <c r="D49" s="39">
        <f>Insumos!D75</f>
        <v>35658</v>
      </c>
      <c r="E49" s="38">
        <f t="shared" si="0"/>
        <v>35658</v>
      </c>
    </row>
    <row r="50" spans="1:5" x14ac:dyDescent="0.25">
      <c r="A50" s="49" t="str">
        <f>Insumos!B68</f>
        <v>LIMA PLANA PARA USO GENERAL CON MANGO 8"</v>
      </c>
      <c r="B50" s="26" t="str">
        <f>Insumos!C68</f>
        <v>Un</v>
      </c>
      <c r="C50" s="25">
        <v>1</v>
      </c>
      <c r="D50" s="39">
        <f>Insumos!D68</f>
        <v>22886</v>
      </c>
      <c r="E50" s="38">
        <f t="shared" si="0"/>
        <v>22886</v>
      </c>
    </row>
    <row r="51" spans="1:5" x14ac:dyDescent="0.25">
      <c r="D51" s="40" t="s">
        <v>150</v>
      </c>
      <c r="E51" s="41">
        <f>SUM(E40:E50)</f>
        <v>311128</v>
      </c>
    </row>
    <row r="53" spans="1:5" x14ac:dyDescent="0.25">
      <c r="D53" s="42" t="s">
        <v>151</v>
      </c>
      <c r="E53" s="43">
        <f>ROUND(SUM(E39:E51)/2, 0)</f>
        <v>311128</v>
      </c>
    </row>
    <row r="56" spans="1:5" x14ac:dyDescent="0.25">
      <c r="A56" s="46" t="s">
        <v>155</v>
      </c>
      <c r="B56" s="33"/>
      <c r="C56" s="34"/>
      <c r="D56" s="34"/>
      <c r="E56" s="35" t="s">
        <v>15</v>
      </c>
    </row>
    <row r="57" spans="1:5" x14ac:dyDescent="0.25">
      <c r="A57" s="47" t="s">
        <v>20</v>
      </c>
      <c r="B57" s="36" t="s">
        <v>21</v>
      </c>
      <c r="C57" s="36" t="s">
        <v>147</v>
      </c>
      <c r="D57" s="36" t="s">
        <v>22</v>
      </c>
      <c r="E57" s="37" t="s">
        <v>148</v>
      </c>
    </row>
    <row r="58" spans="1:5" x14ac:dyDescent="0.25">
      <c r="A58" s="48" t="s">
        <v>149</v>
      </c>
    </row>
    <row r="59" spans="1:5" x14ac:dyDescent="0.25">
      <c r="A59" s="49" t="str">
        <f>Insumos!B65</f>
        <v>ESPÁTULA DE METAL 4"</v>
      </c>
      <c r="B59" s="26" t="str">
        <f>Insumos!C65</f>
        <v>Un</v>
      </c>
      <c r="C59" s="25">
        <v>1</v>
      </c>
      <c r="D59" s="39">
        <f>Insumos!D65</f>
        <v>21346</v>
      </c>
      <c r="E59" s="38">
        <f t="shared" ref="E59:E66" si="1">ROUND(C59*D59, 2)</f>
        <v>21346</v>
      </c>
    </row>
    <row r="60" spans="1:5" x14ac:dyDescent="0.25">
      <c r="A60" s="49" t="str">
        <f>Insumos!B69</f>
        <v>LLANA METÁLICA LISA MANGO MADERA 11" x 5 "</v>
      </c>
      <c r="B60" s="26" t="str">
        <f>Insumos!C69</f>
        <v>Un</v>
      </c>
      <c r="C60" s="25">
        <v>1</v>
      </c>
      <c r="D60" s="39">
        <f>Insumos!D69</f>
        <v>27943</v>
      </c>
      <c r="E60" s="38">
        <f t="shared" si="1"/>
        <v>27943</v>
      </c>
    </row>
    <row r="61" spans="1:5" x14ac:dyDescent="0.25">
      <c r="A61" s="49" t="str">
        <f>Insumos!B48</f>
        <v>BANDEJA PLÁSTICA PARA PINTURA</v>
      </c>
      <c r="B61" s="26" t="str">
        <f>Insumos!C48</f>
        <v>Un</v>
      </c>
      <c r="C61" s="25">
        <v>1</v>
      </c>
      <c r="D61" s="39">
        <f>Insumos!D48</f>
        <v>12961</v>
      </c>
      <c r="E61" s="38">
        <f t="shared" si="1"/>
        <v>12961</v>
      </c>
    </row>
    <row r="62" spans="1:5" x14ac:dyDescent="0.25">
      <c r="A62" s="49" t="str">
        <f>Insumos!B52</f>
        <v>BROCHA 2"</v>
      </c>
      <c r="B62" s="26" t="str">
        <f>Insumos!C52</f>
        <v>Un</v>
      </c>
      <c r="C62" s="25">
        <v>1</v>
      </c>
      <c r="D62" s="39">
        <f>Insumos!D52</f>
        <v>8049</v>
      </c>
      <c r="E62" s="38">
        <f t="shared" si="1"/>
        <v>8049</v>
      </c>
    </row>
    <row r="63" spans="1:5" x14ac:dyDescent="0.25">
      <c r="A63" s="49" t="str">
        <f>Insumos!B53</f>
        <v>BROCHA 4"</v>
      </c>
      <c r="B63" s="26" t="str">
        <f>Insumos!C53</f>
        <v>Un</v>
      </c>
      <c r="C63" s="25">
        <v>1</v>
      </c>
      <c r="D63" s="39">
        <f>Insumos!D53</f>
        <v>16529</v>
      </c>
      <c r="E63" s="38">
        <f t="shared" si="1"/>
        <v>16529</v>
      </c>
    </row>
    <row r="64" spans="1:5" x14ac:dyDescent="0.25">
      <c r="A64" s="49" t="str">
        <f>Insumos!B84</f>
        <v>RODILLO FELPA PARA PINTURA</v>
      </c>
      <c r="B64" s="26" t="str">
        <f>Insumos!C84</f>
        <v>Un</v>
      </c>
      <c r="C64" s="25">
        <v>1</v>
      </c>
      <c r="D64" s="39">
        <f>Insumos!D84</f>
        <v>15028</v>
      </c>
      <c r="E64" s="38">
        <f t="shared" si="1"/>
        <v>15028</v>
      </c>
    </row>
    <row r="65" spans="1:5" x14ac:dyDescent="0.25">
      <c r="A65" s="49" t="str">
        <f>Insumos!B44</f>
        <v>ALARGADOR RODILLO PINTURA</v>
      </c>
      <c r="B65" s="26" t="str">
        <f>Insumos!C44</f>
        <v>Un</v>
      </c>
      <c r="C65" s="25">
        <v>1</v>
      </c>
      <c r="D65" s="39">
        <f>Insumos!D44</f>
        <v>59333</v>
      </c>
      <c r="E65" s="38">
        <f t="shared" si="1"/>
        <v>59333</v>
      </c>
    </row>
    <row r="66" spans="1:5" x14ac:dyDescent="0.25">
      <c r="A66" s="49" t="str">
        <f>Insumos!B57</f>
        <v>CINTA MÉTRICA x 5 m</v>
      </c>
      <c r="B66" s="26" t="str">
        <f>Insumos!C57</f>
        <v>Un</v>
      </c>
      <c r="C66" s="25">
        <v>1</v>
      </c>
      <c r="D66" s="39">
        <f>Insumos!D57</f>
        <v>19547</v>
      </c>
      <c r="E66" s="38">
        <f t="shared" si="1"/>
        <v>19547</v>
      </c>
    </row>
    <row r="67" spans="1:5" x14ac:dyDescent="0.25">
      <c r="D67" s="40" t="s">
        <v>150</v>
      </c>
      <c r="E67" s="41">
        <f>SUM(E59:E66)</f>
        <v>180736</v>
      </c>
    </row>
    <row r="69" spans="1:5" x14ac:dyDescent="0.25">
      <c r="D69" s="42" t="s">
        <v>151</v>
      </c>
      <c r="E69" s="43">
        <f>ROUND(SUM(E58:E67)/2, 0)</f>
        <v>180736</v>
      </c>
    </row>
    <row r="72" spans="1:5" x14ac:dyDescent="0.25">
      <c r="A72" s="46" t="s">
        <v>156</v>
      </c>
      <c r="B72" s="33"/>
      <c r="C72" s="34"/>
      <c r="D72" s="34"/>
      <c r="E72" s="35" t="s">
        <v>15</v>
      </c>
    </row>
    <row r="73" spans="1:5" x14ac:dyDescent="0.25">
      <c r="A73" s="47" t="s">
        <v>20</v>
      </c>
      <c r="B73" s="36" t="s">
        <v>21</v>
      </c>
      <c r="C73" s="36" t="s">
        <v>147</v>
      </c>
      <c r="D73" s="36" t="s">
        <v>22</v>
      </c>
      <c r="E73" s="37" t="s">
        <v>148</v>
      </c>
    </row>
    <row r="74" spans="1:5" x14ac:dyDescent="0.25">
      <c r="A74" s="48" t="s">
        <v>157</v>
      </c>
    </row>
    <row r="75" spans="1:5" x14ac:dyDescent="0.25">
      <c r="A75" s="49" t="str">
        <f>Insumos!B27</f>
        <v>PANTALÓN DE TRABAJO</v>
      </c>
      <c r="B75" s="26" t="str">
        <f>Insumos!C27</f>
        <v>Un</v>
      </c>
      <c r="C75" s="25">
        <v>1</v>
      </c>
      <c r="D75" s="39">
        <f>Insumos!D27</f>
        <v>54013</v>
      </c>
      <c r="E75" s="38">
        <f>ROUND(C75*D75, 2)</f>
        <v>54013</v>
      </c>
    </row>
    <row r="76" spans="1:5" x14ac:dyDescent="0.25">
      <c r="A76" s="49" t="str">
        <f>Insumos!B12</f>
        <v>CAMISA DE TRABAJO</v>
      </c>
      <c r="B76" s="26" t="str">
        <f>Insumos!C12</f>
        <v>Un</v>
      </c>
      <c r="C76" s="25">
        <v>1</v>
      </c>
      <c r="D76" s="39">
        <f>Insumos!D12</f>
        <v>23485</v>
      </c>
      <c r="E76" s="38">
        <f>ROUND(C76*D76, 2)</f>
        <v>23485</v>
      </c>
    </row>
    <row r="77" spans="1:5" x14ac:dyDescent="0.25">
      <c r="D77" s="40" t="s">
        <v>150</v>
      </c>
      <c r="E77" s="41">
        <f>SUM(E75:E76)</f>
        <v>77498</v>
      </c>
    </row>
    <row r="78" spans="1:5" x14ac:dyDescent="0.25">
      <c r="A78" s="48" t="s">
        <v>158</v>
      </c>
    </row>
    <row r="79" spans="1:5" x14ac:dyDescent="0.25">
      <c r="A79" s="49" t="str">
        <f>Insumos!B11</f>
        <v>BOTAS DE SEGURIDAD</v>
      </c>
      <c r="B79" s="26" t="str">
        <f>Insumos!C11</f>
        <v>Par</v>
      </c>
      <c r="C79" s="25">
        <v>1</v>
      </c>
      <c r="D79" s="39">
        <f>Insumos!D11</f>
        <v>95658</v>
      </c>
      <c r="E79" s="38">
        <f>ROUND(C79*D79, 2)</f>
        <v>95658</v>
      </c>
    </row>
    <row r="80" spans="1:5" x14ac:dyDescent="0.25">
      <c r="D80" s="40" t="s">
        <v>150</v>
      </c>
      <c r="E80" s="41">
        <f>SUM(E79:E79)</f>
        <v>95658</v>
      </c>
    </row>
    <row r="82" spans="1:5" x14ac:dyDescent="0.25">
      <c r="D82" s="42" t="s">
        <v>151</v>
      </c>
      <c r="E82" s="43">
        <f>ROUND(SUM(E74:E80)/2, 0)</f>
        <v>173156</v>
      </c>
    </row>
    <row r="85" spans="1:5" x14ac:dyDescent="0.25">
      <c r="A85" s="46" t="s">
        <v>159</v>
      </c>
      <c r="B85" s="33"/>
      <c r="C85" s="34"/>
      <c r="D85" s="34"/>
      <c r="E85" s="35" t="s">
        <v>15</v>
      </c>
    </row>
    <row r="86" spans="1:5" x14ac:dyDescent="0.25">
      <c r="A86" s="47" t="s">
        <v>20</v>
      </c>
      <c r="B86" s="36" t="s">
        <v>21</v>
      </c>
      <c r="C86" s="36" t="s">
        <v>147</v>
      </c>
      <c r="D86" s="36" t="s">
        <v>22</v>
      </c>
      <c r="E86" s="37" t="s">
        <v>148</v>
      </c>
    </row>
    <row r="87" spans="1:5" x14ac:dyDescent="0.25">
      <c r="A87" s="48" t="s">
        <v>160</v>
      </c>
    </row>
    <row r="88" spans="1:5" x14ac:dyDescent="0.25">
      <c r="A88" s="49" t="str">
        <f>Insumos!B15</f>
        <v>CHALECO REFLECTIVO</v>
      </c>
      <c r="B88" s="26" t="str">
        <f>Insumos!C15</f>
        <v>Un</v>
      </c>
      <c r="C88" s="25">
        <v>1</v>
      </c>
      <c r="D88" s="39">
        <f>Insumos!D15</f>
        <v>30353</v>
      </c>
      <c r="E88" s="38">
        <f t="shared" ref="E88:E93" si="2">ROUND(C88*D88, 2)</f>
        <v>30353</v>
      </c>
    </row>
    <row r="89" spans="1:5" x14ac:dyDescent="0.25">
      <c r="A89" s="49" t="str">
        <f>Insumos!B13</f>
        <v>CASCO DE SEGURIDAD</v>
      </c>
      <c r="B89" s="26" t="str">
        <f>Insumos!C13</f>
        <v>Un</v>
      </c>
      <c r="C89" s="25">
        <v>1</v>
      </c>
      <c r="D89" s="39">
        <f>Insumos!D13</f>
        <v>36743</v>
      </c>
      <c r="E89" s="38">
        <f t="shared" si="2"/>
        <v>36743</v>
      </c>
    </row>
    <row r="90" spans="1:5" x14ac:dyDescent="0.25">
      <c r="A90" s="49" t="str">
        <f>Insumos!B33</f>
        <v>TAPABOCAS</v>
      </c>
      <c r="B90" s="26" t="str">
        <f>Insumos!C33</f>
        <v>Un</v>
      </c>
      <c r="C90" s="25">
        <v>1</v>
      </c>
      <c r="D90" s="39">
        <f>Insumos!D33</f>
        <v>380</v>
      </c>
      <c r="E90" s="38">
        <f t="shared" si="2"/>
        <v>380</v>
      </c>
    </row>
    <row r="91" spans="1:5" x14ac:dyDescent="0.25">
      <c r="A91" s="49" t="str">
        <f>Insumos!B34</f>
        <v>TAPÓN PARA OIDO</v>
      </c>
      <c r="B91" s="26" t="str">
        <f>Insumos!C34</f>
        <v>Un</v>
      </c>
      <c r="C91" s="25">
        <v>1</v>
      </c>
      <c r="D91" s="39">
        <f>Insumos!D34</f>
        <v>2279</v>
      </c>
      <c r="E91" s="38">
        <f t="shared" si="2"/>
        <v>2279</v>
      </c>
    </row>
    <row r="92" spans="1:5" x14ac:dyDescent="0.25">
      <c r="A92" s="49" t="str">
        <f>Insumos!B18</f>
        <v>GAFAS DE SEGURIDAD</v>
      </c>
      <c r="B92" s="26" t="str">
        <f>Insumos!C18</f>
        <v>Un</v>
      </c>
      <c r="C92" s="25">
        <v>1</v>
      </c>
      <c r="D92" s="39">
        <f>Insumos!D18</f>
        <v>7439</v>
      </c>
      <c r="E92" s="38">
        <f t="shared" si="2"/>
        <v>7439</v>
      </c>
    </row>
    <row r="93" spans="1:5" x14ac:dyDescent="0.25">
      <c r="A93" s="49" t="str">
        <f>Insumos!B22</f>
        <v>GUANTES VAQUETA</v>
      </c>
      <c r="B93" s="26" t="str">
        <f>Insumos!C22</f>
        <v>Par</v>
      </c>
      <c r="C93" s="25">
        <v>1</v>
      </c>
      <c r="D93" s="39">
        <f>Insumos!D22</f>
        <v>11772</v>
      </c>
      <c r="E93" s="38">
        <f t="shared" si="2"/>
        <v>11772</v>
      </c>
    </row>
    <row r="94" spans="1:5" x14ac:dyDescent="0.25">
      <c r="D94" s="40" t="s">
        <v>150</v>
      </c>
      <c r="E94" s="41">
        <f>SUM(E88:E93)</f>
        <v>88966</v>
      </c>
    </row>
    <row r="96" spans="1:5" x14ac:dyDescent="0.25">
      <c r="D96" s="42" t="s">
        <v>151</v>
      </c>
      <c r="E96" s="43">
        <f>ROUND(SUM(E87:E94)/2, 0)</f>
        <v>88966</v>
      </c>
    </row>
    <row r="99" spans="1:5" x14ac:dyDescent="0.25">
      <c r="A99" s="46" t="s">
        <v>161</v>
      </c>
      <c r="B99" s="33"/>
      <c r="C99" s="34"/>
      <c r="D99" s="34"/>
      <c r="E99" s="35" t="s">
        <v>146</v>
      </c>
    </row>
    <row r="100" spans="1:5" x14ac:dyDescent="0.25">
      <c r="A100" s="47" t="s">
        <v>20</v>
      </c>
      <c r="B100" s="36" t="s">
        <v>21</v>
      </c>
      <c r="C100" s="36" t="s">
        <v>147</v>
      </c>
      <c r="D100" s="36" t="s">
        <v>22</v>
      </c>
      <c r="E100" s="37" t="s">
        <v>148</v>
      </c>
    </row>
    <row r="101" spans="1:5" x14ac:dyDescent="0.25">
      <c r="A101" s="49" t="str">
        <f>Insumos!B93</f>
        <v>AYUDANTE</v>
      </c>
      <c r="B101" s="26" t="str">
        <f>Insumos!C93</f>
        <v>Mes</v>
      </c>
      <c r="C101" s="25">
        <v>3.3333000000000002E-2</v>
      </c>
      <c r="D101" s="39">
        <f>Insumos!D93</f>
        <v>1300000</v>
      </c>
      <c r="E101" s="38">
        <f>ROUND(C101*D101, 2)</f>
        <v>43332.9</v>
      </c>
    </row>
    <row r="102" spans="1:5" x14ac:dyDescent="0.25">
      <c r="A102" s="49" t="str">
        <f>Insumos!B92</f>
        <v>AUXILIO DE TRANSPORTE</v>
      </c>
      <c r="B102" s="26" t="str">
        <f>Insumos!C92</f>
        <v>Mes</v>
      </c>
      <c r="C102" s="25">
        <v>3.3333000000000002E-2</v>
      </c>
      <c r="D102" s="39">
        <f>Insumos!D92</f>
        <v>162000</v>
      </c>
      <c r="E102" s="38">
        <f>ROUND(C102*D102, 2)</f>
        <v>5399.95</v>
      </c>
    </row>
    <row r="103" spans="1:5" x14ac:dyDescent="0.25">
      <c r="D103" s="40" t="s">
        <v>150</v>
      </c>
      <c r="E103" s="41">
        <f>SUM(E101:E102)</f>
        <v>48732.85</v>
      </c>
    </row>
    <row r="104" spans="1:5" x14ac:dyDescent="0.25">
      <c r="A104" s="48" t="s">
        <v>162</v>
      </c>
    </row>
    <row r="105" spans="1:5" x14ac:dyDescent="0.25">
      <c r="A105" s="49" t="s">
        <v>163</v>
      </c>
      <c r="B105" s="26" t="s">
        <v>164</v>
      </c>
      <c r="C105" s="25">
        <v>12.5</v>
      </c>
      <c r="D105" s="39">
        <f>E101</f>
        <v>43332.9</v>
      </c>
      <c r="E105" s="38">
        <f>ROUND(C105*D105/100, 2)</f>
        <v>5416.61</v>
      </c>
    </row>
    <row r="106" spans="1:5" x14ac:dyDescent="0.25">
      <c r="A106" s="49" t="s">
        <v>165</v>
      </c>
      <c r="B106" s="26" t="s">
        <v>164</v>
      </c>
      <c r="C106" s="25">
        <v>16</v>
      </c>
      <c r="D106" s="39">
        <f>E101</f>
        <v>43332.9</v>
      </c>
      <c r="E106" s="38">
        <f>ROUND(C106*D106/100, 2)</f>
        <v>6933.26</v>
      </c>
    </row>
    <row r="107" spans="1:5" x14ac:dyDescent="0.25">
      <c r="A107" s="49" t="s">
        <v>166</v>
      </c>
      <c r="B107" s="26" t="s">
        <v>164</v>
      </c>
      <c r="C107" s="25">
        <v>6.96</v>
      </c>
      <c r="D107" s="39">
        <f>E101</f>
        <v>43332.9</v>
      </c>
      <c r="E107" s="38">
        <f>ROUND(C107*D107/100, 2)</f>
        <v>3015.97</v>
      </c>
    </row>
    <row r="108" spans="1:5" x14ac:dyDescent="0.25">
      <c r="D108" s="40" t="s">
        <v>150</v>
      </c>
      <c r="E108" s="41">
        <f>SUM(E105:E107)</f>
        <v>15365.839999999998</v>
      </c>
    </row>
    <row r="109" spans="1:5" x14ac:dyDescent="0.25">
      <c r="A109" s="48" t="s">
        <v>167</v>
      </c>
    </row>
    <row r="110" spans="1:5" x14ac:dyDescent="0.25">
      <c r="A110" s="49" t="s">
        <v>168</v>
      </c>
      <c r="B110" s="26" t="s">
        <v>169</v>
      </c>
      <c r="C110" s="25">
        <v>8.3332999999999995</v>
      </c>
      <c r="D110" s="39">
        <f>E101+E102</f>
        <v>48732.85</v>
      </c>
      <c r="E110" s="38">
        <f>ROUND(C110*D110/100, 2)</f>
        <v>4061.05</v>
      </c>
    </row>
    <row r="111" spans="1:5" x14ac:dyDescent="0.25">
      <c r="A111" s="49" t="s">
        <v>170</v>
      </c>
      <c r="B111" s="26" t="s">
        <v>169</v>
      </c>
      <c r="C111" s="25">
        <v>3.3300000000000003E-2</v>
      </c>
      <c r="D111" s="39">
        <f>E110</f>
        <v>4061.05</v>
      </c>
      <c r="E111" s="38">
        <f>ROUND(C111*D111/100, 2)</f>
        <v>1.35</v>
      </c>
    </row>
    <row r="112" spans="1:5" x14ac:dyDescent="0.25">
      <c r="A112" s="49" t="s">
        <v>171</v>
      </c>
      <c r="B112" s="26" t="s">
        <v>169</v>
      </c>
      <c r="C112" s="25">
        <v>4.1666999999999996</v>
      </c>
      <c r="D112" s="39">
        <f>E101</f>
        <v>43332.9</v>
      </c>
      <c r="E112" s="38">
        <f>ROUND(C112*D112/100, 2)</f>
        <v>1805.55</v>
      </c>
    </row>
    <row r="113" spans="1:5" x14ac:dyDescent="0.25">
      <c r="A113" s="49" t="s">
        <v>172</v>
      </c>
      <c r="B113" s="26" t="s">
        <v>169</v>
      </c>
      <c r="C113" s="25">
        <v>8.3332999999999995</v>
      </c>
      <c r="D113" s="39">
        <f>E101+E102</f>
        <v>48732.85</v>
      </c>
      <c r="E113" s="38">
        <f>ROUND(C113*D113/100, 2)</f>
        <v>4061.05</v>
      </c>
    </row>
    <row r="114" spans="1:5" x14ac:dyDescent="0.25">
      <c r="D114" s="40" t="s">
        <v>150</v>
      </c>
      <c r="E114" s="41">
        <f>SUM(E110:E113)</f>
        <v>9929</v>
      </c>
    </row>
    <row r="115" spans="1:5" x14ac:dyDescent="0.25">
      <c r="A115" s="48" t="s">
        <v>173</v>
      </c>
    </row>
    <row r="116" spans="1:5" x14ac:dyDescent="0.25">
      <c r="A116" s="49" t="s">
        <v>174</v>
      </c>
      <c r="B116" s="26" t="s">
        <v>164</v>
      </c>
      <c r="C116" s="25">
        <v>4</v>
      </c>
      <c r="D116" s="39">
        <f>E101</f>
        <v>43332.9</v>
      </c>
      <c r="E116" s="38">
        <f>ROUND(C116*D116/100, 2)</f>
        <v>1733.32</v>
      </c>
    </row>
    <row r="117" spans="1:5" x14ac:dyDescent="0.25">
      <c r="A117" s="49" t="s">
        <v>175</v>
      </c>
      <c r="B117" s="26" t="s">
        <v>164</v>
      </c>
      <c r="C117" s="25">
        <v>3</v>
      </c>
      <c r="D117" s="39">
        <f>E101</f>
        <v>43332.9</v>
      </c>
      <c r="E117" s="38">
        <f>ROUND(C117*D117/100, 2)</f>
        <v>1299.99</v>
      </c>
    </row>
    <row r="118" spans="1:5" x14ac:dyDescent="0.25">
      <c r="A118" s="49" t="s">
        <v>176</v>
      </c>
      <c r="B118" s="26" t="s">
        <v>164</v>
      </c>
      <c r="C118" s="25">
        <v>2</v>
      </c>
      <c r="D118" s="39">
        <f>E101</f>
        <v>43332.9</v>
      </c>
      <c r="E118" s="38">
        <f>ROUND(C118*D118/100, 2)</f>
        <v>866.66</v>
      </c>
    </row>
    <row r="119" spans="1:5" ht="30" x14ac:dyDescent="0.25">
      <c r="A119" s="49" t="s">
        <v>177</v>
      </c>
      <c r="B119" s="26" t="s">
        <v>164</v>
      </c>
      <c r="C119" s="25">
        <v>2.5</v>
      </c>
      <c r="D119" s="39">
        <f>E101</f>
        <v>43332.9</v>
      </c>
      <c r="E119" s="38">
        <f>ROUND(C119*D119/100, 2)</f>
        <v>1083.32</v>
      </c>
    </row>
    <row r="120" spans="1:5" x14ac:dyDescent="0.25">
      <c r="D120" s="40" t="s">
        <v>150</v>
      </c>
      <c r="E120" s="41">
        <f>SUM(E116:E119)</f>
        <v>4983.29</v>
      </c>
    </row>
    <row r="121" spans="1:5" x14ac:dyDescent="0.25">
      <c r="A121" s="48" t="s">
        <v>178</v>
      </c>
    </row>
    <row r="122" spans="1:5" x14ac:dyDescent="0.25">
      <c r="A122" s="49" t="s">
        <v>156</v>
      </c>
      <c r="B122" s="26" t="s">
        <v>33</v>
      </c>
      <c r="C122" s="25">
        <v>8.3330000000000001E-3</v>
      </c>
      <c r="D122" s="39">
        <f>E82</f>
        <v>173156</v>
      </c>
      <c r="E122" s="38">
        <f>ROUND(C122*D122, 2)</f>
        <v>1442.91</v>
      </c>
    </row>
    <row r="123" spans="1:5" x14ac:dyDescent="0.25">
      <c r="A123" s="49" t="s">
        <v>159</v>
      </c>
      <c r="B123" s="26" t="s">
        <v>33</v>
      </c>
      <c r="C123" s="25">
        <v>8.3330000000000001E-3</v>
      </c>
      <c r="D123" s="39">
        <f>E96</f>
        <v>88966</v>
      </c>
      <c r="E123" s="38">
        <f>ROUND(C123*D123, 2)</f>
        <v>741.35</v>
      </c>
    </row>
    <row r="124" spans="1:5" x14ac:dyDescent="0.25">
      <c r="D124" s="40" t="s">
        <v>150</v>
      </c>
      <c r="E124" s="41">
        <f>SUM(E122:E123)</f>
        <v>2184.2600000000002</v>
      </c>
    </row>
    <row r="126" spans="1:5" x14ac:dyDescent="0.25">
      <c r="D126" s="42" t="s">
        <v>151</v>
      </c>
      <c r="E126" s="43">
        <f>ROUND(SUM(E101:E124)/2, 0)</f>
        <v>81195</v>
      </c>
    </row>
    <row r="128" spans="1:5" x14ac:dyDescent="0.25">
      <c r="D128" s="44" t="s">
        <v>179</v>
      </c>
      <c r="E128" s="45">
        <f>E126/E101-1</f>
        <v>0.87374950672583651</v>
      </c>
    </row>
    <row r="131" spans="1:5" x14ac:dyDescent="0.25">
      <c r="A131" s="46" t="s">
        <v>180</v>
      </c>
      <c r="B131" s="33"/>
      <c r="C131" s="34"/>
      <c r="D131" s="34"/>
      <c r="E131" s="35" t="s">
        <v>146</v>
      </c>
    </row>
    <row r="132" spans="1:5" x14ac:dyDescent="0.25">
      <c r="A132" s="47" t="s">
        <v>20</v>
      </c>
      <c r="B132" s="36" t="s">
        <v>21</v>
      </c>
      <c r="C132" s="36" t="s">
        <v>147</v>
      </c>
      <c r="D132" s="36" t="s">
        <v>22</v>
      </c>
      <c r="E132" s="37" t="s">
        <v>148</v>
      </c>
    </row>
    <row r="133" spans="1:5" x14ac:dyDescent="0.25">
      <c r="A133" s="49" t="str">
        <f>Insumos!B94</f>
        <v>AYUDANTE PRÁCTICO</v>
      </c>
      <c r="B133" s="26" t="str">
        <f>Insumos!C94</f>
        <v>Mes</v>
      </c>
      <c r="C133" s="25">
        <v>3.3333000000000002E-2</v>
      </c>
      <c r="D133" s="39">
        <f>Insumos!D94</f>
        <v>1590270</v>
      </c>
      <c r="E133" s="38">
        <f>ROUND(C133*D133, 2)</f>
        <v>53008.47</v>
      </c>
    </row>
    <row r="134" spans="1:5" x14ac:dyDescent="0.25">
      <c r="A134" s="49" t="str">
        <f>Insumos!B92</f>
        <v>AUXILIO DE TRANSPORTE</v>
      </c>
      <c r="B134" s="26" t="str">
        <f>Insumos!C92</f>
        <v>Mes</v>
      </c>
      <c r="C134" s="25">
        <v>3.3333000000000002E-2</v>
      </c>
      <c r="D134" s="39">
        <f>Insumos!D92</f>
        <v>162000</v>
      </c>
      <c r="E134" s="38">
        <f>ROUND(C134*D134, 2)</f>
        <v>5399.95</v>
      </c>
    </row>
    <row r="135" spans="1:5" x14ac:dyDescent="0.25">
      <c r="D135" s="40" t="s">
        <v>150</v>
      </c>
      <c r="E135" s="41">
        <f>SUM(E133:E134)</f>
        <v>58408.42</v>
      </c>
    </row>
    <row r="136" spans="1:5" x14ac:dyDescent="0.25">
      <c r="A136" s="48" t="s">
        <v>162</v>
      </c>
    </row>
    <row r="137" spans="1:5" x14ac:dyDescent="0.25">
      <c r="A137" s="49" t="s">
        <v>163</v>
      </c>
      <c r="B137" s="26" t="s">
        <v>164</v>
      </c>
      <c r="C137" s="25">
        <v>12.5</v>
      </c>
      <c r="D137" s="39">
        <f>E133</f>
        <v>53008.47</v>
      </c>
      <c r="E137" s="38">
        <f>ROUND(C137*D137/100, 2)</f>
        <v>6626.06</v>
      </c>
    </row>
    <row r="138" spans="1:5" x14ac:dyDescent="0.25">
      <c r="A138" s="49" t="s">
        <v>165</v>
      </c>
      <c r="B138" s="26" t="s">
        <v>164</v>
      </c>
      <c r="C138" s="25">
        <v>16</v>
      </c>
      <c r="D138" s="39">
        <f>E133</f>
        <v>53008.47</v>
      </c>
      <c r="E138" s="38">
        <f>ROUND(C138*D138/100, 2)</f>
        <v>8481.36</v>
      </c>
    </row>
    <row r="139" spans="1:5" x14ac:dyDescent="0.25">
      <c r="A139" s="49" t="s">
        <v>166</v>
      </c>
      <c r="B139" s="26" t="s">
        <v>164</v>
      </c>
      <c r="C139" s="25">
        <v>6.96</v>
      </c>
      <c r="D139" s="39">
        <f>E133</f>
        <v>53008.47</v>
      </c>
      <c r="E139" s="38">
        <f>ROUND(C139*D139/100, 2)</f>
        <v>3689.39</v>
      </c>
    </row>
    <row r="140" spans="1:5" x14ac:dyDescent="0.25">
      <c r="D140" s="40" t="s">
        <v>150</v>
      </c>
      <c r="E140" s="41">
        <f>SUM(E137:E139)</f>
        <v>18796.810000000001</v>
      </c>
    </row>
    <row r="141" spans="1:5" x14ac:dyDescent="0.25">
      <c r="A141" s="48" t="s">
        <v>167</v>
      </c>
    </row>
    <row r="142" spans="1:5" x14ac:dyDescent="0.25">
      <c r="A142" s="49" t="s">
        <v>168</v>
      </c>
      <c r="B142" s="26" t="s">
        <v>169</v>
      </c>
      <c r="C142" s="25">
        <v>8.3332999999999995</v>
      </c>
      <c r="D142" s="39">
        <f>E133+E134</f>
        <v>58408.42</v>
      </c>
      <c r="E142" s="38">
        <f>ROUND(C142*D142/100, 2)</f>
        <v>4867.3500000000004</v>
      </c>
    </row>
    <row r="143" spans="1:5" x14ac:dyDescent="0.25">
      <c r="A143" s="49" t="s">
        <v>170</v>
      </c>
      <c r="B143" s="26" t="s">
        <v>169</v>
      </c>
      <c r="C143" s="25">
        <v>3.3300000000000003E-2</v>
      </c>
      <c r="D143" s="39">
        <f>E142</f>
        <v>4867.3500000000004</v>
      </c>
      <c r="E143" s="38">
        <f>ROUND(C143*D143/100, 2)</f>
        <v>1.62</v>
      </c>
    </row>
    <row r="144" spans="1:5" x14ac:dyDescent="0.25">
      <c r="A144" s="49" t="s">
        <v>171</v>
      </c>
      <c r="B144" s="26" t="s">
        <v>169</v>
      </c>
      <c r="C144" s="25">
        <v>4.1666999999999996</v>
      </c>
      <c r="D144" s="39">
        <f>E133</f>
        <v>53008.47</v>
      </c>
      <c r="E144" s="38">
        <f>ROUND(C144*D144/100, 2)</f>
        <v>2208.6999999999998</v>
      </c>
    </row>
    <row r="145" spans="1:5" x14ac:dyDescent="0.25">
      <c r="A145" s="49" t="s">
        <v>172</v>
      </c>
      <c r="B145" s="26" t="s">
        <v>169</v>
      </c>
      <c r="C145" s="25">
        <v>8.3332999999999995</v>
      </c>
      <c r="D145" s="39">
        <f>E133+E134</f>
        <v>58408.42</v>
      </c>
      <c r="E145" s="38">
        <f>ROUND(C145*D145/100, 2)</f>
        <v>4867.3500000000004</v>
      </c>
    </row>
    <row r="146" spans="1:5" x14ac:dyDescent="0.25">
      <c r="D146" s="40" t="s">
        <v>150</v>
      </c>
      <c r="E146" s="41">
        <f>SUM(E142:E145)</f>
        <v>11945.02</v>
      </c>
    </row>
    <row r="147" spans="1:5" x14ac:dyDescent="0.25">
      <c r="A147" s="48" t="s">
        <v>173</v>
      </c>
    </row>
    <row r="148" spans="1:5" x14ac:dyDescent="0.25">
      <c r="A148" s="49" t="s">
        <v>174</v>
      </c>
      <c r="B148" s="26" t="s">
        <v>164</v>
      </c>
      <c r="C148" s="25">
        <v>4</v>
      </c>
      <c r="D148" s="39">
        <f>E133</f>
        <v>53008.47</v>
      </c>
      <c r="E148" s="38">
        <f>ROUND(C148*D148/100, 2)</f>
        <v>2120.34</v>
      </c>
    </row>
    <row r="149" spans="1:5" x14ac:dyDescent="0.25">
      <c r="A149" s="49" t="s">
        <v>175</v>
      </c>
      <c r="B149" s="26" t="s">
        <v>164</v>
      </c>
      <c r="C149" s="25">
        <v>3</v>
      </c>
      <c r="D149" s="39">
        <f>E133</f>
        <v>53008.47</v>
      </c>
      <c r="E149" s="38">
        <f>ROUND(C149*D149/100, 2)</f>
        <v>1590.25</v>
      </c>
    </row>
    <row r="150" spans="1:5" x14ac:dyDescent="0.25">
      <c r="A150" s="49" t="s">
        <v>176</v>
      </c>
      <c r="B150" s="26" t="s">
        <v>164</v>
      </c>
      <c r="C150" s="25">
        <v>2</v>
      </c>
      <c r="D150" s="39">
        <f>E133</f>
        <v>53008.47</v>
      </c>
      <c r="E150" s="38">
        <f>ROUND(C150*D150/100, 2)</f>
        <v>1060.17</v>
      </c>
    </row>
    <row r="151" spans="1:5" ht="30" x14ac:dyDescent="0.25">
      <c r="A151" s="49" t="s">
        <v>177</v>
      </c>
      <c r="B151" s="26" t="s">
        <v>164</v>
      </c>
      <c r="C151" s="25">
        <v>2.5</v>
      </c>
      <c r="D151" s="39">
        <f>E133</f>
        <v>53008.47</v>
      </c>
      <c r="E151" s="38">
        <f>ROUND(C151*D151/100, 2)</f>
        <v>1325.21</v>
      </c>
    </row>
    <row r="152" spans="1:5" x14ac:dyDescent="0.25">
      <c r="D152" s="40" t="s">
        <v>150</v>
      </c>
      <c r="E152" s="41">
        <f>SUM(E148:E151)</f>
        <v>6095.97</v>
      </c>
    </row>
    <row r="153" spans="1:5" x14ac:dyDescent="0.25">
      <c r="A153" s="48" t="s">
        <v>178</v>
      </c>
    </row>
    <row r="154" spans="1:5" x14ac:dyDescent="0.25">
      <c r="A154" s="49" t="s">
        <v>156</v>
      </c>
      <c r="B154" s="26" t="s">
        <v>33</v>
      </c>
      <c r="C154" s="25">
        <v>8.3330000000000001E-3</v>
      </c>
      <c r="D154" s="39">
        <f>E82</f>
        <v>173156</v>
      </c>
      <c r="E154" s="38">
        <f>ROUND(C154*D154, 2)</f>
        <v>1442.91</v>
      </c>
    </row>
    <row r="155" spans="1:5" x14ac:dyDescent="0.25">
      <c r="A155" s="49" t="s">
        <v>159</v>
      </c>
      <c r="B155" s="26" t="s">
        <v>33</v>
      </c>
      <c r="C155" s="25">
        <v>8.3330000000000001E-3</v>
      </c>
      <c r="D155" s="39">
        <f>E96</f>
        <v>88966</v>
      </c>
      <c r="E155" s="38">
        <f>ROUND(C155*D155, 2)</f>
        <v>741.35</v>
      </c>
    </row>
    <row r="156" spans="1:5" x14ac:dyDescent="0.25">
      <c r="D156" s="40" t="s">
        <v>150</v>
      </c>
      <c r="E156" s="41">
        <f>SUM(E154:E155)</f>
        <v>2184.2600000000002</v>
      </c>
    </row>
    <row r="158" spans="1:5" x14ac:dyDescent="0.25">
      <c r="D158" s="42" t="s">
        <v>151</v>
      </c>
      <c r="E158" s="43">
        <f>ROUND(SUM(E133:E156)/2, 0)</f>
        <v>97430</v>
      </c>
    </row>
    <row r="160" spans="1:5" x14ac:dyDescent="0.25">
      <c r="D160" s="44" t="s">
        <v>179</v>
      </c>
      <c r="E160" s="45">
        <f>E158/E133-1</f>
        <v>0.83800815228207859</v>
      </c>
    </row>
    <row r="163" spans="1:5" x14ac:dyDescent="0.25">
      <c r="A163" s="46" t="s">
        <v>181</v>
      </c>
      <c r="B163" s="33"/>
      <c r="C163" s="34"/>
      <c r="D163" s="34"/>
      <c r="E163" s="35" t="s">
        <v>146</v>
      </c>
    </row>
    <row r="164" spans="1:5" x14ac:dyDescent="0.25">
      <c r="A164" s="47" t="s">
        <v>20</v>
      </c>
      <c r="B164" s="36" t="s">
        <v>21</v>
      </c>
      <c r="C164" s="36" t="s">
        <v>147</v>
      </c>
      <c r="D164" s="36" t="s">
        <v>22</v>
      </c>
      <c r="E164" s="37" t="s">
        <v>148</v>
      </c>
    </row>
    <row r="165" spans="1:5" x14ac:dyDescent="0.25">
      <c r="A165" s="49" t="str">
        <f>Insumos!B95</f>
        <v>OFICIAL</v>
      </c>
      <c r="B165" s="26" t="str">
        <f>Insumos!C95</f>
        <v>Mes</v>
      </c>
      <c r="C165" s="25">
        <v>3.3333000000000002E-2</v>
      </c>
      <c r="D165" s="39">
        <f>Insumos!D95</f>
        <v>1880539</v>
      </c>
      <c r="E165" s="38">
        <f>ROUND(C165*D165, 2)</f>
        <v>62684.01</v>
      </c>
    </row>
    <row r="166" spans="1:5" x14ac:dyDescent="0.25">
      <c r="A166" s="49" t="str">
        <f>Insumos!B92</f>
        <v>AUXILIO DE TRANSPORTE</v>
      </c>
      <c r="B166" s="26" t="str">
        <f>Insumos!C92</f>
        <v>Mes</v>
      </c>
      <c r="C166" s="25">
        <v>3.3333000000000002E-2</v>
      </c>
      <c r="D166" s="39">
        <f>Insumos!D92</f>
        <v>162000</v>
      </c>
      <c r="E166" s="38">
        <f>ROUND(C166*D166, 2)</f>
        <v>5399.95</v>
      </c>
    </row>
    <row r="167" spans="1:5" x14ac:dyDescent="0.25">
      <c r="D167" s="40" t="s">
        <v>150</v>
      </c>
      <c r="E167" s="41">
        <f>SUM(E165:E166)</f>
        <v>68083.960000000006</v>
      </c>
    </row>
    <row r="168" spans="1:5" x14ac:dyDescent="0.25">
      <c r="A168" s="48" t="s">
        <v>162</v>
      </c>
    </row>
    <row r="169" spans="1:5" x14ac:dyDescent="0.25">
      <c r="A169" s="49" t="s">
        <v>163</v>
      </c>
      <c r="B169" s="26" t="s">
        <v>164</v>
      </c>
      <c r="C169" s="25">
        <v>12.5</v>
      </c>
      <c r="D169" s="39">
        <f>E165</f>
        <v>62684.01</v>
      </c>
      <c r="E169" s="38">
        <f>ROUND(C169*D169/100, 2)</f>
        <v>7835.5</v>
      </c>
    </row>
    <row r="170" spans="1:5" x14ac:dyDescent="0.25">
      <c r="A170" s="49" t="s">
        <v>165</v>
      </c>
      <c r="B170" s="26" t="s">
        <v>164</v>
      </c>
      <c r="C170" s="25">
        <v>16</v>
      </c>
      <c r="D170" s="39">
        <f>E165</f>
        <v>62684.01</v>
      </c>
      <c r="E170" s="38">
        <f>ROUND(C170*D170/100, 2)</f>
        <v>10029.44</v>
      </c>
    </row>
    <row r="171" spans="1:5" x14ac:dyDescent="0.25">
      <c r="A171" s="49" t="s">
        <v>166</v>
      </c>
      <c r="B171" s="26" t="s">
        <v>164</v>
      </c>
      <c r="C171" s="25">
        <v>6.96</v>
      </c>
      <c r="D171" s="39">
        <f>E165</f>
        <v>62684.01</v>
      </c>
      <c r="E171" s="38">
        <f>ROUND(C171*D171/100, 2)</f>
        <v>4362.8100000000004</v>
      </c>
    </row>
    <row r="172" spans="1:5" x14ac:dyDescent="0.25">
      <c r="D172" s="40" t="s">
        <v>150</v>
      </c>
      <c r="E172" s="41">
        <f>SUM(E169:E171)</f>
        <v>22227.750000000004</v>
      </c>
    </row>
    <row r="173" spans="1:5" x14ac:dyDescent="0.25">
      <c r="A173" s="48" t="s">
        <v>167</v>
      </c>
    </row>
    <row r="174" spans="1:5" x14ac:dyDescent="0.25">
      <c r="A174" s="49" t="s">
        <v>168</v>
      </c>
      <c r="B174" s="26" t="s">
        <v>169</v>
      </c>
      <c r="C174" s="25">
        <v>8.3332999999999995</v>
      </c>
      <c r="D174" s="39">
        <f>E165+E166</f>
        <v>68083.960000000006</v>
      </c>
      <c r="E174" s="38">
        <f>ROUND(C174*D174/100, 2)</f>
        <v>5673.64</v>
      </c>
    </row>
    <row r="175" spans="1:5" x14ac:dyDescent="0.25">
      <c r="A175" s="49" t="s">
        <v>170</v>
      </c>
      <c r="B175" s="26" t="s">
        <v>169</v>
      </c>
      <c r="C175" s="25">
        <v>3.3300000000000003E-2</v>
      </c>
      <c r="D175" s="39">
        <f>E174</f>
        <v>5673.64</v>
      </c>
      <c r="E175" s="38">
        <f>ROUND(C175*D175/100, 2)</f>
        <v>1.89</v>
      </c>
    </row>
    <row r="176" spans="1:5" x14ac:dyDescent="0.25">
      <c r="A176" s="49" t="s">
        <v>171</v>
      </c>
      <c r="B176" s="26" t="s">
        <v>169</v>
      </c>
      <c r="C176" s="25">
        <v>4.1666999999999996</v>
      </c>
      <c r="D176" s="39">
        <f>E165</f>
        <v>62684.01</v>
      </c>
      <c r="E176" s="38">
        <f>ROUND(C176*D176/100, 2)</f>
        <v>2611.85</v>
      </c>
    </row>
    <row r="177" spans="1:5" x14ac:dyDescent="0.25">
      <c r="A177" s="49" t="s">
        <v>172</v>
      </c>
      <c r="B177" s="26" t="s">
        <v>169</v>
      </c>
      <c r="C177" s="25">
        <v>8.3332999999999995</v>
      </c>
      <c r="D177" s="39">
        <f>E165+E166</f>
        <v>68083.960000000006</v>
      </c>
      <c r="E177" s="38">
        <f>ROUND(C177*D177/100, 2)</f>
        <v>5673.64</v>
      </c>
    </row>
    <row r="178" spans="1:5" x14ac:dyDescent="0.25">
      <c r="D178" s="40" t="s">
        <v>150</v>
      </c>
      <c r="E178" s="41">
        <f>SUM(E174:E177)</f>
        <v>13961.02</v>
      </c>
    </row>
    <row r="179" spans="1:5" x14ac:dyDescent="0.25">
      <c r="A179" s="48" t="s">
        <v>173</v>
      </c>
    </row>
    <row r="180" spans="1:5" x14ac:dyDescent="0.25">
      <c r="A180" s="49" t="s">
        <v>174</v>
      </c>
      <c r="B180" s="26" t="s">
        <v>164</v>
      </c>
      <c r="C180" s="25">
        <v>4</v>
      </c>
      <c r="D180" s="39">
        <f>E165</f>
        <v>62684.01</v>
      </c>
      <c r="E180" s="38">
        <f>ROUND(C180*D180/100, 2)</f>
        <v>2507.36</v>
      </c>
    </row>
    <row r="181" spans="1:5" x14ac:dyDescent="0.25">
      <c r="A181" s="49" t="s">
        <v>175</v>
      </c>
      <c r="B181" s="26" t="s">
        <v>164</v>
      </c>
      <c r="C181" s="25">
        <v>3</v>
      </c>
      <c r="D181" s="39">
        <f>E165</f>
        <v>62684.01</v>
      </c>
      <c r="E181" s="38">
        <f>ROUND(C181*D181/100, 2)</f>
        <v>1880.52</v>
      </c>
    </row>
    <row r="182" spans="1:5" x14ac:dyDescent="0.25">
      <c r="A182" s="49" t="s">
        <v>176</v>
      </c>
      <c r="B182" s="26" t="s">
        <v>164</v>
      </c>
      <c r="C182" s="25">
        <v>2</v>
      </c>
      <c r="D182" s="39">
        <f>E165</f>
        <v>62684.01</v>
      </c>
      <c r="E182" s="38">
        <f>ROUND(C182*D182/100, 2)</f>
        <v>1253.68</v>
      </c>
    </row>
    <row r="183" spans="1:5" ht="30" x14ac:dyDescent="0.25">
      <c r="A183" s="49" t="s">
        <v>177</v>
      </c>
      <c r="B183" s="26" t="s">
        <v>164</v>
      </c>
      <c r="C183" s="25">
        <v>2.5</v>
      </c>
      <c r="D183" s="39">
        <f>E165</f>
        <v>62684.01</v>
      </c>
      <c r="E183" s="38">
        <f>ROUND(C183*D183/100, 2)</f>
        <v>1567.1</v>
      </c>
    </row>
    <row r="184" spans="1:5" x14ac:dyDescent="0.25">
      <c r="D184" s="40" t="s">
        <v>150</v>
      </c>
      <c r="E184" s="41">
        <f>SUM(E180:E183)</f>
        <v>7208.66</v>
      </c>
    </row>
    <row r="185" spans="1:5" x14ac:dyDescent="0.25">
      <c r="A185" s="48" t="s">
        <v>178</v>
      </c>
    </row>
    <row r="186" spans="1:5" x14ac:dyDescent="0.25">
      <c r="A186" s="49" t="s">
        <v>156</v>
      </c>
      <c r="B186" s="26" t="s">
        <v>33</v>
      </c>
      <c r="C186" s="25">
        <v>8.3330000000000001E-3</v>
      </c>
      <c r="D186" s="39">
        <f>E82</f>
        <v>173156</v>
      </c>
      <c r="E186" s="38">
        <f>ROUND(C186*D186, 2)</f>
        <v>1442.91</v>
      </c>
    </row>
    <row r="187" spans="1:5" x14ac:dyDescent="0.25">
      <c r="A187" s="49" t="s">
        <v>159</v>
      </c>
      <c r="B187" s="26" t="s">
        <v>33</v>
      </c>
      <c r="C187" s="25">
        <v>8.3330000000000001E-3</v>
      </c>
      <c r="D187" s="39">
        <f>E96</f>
        <v>88966</v>
      </c>
      <c r="E187" s="38">
        <f>ROUND(C187*D187, 2)</f>
        <v>741.35</v>
      </c>
    </row>
    <row r="188" spans="1:5" x14ac:dyDescent="0.25">
      <c r="D188" s="40" t="s">
        <v>150</v>
      </c>
      <c r="E188" s="41">
        <f>SUM(E186:E187)</f>
        <v>2184.2600000000002</v>
      </c>
    </row>
    <row r="190" spans="1:5" x14ac:dyDescent="0.25">
      <c r="D190" s="42" t="s">
        <v>151</v>
      </c>
      <c r="E190" s="43">
        <f>ROUND(SUM(E165:E188)/2, 0)</f>
        <v>113666</v>
      </c>
    </row>
    <row r="192" spans="1:5" x14ac:dyDescent="0.25">
      <c r="D192" s="44" t="s">
        <v>179</v>
      </c>
      <c r="E192" s="45">
        <f>E190/E165-1</f>
        <v>0.8133173037270589</v>
      </c>
    </row>
    <row r="195" spans="1:5" x14ac:dyDescent="0.25">
      <c r="A195" s="46" t="s">
        <v>182</v>
      </c>
      <c r="B195" s="33"/>
      <c r="C195" s="34"/>
      <c r="D195" s="34"/>
      <c r="E195" s="35" t="s">
        <v>146</v>
      </c>
    </row>
    <row r="196" spans="1:5" x14ac:dyDescent="0.25">
      <c r="A196" s="47" t="s">
        <v>20</v>
      </c>
      <c r="B196" s="36" t="s">
        <v>21</v>
      </c>
      <c r="C196" s="36" t="s">
        <v>147</v>
      </c>
      <c r="D196" s="36" t="s">
        <v>22</v>
      </c>
      <c r="E196" s="37" t="s">
        <v>148</v>
      </c>
    </row>
    <row r="197" spans="1:5" x14ac:dyDescent="0.25">
      <c r="A197" s="49" t="str">
        <f>Insumos!B96</f>
        <v>PINTOR</v>
      </c>
      <c r="B197" s="26" t="str">
        <f>Insumos!C96</f>
        <v>Mes</v>
      </c>
      <c r="C197" s="25">
        <v>3.3333000000000002E-2</v>
      </c>
      <c r="D197" s="39">
        <f>Insumos!D96</f>
        <v>1590270</v>
      </c>
      <c r="E197" s="38">
        <f>ROUND(C197*D197, 2)</f>
        <v>53008.47</v>
      </c>
    </row>
    <row r="198" spans="1:5" x14ac:dyDescent="0.25">
      <c r="A198" s="49" t="str">
        <f>Insumos!B92</f>
        <v>AUXILIO DE TRANSPORTE</v>
      </c>
      <c r="B198" s="26" t="str">
        <f>Insumos!C92</f>
        <v>Mes</v>
      </c>
      <c r="C198" s="25">
        <v>3.3333000000000002E-2</v>
      </c>
      <c r="D198" s="39">
        <f>Insumos!D92</f>
        <v>162000</v>
      </c>
      <c r="E198" s="38">
        <f>ROUND(C198*D198, 2)</f>
        <v>5399.95</v>
      </c>
    </row>
    <row r="199" spans="1:5" x14ac:dyDescent="0.25">
      <c r="D199" s="40" t="s">
        <v>150</v>
      </c>
      <c r="E199" s="41">
        <f>SUM(E197:E198)</f>
        <v>58408.42</v>
      </c>
    </row>
    <row r="200" spans="1:5" x14ac:dyDescent="0.25">
      <c r="A200" s="48" t="s">
        <v>162</v>
      </c>
    </row>
    <row r="201" spans="1:5" x14ac:dyDescent="0.25">
      <c r="A201" s="49" t="s">
        <v>163</v>
      </c>
      <c r="B201" s="26" t="s">
        <v>164</v>
      </c>
      <c r="C201" s="25">
        <v>12.5</v>
      </c>
      <c r="D201" s="39">
        <f>E197</f>
        <v>53008.47</v>
      </c>
      <c r="E201" s="38">
        <f>ROUND(C201*D201/100, 2)</f>
        <v>6626.06</v>
      </c>
    </row>
    <row r="202" spans="1:5" x14ac:dyDescent="0.25">
      <c r="A202" s="49" t="s">
        <v>165</v>
      </c>
      <c r="B202" s="26" t="s">
        <v>164</v>
      </c>
      <c r="C202" s="25">
        <v>16</v>
      </c>
      <c r="D202" s="39">
        <f>E197</f>
        <v>53008.47</v>
      </c>
      <c r="E202" s="38">
        <f>ROUND(C202*D202/100, 2)</f>
        <v>8481.36</v>
      </c>
    </row>
    <row r="203" spans="1:5" x14ac:dyDescent="0.25">
      <c r="A203" s="49" t="s">
        <v>166</v>
      </c>
      <c r="B203" s="26" t="s">
        <v>164</v>
      </c>
      <c r="C203" s="25">
        <v>6.96</v>
      </c>
      <c r="D203" s="39">
        <f>E197</f>
        <v>53008.47</v>
      </c>
      <c r="E203" s="38">
        <f>ROUND(C203*D203/100, 2)</f>
        <v>3689.39</v>
      </c>
    </row>
    <row r="204" spans="1:5" x14ac:dyDescent="0.25">
      <c r="D204" s="40" t="s">
        <v>150</v>
      </c>
      <c r="E204" s="41">
        <f>SUM(E201:E203)</f>
        <v>18796.810000000001</v>
      </c>
    </row>
    <row r="205" spans="1:5" x14ac:dyDescent="0.25">
      <c r="A205" s="48" t="s">
        <v>167</v>
      </c>
    </row>
    <row r="206" spans="1:5" x14ac:dyDescent="0.25">
      <c r="A206" s="49" t="s">
        <v>168</v>
      </c>
      <c r="B206" s="26" t="s">
        <v>169</v>
      </c>
      <c r="C206" s="25">
        <v>8.3332999999999995</v>
      </c>
      <c r="D206" s="39">
        <f>E197+E198</f>
        <v>58408.42</v>
      </c>
      <c r="E206" s="38">
        <f>ROUND(C206*D206/100, 2)</f>
        <v>4867.3500000000004</v>
      </c>
    </row>
    <row r="207" spans="1:5" x14ac:dyDescent="0.25">
      <c r="A207" s="49" t="s">
        <v>170</v>
      </c>
      <c r="B207" s="26" t="s">
        <v>169</v>
      </c>
      <c r="C207" s="25">
        <v>3.3300000000000003E-2</v>
      </c>
      <c r="D207" s="39">
        <f>E206</f>
        <v>4867.3500000000004</v>
      </c>
      <c r="E207" s="38">
        <f>ROUND(C207*D207/100, 2)</f>
        <v>1.62</v>
      </c>
    </row>
    <row r="208" spans="1:5" x14ac:dyDescent="0.25">
      <c r="A208" s="49" t="s">
        <v>171</v>
      </c>
      <c r="B208" s="26" t="s">
        <v>169</v>
      </c>
      <c r="C208" s="25">
        <v>4.1666999999999996</v>
      </c>
      <c r="D208" s="39">
        <f>E197</f>
        <v>53008.47</v>
      </c>
      <c r="E208" s="38">
        <f>ROUND(C208*D208/100, 2)</f>
        <v>2208.6999999999998</v>
      </c>
    </row>
    <row r="209" spans="1:5" x14ac:dyDescent="0.25">
      <c r="A209" s="49" t="s">
        <v>172</v>
      </c>
      <c r="B209" s="26" t="s">
        <v>169</v>
      </c>
      <c r="C209" s="25">
        <v>8.3332999999999995</v>
      </c>
      <c r="D209" s="39">
        <f>E197+E198</f>
        <v>58408.42</v>
      </c>
      <c r="E209" s="38">
        <f>ROUND(C209*D209/100, 2)</f>
        <v>4867.3500000000004</v>
      </c>
    </row>
    <row r="210" spans="1:5" x14ac:dyDescent="0.25">
      <c r="D210" s="40" t="s">
        <v>150</v>
      </c>
      <c r="E210" s="41">
        <f>SUM(E206:E209)</f>
        <v>11945.02</v>
      </c>
    </row>
    <row r="211" spans="1:5" x14ac:dyDescent="0.25">
      <c r="A211" s="48" t="s">
        <v>173</v>
      </c>
    </row>
    <row r="212" spans="1:5" x14ac:dyDescent="0.25">
      <c r="A212" s="49" t="s">
        <v>174</v>
      </c>
      <c r="B212" s="26" t="s">
        <v>164</v>
      </c>
      <c r="C212" s="25">
        <v>4</v>
      </c>
      <c r="D212" s="39">
        <f>E197</f>
        <v>53008.47</v>
      </c>
      <c r="E212" s="38">
        <f>ROUND(C212*D212/100, 2)</f>
        <v>2120.34</v>
      </c>
    </row>
    <row r="213" spans="1:5" x14ac:dyDescent="0.25">
      <c r="A213" s="49" t="s">
        <v>175</v>
      </c>
      <c r="B213" s="26" t="s">
        <v>164</v>
      </c>
      <c r="C213" s="25">
        <v>3</v>
      </c>
      <c r="D213" s="39">
        <f>E197</f>
        <v>53008.47</v>
      </c>
      <c r="E213" s="38">
        <f>ROUND(C213*D213/100, 2)</f>
        <v>1590.25</v>
      </c>
    </row>
    <row r="214" spans="1:5" x14ac:dyDescent="0.25">
      <c r="A214" s="49" t="s">
        <v>176</v>
      </c>
      <c r="B214" s="26" t="s">
        <v>164</v>
      </c>
      <c r="C214" s="25">
        <v>2</v>
      </c>
      <c r="D214" s="39">
        <f>E197</f>
        <v>53008.47</v>
      </c>
      <c r="E214" s="38">
        <f>ROUND(C214*D214/100, 2)</f>
        <v>1060.17</v>
      </c>
    </row>
    <row r="215" spans="1:5" ht="30" x14ac:dyDescent="0.25">
      <c r="A215" s="49" t="s">
        <v>177</v>
      </c>
      <c r="B215" s="26" t="s">
        <v>164</v>
      </c>
      <c r="C215" s="25">
        <v>2.5</v>
      </c>
      <c r="D215" s="39">
        <f>E197</f>
        <v>53008.47</v>
      </c>
      <c r="E215" s="38">
        <f>ROUND(C215*D215/100, 2)</f>
        <v>1325.21</v>
      </c>
    </row>
    <row r="216" spans="1:5" x14ac:dyDescent="0.25">
      <c r="D216" s="40" t="s">
        <v>150</v>
      </c>
      <c r="E216" s="41">
        <f>SUM(E212:E215)</f>
        <v>6095.97</v>
      </c>
    </row>
    <row r="217" spans="1:5" x14ac:dyDescent="0.25">
      <c r="A217" s="48" t="s">
        <v>178</v>
      </c>
    </row>
    <row r="218" spans="1:5" x14ac:dyDescent="0.25">
      <c r="A218" s="49" t="s">
        <v>156</v>
      </c>
      <c r="B218" s="26" t="s">
        <v>33</v>
      </c>
      <c r="C218" s="25">
        <v>8.3330000000000001E-3</v>
      </c>
      <c r="D218" s="39">
        <f>E82</f>
        <v>173156</v>
      </c>
      <c r="E218" s="38">
        <f>ROUND(C218*D218, 2)</f>
        <v>1442.91</v>
      </c>
    </row>
    <row r="219" spans="1:5" x14ac:dyDescent="0.25">
      <c r="A219" s="49" t="s">
        <v>159</v>
      </c>
      <c r="B219" s="26" t="s">
        <v>33</v>
      </c>
      <c r="C219" s="25">
        <v>8.3330000000000001E-3</v>
      </c>
      <c r="D219" s="39">
        <f>E96</f>
        <v>88966</v>
      </c>
      <c r="E219" s="38">
        <f>ROUND(C219*D219, 2)</f>
        <v>741.35</v>
      </c>
    </row>
    <row r="220" spans="1:5" x14ac:dyDescent="0.25">
      <c r="D220" s="40" t="s">
        <v>150</v>
      </c>
      <c r="E220" s="41">
        <f>SUM(E218:E219)</f>
        <v>2184.2600000000002</v>
      </c>
    </row>
    <row r="222" spans="1:5" x14ac:dyDescent="0.25">
      <c r="D222" s="42" t="s">
        <v>151</v>
      </c>
      <c r="E222" s="43">
        <f>ROUND(SUM(E197:E220)/2, 0)</f>
        <v>97430</v>
      </c>
    </row>
    <row r="224" spans="1:5" x14ac:dyDescent="0.25">
      <c r="D224" s="44" t="s">
        <v>179</v>
      </c>
      <c r="E224" s="45">
        <f>E222/E197-1</f>
        <v>0.83800815228207859</v>
      </c>
    </row>
    <row r="227" spans="1:5" x14ac:dyDescent="0.25">
      <c r="A227" s="46" t="s">
        <v>183</v>
      </c>
      <c r="B227" s="33"/>
      <c r="C227" s="34"/>
      <c r="D227" s="34"/>
      <c r="E227" s="35" t="s">
        <v>146</v>
      </c>
    </row>
    <row r="228" spans="1:5" x14ac:dyDescent="0.25">
      <c r="A228" s="47" t="s">
        <v>20</v>
      </c>
      <c r="B228" s="36" t="s">
        <v>21</v>
      </c>
      <c r="C228" s="36" t="s">
        <v>147</v>
      </c>
      <c r="D228" s="36" t="s">
        <v>22</v>
      </c>
      <c r="E228" s="37" t="s">
        <v>148</v>
      </c>
    </row>
    <row r="229" spans="1:5" x14ac:dyDescent="0.25">
      <c r="A229" s="48" t="s">
        <v>184</v>
      </c>
    </row>
    <row r="230" spans="1:5" x14ac:dyDescent="0.25">
      <c r="A230" s="49" t="s">
        <v>181</v>
      </c>
      <c r="B230" s="26" t="s">
        <v>89</v>
      </c>
      <c r="C230" s="25">
        <v>1</v>
      </c>
      <c r="D230" s="39">
        <f>E190</f>
        <v>113666</v>
      </c>
      <c r="E230" s="38">
        <f>ROUND(C230*D230, 2)</f>
        <v>113666</v>
      </c>
    </row>
    <row r="231" spans="1:5" x14ac:dyDescent="0.25">
      <c r="A231" s="49" t="s">
        <v>161</v>
      </c>
      <c r="B231" s="26" t="s">
        <v>89</v>
      </c>
      <c r="C231" s="25">
        <v>1</v>
      </c>
      <c r="D231" s="39">
        <f>E126</f>
        <v>81195</v>
      </c>
      <c r="E231" s="38">
        <f>ROUND(C231*D231, 2)</f>
        <v>81195</v>
      </c>
    </row>
    <row r="232" spans="1:5" x14ac:dyDescent="0.25">
      <c r="D232" s="40" t="s">
        <v>150</v>
      </c>
      <c r="E232" s="41">
        <f>SUM(E230:E231)</f>
        <v>194861</v>
      </c>
    </row>
    <row r="234" spans="1:5" x14ac:dyDescent="0.25">
      <c r="D234" s="42" t="s">
        <v>151</v>
      </c>
      <c r="E234" s="43">
        <f>ROUND(SUM(E229:E232)/2, 0)</f>
        <v>194861</v>
      </c>
    </row>
    <row r="237" spans="1:5" x14ac:dyDescent="0.25">
      <c r="A237" s="46" t="s">
        <v>185</v>
      </c>
      <c r="B237" s="33"/>
      <c r="C237" s="34"/>
      <c r="D237" s="34"/>
      <c r="E237" s="35" t="s">
        <v>146</v>
      </c>
    </row>
    <row r="238" spans="1:5" x14ac:dyDescent="0.25">
      <c r="A238" s="47" t="s">
        <v>20</v>
      </c>
      <c r="B238" s="36" t="s">
        <v>21</v>
      </c>
      <c r="C238" s="36" t="s">
        <v>147</v>
      </c>
      <c r="D238" s="36" t="s">
        <v>22</v>
      </c>
      <c r="E238" s="37" t="s">
        <v>148</v>
      </c>
    </row>
    <row r="239" spans="1:5" x14ac:dyDescent="0.25">
      <c r="A239" s="48" t="s">
        <v>184</v>
      </c>
    </row>
    <row r="240" spans="1:5" x14ac:dyDescent="0.25">
      <c r="A240" s="49" t="s">
        <v>181</v>
      </c>
      <c r="B240" s="26" t="s">
        <v>89</v>
      </c>
      <c r="C240" s="25">
        <v>1</v>
      </c>
      <c r="D240" s="39">
        <f>E190</f>
        <v>113666</v>
      </c>
      <c r="E240" s="38">
        <f>ROUND(C240*D240, 2)</f>
        <v>113666</v>
      </c>
    </row>
    <row r="241" spans="1:5" x14ac:dyDescent="0.25">
      <c r="A241" s="49" t="s">
        <v>161</v>
      </c>
      <c r="B241" s="26" t="s">
        <v>89</v>
      </c>
      <c r="C241" s="25">
        <v>2</v>
      </c>
      <c r="D241" s="39">
        <f>E126</f>
        <v>81195</v>
      </c>
      <c r="E241" s="38">
        <f>ROUND(C241*D241, 2)</f>
        <v>162390</v>
      </c>
    </row>
    <row r="242" spans="1:5" x14ac:dyDescent="0.25">
      <c r="D242" s="40" t="s">
        <v>150</v>
      </c>
      <c r="E242" s="41">
        <f>SUM(E240:E241)</f>
        <v>276056</v>
      </c>
    </row>
    <row r="244" spans="1:5" x14ac:dyDescent="0.25">
      <c r="D244" s="42" t="s">
        <v>151</v>
      </c>
      <c r="E244" s="43">
        <f>ROUND(SUM(E239:E242)/2, 0)</f>
        <v>276056</v>
      </c>
    </row>
    <row r="247" spans="1:5" x14ac:dyDescent="0.25">
      <c r="A247" s="46" t="s">
        <v>186</v>
      </c>
      <c r="B247" s="33"/>
      <c r="C247" s="34"/>
      <c r="D247" s="34"/>
      <c r="E247" s="35" t="s">
        <v>146</v>
      </c>
    </row>
    <row r="248" spans="1:5" x14ac:dyDescent="0.25">
      <c r="A248" s="47" t="s">
        <v>20</v>
      </c>
      <c r="B248" s="36" t="s">
        <v>21</v>
      </c>
      <c r="C248" s="36" t="s">
        <v>147</v>
      </c>
      <c r="D248" s="36" t="s">
        <v>22</v>
      </c>
      <c r="E248" s="37" t="s">
        <v>148</v>
      </c>
    </row>
    <row r="249" spans="1:5" x14ac:dyDescent="0.25">
      <c r="A249" s="48" t="s">
        <v>184</v>
      </c>
    </row>
    <row r="250" spans="1:5" x14ac:dyDescent="0.25">
      <c r="A250" s="49" t="s">
        <v>181</v>
      </c>
      <c r="B250" s="26" t="s">
        <v>89</v>
      </c>
      <c r="C250" s="25">
        <v>1</v>
      </c>
      <c r="D250" s="39">
        <f>E190</f>
        <v>113666</v>
      </c>
      <c r="E250" s="38">
        <f>ROUND(C250*D250, 2)</f>
        <v>113666</v>
      </c>
    </row>
    <row r="251" spans="1:5" x14ac:dyDescent="0.25">
      <c r="A251" s="49" t="s">
        <v>161</v>
      </c>
      <c r="B251" s="26" t="s">
        <v>89</v>
      </c>
      <c r="C251" s="25">
        <v>3</v>
      </c>
      <c r="D251" s="39">
        <f>E126</f>
        <v>81195</v>
      </c>
      <c r="E251" s="38">
        <f>ROUND(C251*D251, 2)</f>
        <v>243585</v>
      </c>
    </row>
    <row r="252" spans="1:5" x14ac:dyDescent="0.25">
      <c r="D252" s="40" t="s">
        <v>150</v>
      </c>
      <c r="E252" s="41">
        <f>SUM(E250:E251)</f>
        <v>357251</v>
      </c>
    </row>
    <row r="254" spans="1:5" x14ac:dyDescent="0.25">
      <c r="D254" s="42" t="s">
        <v>151</v>
      </c>
      <c r="E254" s="43">
        <f>ROUND(SUM(E249:E252)/2, 0)</f>
        <v>357251</v>
      </c>
    </row>
    <row r="257" spans="1:5" x14ac:dyDescent="0.25">
      <c r="A257" s="46" t="s">
        <v>270</v>
      </c>
      <c r="B257" s="33"/>
      <c r="C257" s="34"/>
      <c r="D257" s="34"/>
      <c r="E257" s="35" t="s">
        <v>146</v>
      </c>
    </row>
    <row r="258" spans="1:5" x14ac:dyDescent="0.25">
      <c r="A258" s="47" t="s">
        <v>20</v>
      </c>
      <c r="B258" s="36" t="s">
        <v>21</v>
      </c>
      <c r="C258" s="36" t="s">
        <v>147</v>
      </c>
      <c r="D258" s="36" t="s">
        <v>22</v>
      </c>
      <c r="E258" s="37" t="s">
        <v>148</v>
      </c>
    </row>
    <row r="259" spans="1:5" x14ac:dyDescent="0.25">
      <c r="A259" s="48" t="s">
        <v>184</v>
      </c>
    </row>
    <row r="260" spans="1:5" x14ac:dyDescent="0.25">
      <c r="A260" s="49" t="s">
        <v>181</v>
      </c>
      <c r="B260" s="26" t="s">
        <v>89</v>
      </c>
      <c r="C260" s="25">
        <v>1</v>
      </c>
      <c r="D260" s="39">
        <f>E190</f>
        <v>113666</v>
      </c>
      <c r="E260" s="38">
        <f>ROUND(C260*D260, 2)</f>
        <v>113666</v>
      </c>
    </row>
    <row r="261" spans="1:5" x14ac:dyDescent="0.25">
      <c r="A261" s="49" t="s">
        <v>161</v>
      </c>
      <c r="B261" s="26" t="s">
        <v>89</v>
      </c>
      <c r="C261" s="25">
        <v>4</v>
      </c>
      <c r="D261" s="39">
        <f>E126</f>
        <v>81195</v>
      </c>
      <c r="E261" s="38">
        <f>ROUND(C261*D261, 2)</f>
        <v>324780</v>
      </c>
    </row>
    <row r="262" spans="1:5" x14ac:dyDescent="0.25">
      <c r="D262" s="40" t="s">
        <v>150</v>
      </c>
      <c r="E262" s="41">
        <f>SUM(E260:E261)</f>
        <v>438446</v>
      </c>
    </row>
    <row r="264" spans="1:5" x14ac:dyDescent="0.25">
      <c r="D264" s="42" t="s">
        <v>151</v>
      </c>
      <c r="E264" s="43">
        <f>ROUND(SUM(E259:E262)/2, 0)</f>
        <v>438446</v>
      </c>
    </row>
    <row r="267" spans="1:5" x14ac:dyDescent="0.25">
      <c r="A267" s="46" t="s">
        <v>187</v>
      </c>
      <c r="B267" s="33"/>
      <c r="C267" s="34"/>
      <c r="D267" s="34"/>
      <c r="E267" s="35" t="s">
        <v>146</v>
      </c>
    </row>
    <row r="268" spans="1:5" x14ac:dyDescent="0.25">
      <c r="A268" s="47" t="s">
        <v>20</v>
      </c>
      <c r="B268" s="36" t="s">
        <v>21</v>
      </c>
      <c r="C268" s="36" t="s">
        <v>147</v>
      </c>
      <c r="D268" s="36" t="s">
        <v>22</v>
      </c>
      <c r="E268" s="37" t="s">
        <v>148</v>
      </c>
    </row>
    <row r="269" spans="1:5" x14ac:dyDescent="0.25">
      <c r="A269" s="48" t="s">
        <v>184</v>
      </c>
    </row>
    <row r="270" spans="1:5" x14ac:dyDescent="0.25">
      <c r="A270" s="49" t="s">
        <v>161</v>
      </c>
      <c r="B270" s="26" t="s">
        <v>89</v>
      </c>
      <c r="C270" s="25">
        <v>2</v>
      </c>
      <c r="D270" s="39">
        <f>E126</f>
        <v>81195</v>
      </c>
      <c r="E270" s="38">
        <f>ROUND(C270*D270, 2)</f>
        <v>162390</v>
      </c>
    </row>
    <row r="271" spans="1:5" x14ac:dyDescent="0.25">
      <c r="D271" s="40" t="s">
        <v>150</v>
      </c>
      <c r="E271" s="41">
        <f>SUM(E270:E270)</f>
        <v>162390</v>
      </c>
    </row>
    <row r="273" spans="1:5" x14ac:dyDescent="0.25">
      <c r="D273" s="42" t="s">
        <v>151</v>
      </c>
      <c r="E273" s="43">
        <f>ROUND(SUM(E269:E271)/2, 0)</f>
        <v>162390</v>
      </c>
    </row>
    <row r="276" spans="1:5" x14ac:dyDescent="0.25">
      <c r="A276" s="46" t="s">
        <v>188</v>
      </c>
      <c r="B276" s="33"/>
      <c r="C276" s="34"/>
      <c r="D276" s="34"/>
      <c r="E276" s="35" t="s">
        <v>146</v>
      </c>
    </row>
    <row r="277" spans="1:5" x14ac:dyDescent="0.25">
      <c r="A277" s="47" t="s">
        <v>20</v>
      </c>
      <c r="B277" s="36" t="s">
        <v>21</v>
      </c>
      <c r="C277" s="36" t="s">
        <v>147</v>
      </c>
      <c r="D277" s="36" t="s">
        <v>22</v>
      </c>
      <c r="E277" s="37" t="s">
        <v>148</v>
      </c>
    </row>
    <row r="278" spans="1:5" x14ac:dyDescent="0.25">
      <c r="A278" s="48" t="s">
        <v>184</v>
      </c>
    </row>
    <row r="279" spans="1:5" x14ac:dyDescent="0.25">
      <c r="A279" s="49" t="s">
        <v>182</v>
      </c>
      <c r="B279" s="26" t="s">
        <v>89</v>
      </c>
      <c r="C279" s="25">
        <v>1</v>
      </c>
      <c r="D279" s="39">
        <f>E222</f>
        <v>97430</v>
      </c>
      <c r="E279" s="38">
        <f>ROUND(C279*D279, 2)</f>
        <v>97430</v>
      </c>
    </row>
    <row r="280" spans="1:5" x14ac:dyDescent="0.25">
      <c r="A280" s="49" t="s">
        <v>180</v>
      </c>
      <c r="B280" s="26" t="s">
        <v>89</v>
      </c>
      <c r="C280" s="25">
        <v>1</v>
      </c>
      <c r="D280" s="39">
        <f>E158</f>
        <v>97430</v>
      </c>
      <c r="E280" s="38">
        <f>ROUND(C280*D280, 2)</f>
        <v>97430</v>
      </c>
    </row>
    <row r="281" spans="1:5" x14ac:dyDescent="0.25">
      <c r="D281" s="40" t="s">
        <v>150</v>
      </c>
      <c r="E281" s="41">
        <f>SUM(E279:E280)</f>
        <v>194860</v>
      </c>
    </row>
    <row r="283" spans="1:5" x14ac:dyDescent="0.25">
      <c r="D283" s="42" t="s">
        <v>151</v>
      </c>
      <c r="E283" s="43">
        <f>ROUND(SUM(E278:E281)/2, 0)</f>
        <v>194860</v>
      </c>
    </row>
    <row r="286" spans="1:5" x14ac:dyDescent="0.25">
      <c r="A286" s="46" t="s">
        <v>189</v>
      </c>
      <c r="B286" s="33"/>
      <c r="C286" s="34"/>
      <c r="D286" s="34"/>
      <c r="E286" s="35" t="s">
        <v>14</v>
      </c>
    </row>
    <row r="287" spans="1:5" x14ac:dyDescent="0.25">
      <c r="A287" s="47" t="s">
        <v>20</v>
      </c>
      <c r="B287" s="36" t="s">
        <v>21</v>
      </c>
      <c r="C287" s="36" t="s">
        <v>147</v>
      </c>
      <c r="D287" s="36" t="s">
        <v>22</v>
      </c>
      <c r="E287" s="37" t="s">
        <v>148</v>
      </c>
    </row>
    <row r="288" spans="1:5" x14ac:dyDescent="0.25">
      <c r="A288" s="48" t="s">
        <v>190</v>
      </c>
    </row>
    <row r="289" spans="1:5" x14ac:dyDescent="0.25">
      <c r="A289" s="49" t="str">
        <f>Insumos!B14</f>
        <v>CEMENTO GRIS</v>
      </c>
      <c r="B289" s="26" t="str">
        <f>Insumos!C14</f>
        <v>Kg</v>
      </c>
      <c r="C289" s="25">
        <v>313.3</v>
      </c>
      <c r="D289" s="39">
        <f>Insumos!D14</f>
        <v>699</v>
      </c>
      <c r="E289" s="38">
        <f>ROUND(C289*D289, 2)</f>
        <v>218996.7</v>
      </c>
    </row>
    <row r="290" spans="1:5" x14ac:dyDescent="0.25">
      <c r="A290" s="49" t="str">
        <f>Insumos!B7</f>
        <v>ARENA</v>
      </c>
      <c r="B290" s="26" t="str">
        <f>Insumos!C7</f>
        <v>m3</v>
      </c>
      <c r="C290" s="25">
        <v>0.67</v>
      </c>
      <c r="D290" s="39">
        <f>Insumos!D7</f>
        <v>99404</v>
      </c>
      <c r="E290" s="38">
        <f>ROUND(C290*D290, 2)</f>
        <v>66600.679999999993</v>
      </c>
    </row>
    <row r="291" spans="1:5" x14ac:dyDescent="0.25">
      <c r="A291" s="49" t="str">
        <f>Insumos!B36</f>
        <v>TRITURADO DE 3/4"</v>
      </c>
      <c r="B291" s="26" t="str">
        <f>Insumos!C36</f>
        <v>m3</v>
      </c>
      <c r="C291" s="25">
        <v>0.7</v>
      </c>
      <c r="D291" s="39">
        <f>Insumos!D36</f>
        <v>132067</v>
      </c>
      <c r="E291" s="38">
        <f>ROUND(C291*D291, 2)</f>
        <v>92446.9</v>
      </c>
    </row>
    <row r="292" spans="1:5" x14ac:dyDescent="0.25">
      <c r="A292" s="49" t="str">
        <f>Insumos!B6</f>
        <v>AGUA</v>
      </c>
      <c r="B292" s="26" t="str">
        <f>Insumos!C6</f>
        <v>Lt</v>
      </c>
      <c r="C292" s="25">
        <v>211.03</v>
      </c>
      <c r="D292" s="39">
        <f>Insumos!D6</f>
        <v>70</v>
      </c>
      <c r="E292" s="38">
        <f>ROUND(C292*D292, 2)</f>
        <v>14772.1</v>
      </c>
    </row>
    <row r="293" spans="1:5" x14ac:dyDescent="0.25">
      <c r="D293" s="40" t="s">
        <v>150</v>
      </c>
      <c r="E293" s="41">
        <f>SUM(E289:E292)</f>
        <v>392816.38</v>
      </c>
    </row>
    <row r="294" spans="1:5" x14ac:dyDescent="0.25">
      <c r="A294" s="48" t="s">
        <v>149</v>
      </c>
    </row>
    <row r="295" spans="1:5" x14ac:dyDescent="0.25">
      <c r="A295" s="49" t="str">
        <f>Insumos!B54</f>
        <v>CANECA METÁLICA DE 55 Gal</v>
      </c>
      <c r="B295" s="26" t="str">
        <f>Insumos!C54</f>
        <v>Un</v>
      </c>
      <c r="C295" s="25">
        <v>1.6000000000000001E-3</v>
      </c>
      <c r="D295" s="39">
        <f>Insumos!D54</f>
        <v>51296</v>
      </c>
      <c r="E295" s="38">
        <f t="shared" ref="E295:E300" si="3">ROUND(C295*D295, 2)</f>
        <v>82.07</v>
      </c>
    </row>
    <row r="296" spans="1:5" x14ac:dyDescent="0.25">
      <c r="A296" s="49" t="str">
        <f>Insumos!B71</f>
        <v>MANGUERA PARA AGUA Ø= 1/2" x 50 m</v>
      </c>
      <c r="B296" s="26" t="str">
        <f>Insumos!C71</f>
        <v>Un</v>
      </c>
      <c r="C296" s="25">
        <v>1.6000000000000001E-3</v>
      </c>
      <c r="D296" s="39">
        <f>Insumos!D71</f>
        <v>56933</v>
      </c>
      <c r="E296" s="38">
        <f t="shared" si="3"/>
        <v>91.09</v>
      </c>
    </row>
    <row r="297" spans="1:5" x14ac:dyDescent="0.25">
      <c r="A297" s="49" t="str">
        <f>Insumos!B79</f>
        <v>PALA REDONDA CON CABO</v>
      </c>
      <c r="B297" s="26" t="str">
        <f>Insumos!C79</f>
        <v>Un</v>
      </c>
      <c r="C297" s="25">
        <v>4.7999999999999996E-3</v>
      </c>
      <c r="D297" s="39">
        <f>Insumos!D79</f>
        <v>34845</v>
      </c>
      <c r="E297" s="38">
        <f t="shared" si="3"/>
        <v>167.26</v>
      </c>
    </row>
    <row r="298" spans="1:5" x14ac:dyDescent="0.25">
      <c r="A298" s="49" t="str">
        <f>Insumos!B47</f>
        <v>BALDE CONSTRUCCIÓN</v>
      </c>
      <c r="B298" s="26" t="str">
        <f>Insumos!C47</f>
        <v>Un</v>
      </c>
      <c r="C298" s="25">
        <v>3.2000000000000001E-2</v>
      </c>
      <c r="D298" s="39">
        <f>Insumos!D47</f>
        <v>6265</v>
      </c>
      <c r="E298" s="38">
        <f t="shared" si="3"/>
        <v>200.48</v>
      </c>
    </row>
    <row r="299" spans="1:5" x14ac:dyDescent="0.25">
      <c r="A299" s="49" t="str">
        <f>Insumos!B66</f>
        <v>EXTENSIÓN ELÉCTRICA ENCAUCHETADA 3x12 x 10 m</v>
      </c>
      <c r="B299" s="26" t="str">
        <f>Insumos!C66</f>
        <v>Un</v>
      </c>
      <c r="C299" s="25">
        <v>1.6000000000000001E-3</v>
      </c>
      <c r="D299" s="39">
        <f>Insumos!D66</f>
        <v>56173</v>
      </c>
      <c r="E299" s="38">
        <f t="shared" si="3"/>
        <v>89.88</v>
      </c>
    </row>
    <row r="300" spans="1:5" x14ac:dyDescent="0.25">
      <c r="A300" s="49" t="str">
        <f>Insumos!B61</f>
        <v>CONCRETADORA ELÉCTRICA DE 1 SACO</v>
      </c>
      <c r="B300" s="26" t="str">
        <f>Insumos!C61</f>
        <v>Día</v>
      </c>
      <c r="C300" s="25">
        <v>0.2</v>
      </c>
      <c r="D300" s="39">
        <f>Insumos!D61</f>
        <v>44011</v>
      </c>
      <c r="E300" s="38">
        <f t="shared" si="3"/>
        <v>8802.2000000000007</v>
      </c>
    </row>
    <row r="301" spans="1:5" x14ac:dyDescent="0.25">
      <c r="D301" s="40" t="s">
        <v>150</v>
      </c>
      <c r="E301" s="41">
        <f>SUM(E295:E300)</f>
        <v>9432.9800000000014</v>
      </c>
    </row>
    <row r="302" spans="1:5" x14ac:dyDescent="0.25">
      <c r="A302" s="48" t="s">
        <v>184</v>
      </c>
    </row>
    <row r="303" spans="1:5" x14ac:dyDescent="0.25">
      <c r="A303" s="49" t="s">
        <v>186</v>
      </c>
      <c r="B303" s="26" t="s">
        <v>89</v>
      </c>
      <c r="C303" s="25">
        <v>0.16</v>
      </c>
      <c r="D303" s="39">
        <f>E254</f>
        <v>357251</v>
      </c>
      <c r="E303" s="38">
        <f>ROUND(C303*D303, 2)</f>
        <v>57160.160000000003</v>
      </c>
    </row>
    <row r="304" spans="1:5" x14ac:dyDescent="0.25">
      <c r="D304" s="40" t="s">
        <v>150</v>
      </c>
      <c r="E304" s="41">
        <f>SUM(E303:E303)</f>
        <v>57160.160000000003</v>
      </c>
    </row>
    <row r="306" spans="1:5" x14ac:dyDescent="0.25">
      <c r="D306" s="42" t="s">
        <v>151</v>
      </c>
      <c r="E306" s="43">
        <f>ROUND(SUM(E288:E304)/2, 0)</f>
        <v>459410</v>
      </c>
    </row>
    <row r="309" spans="1:5" x14ac:dyDescent="0.25">
      <c r="A309" s="46" t="s">
        <v>272</v>
      </c>
      <c r="B309" s="33"/>
      <c r="C309" s="34"/>
      <c r="D309" s="34"/>
      <c r="E309" s="35" t="s">
        <v>2</v>
      </c>
    </row>
    <row r="310" spans="1:5" x14ac:dyDescent="0.25">
      <c r="A310" s="47" t="s">
        <v>20</v>
      </c>
      <c r="B310" s="36" t="s">
        <v>21</v>
      </c>
      <c r="C310" s="36" t="s">
        <v>147</v>
      </c>
      <c r="D310" s="36" t="s">
        <v>22</v>
      </c>
      <c r="E310" s="37" t="s">
        <v>148</v>
      </c>
    </row>
    <row r="311" spans="1:5" x14ac:dyDescent="0.25">
      <c r="A311" s="48" t="s">
        <v>190</v>
      </c>
    </row>
    <row r="312" spans="1:5" x14ac:dyDescent="0.25">
      <c r="A312" s="49" t="str">
        <f>Insumos!B32</f>
        <v>TABLA 2" x 10"</v>
      </c>
      <c r="B312" s="26" t="str">
        <f>Insumos!C32</f>
        <v>m</v>
      </c>
      <c r="C312" s="25">
        <v>0.67979999999999996</v>
      </c>
      <c r="D312" s="39">
        <f>Insumos!D32</f>
        <v>14851</v>
      </c>
      <c r="E312" s="38">
        <f>ROUND(C312*D312, 2)</f>
        <v>10095.709999999999</v>
      </c>
    </row>
    <row r="313" spans="1:5" x14ac:dyDescent="0.25">
      <c r="A313" s="49" t="str">
        <f>Insumos!B20</f>
        <v>GUADUA SOBRE BASA</v>
      </c>
      <c r="B313" s="26" t="str">
        <f>Insumos!C20</f>
        <v>Un</v>
      </c>
      <c r="C313" s="25">
        <v>0.67979999999999996</v>
      </c>
      <c r="D313" s="39">
        <f>Insumos!D20</f>
        <v>5189</v>
      </c>
      <c r="E313" s="38">
        <f>ROUND(C313*D313, 2)</f>
        <v>3527.48</v>
      </c>
    </row>
    <row r="314" spans="1:5" x14ac:dyDescent="0.25">
      <c r="A314" s="49" t="str">
        <f>Insumos!B30</f>
        <v>PUNTILLA 1 1/2" a 3"</v>
      </c>
      <c r="B314" s="26" t="str">
        <f>Insumos!C30</f>
        <v>Lb</v>
      </c>
      <c r="C314" s="25">
        <v>0.1</v>
      </c>
      <c r="D314" s="39">
        <f>Insumos!D30</f>
        <v>4997</v>
      </c>
      <c r="E314" s="38">
        <f>ROUND(C314*D314, 2)</f>
        <v>499.7</v>
      </c>
    </row>
    <row r="315" spans="1:5" x14ac:dyDescent="0.25">
      <c r="D315" s="40" t="s">
        <v>150</v>
      </c>
      <c r="E315" s="41">
        <f>SUM(E312:E314)</f>
        <v>14122.89</v>
      </c>
    </row>
    <row r="316" spans="1:5" x14ac:dyDescent="0.25">
      <c r="A316" s="48" t="s">
        <v>149</v>
      </c>
    </row>
    <row r="317" spans="1:5" x14ac:dyDescent="0.25">
      <c r="A317" s="49" t="s">
        <v>154</v>
      </c>
      <c r="B317" s="26" t="s">
        <v>33</v>
      </c>
      <c r="C317" s="25">
        <v>2.0000000000000001E-4</v>
      </c>
      <c r="D317" s="39">
        <f>E53</f>
        <v>311128</v>
      </c>
      <c r="E317" s="38">
        <f>ROUND(C317*D317, 2)</f>
        <v>62.23</v>
      </c>
    </row>
    <row r="318" spans="1:5" x14ac:dyDescent="0.25">
      <c r="D318" s="40" t="s">
        <v>150</v>
      </c>
      <c r="E318" s="41">
        <f>SUM(E317:E317)</f>
        <v>62.23</v>
      </c>
    </row>
    <row r="319" spans="1:5" x14ac:dyDescent="0.25">
      <c r="A319" s="48" t="s">
        <v>194</v>
      </c>
    </row>
    <row r="320" spans="1:5" x14ac:dyDescent="0.25">
      <c r="A320" s="49" t="str">
        <f>Insumos!B90</f>
        <v>CAMIONETA</v>
      </c>
      <c r="B320" s="26" t="str">
        <f>Insumos!C90</f>
        <v>Hr</v>
      </c>
      <c r="C320" s="25">
        <v>2.5000000000000001E-2</v>
      </c>
      <c r="D320" s="39">
        <f>Insumos!D90</f>
        <v>37219</v>
      </c>
      <c r="E320" s="38">
        <f>ROUND(C320*D320, 2)</f>
        <v>930.48</v>
      </c>
    </row>
    <row r="321" spans="1:5" x14ac:dyDescent="0.25">
      <c r="D321" s="40" t="s">
        <v>150</v>
      </c>
      <c r="E321" s="41">
        <f>SUM(E320:E320)</f>
        <v>930.48</v>
      </c>
    </row>
    <row r="322" spans="1:5" x14ac:dyDescent="0.25">
      <c r="A322" s="48" t="s">
        <v>184</v>
      </c>
    </row>
    <row r="323" spans="1:5" x14ac:dyDescent="0.25">
      <c r="A323" s="49" t="s">
        <v>185</v>
      </c>
      <c r="B323" s="26" t="s">
        <v>89</v>
      </c>
      <c r="C323" s="25">
        <v>1.5599999999999999E-2</v>
      </c>
      <c r="D323" s="39">
        <f>E244</f>
        <v>276056</v>
      </c>
      <c r="E323" s="38">
        <f>ROUND(C323*D323, 2)</f>
        <v>4306.47</v>
      </c>
    </row>
    <row r="324" spans="1:5" x14ac:dyDescent="0.25">
      <c r="D324" s="40" t="s">
        <v>150</v>
      </c>
      <c r="E324" s="41">
        <f>SUM(E323:E323)</f>
        <v>4306.47</v>
      </c>
    </row>
    <row r="326" spans="1:5" x14ac:dyDescent="0.25">
      <c r="D326" s="42" t="s">
        <v>151</v>
      </c>
      <c r="E326" s="43">
        <f>ROUND(SUM(E311:E324)/2, 0)</f>
        <v>19422</v>
      </c>
    </row>
    <row r="329" spans="1:5" x14ac:dyDescent="0.25">
      <c r="A329" s="46" t="s">
        <v>192</v>
      </c>
      <c r="B329" s="33"/>
      <c r="C329" s="34"/>
      <c r="D329" s="34"/>
      <c r="E329" s="35" t="s">
        <v>146</v>
      </c>
    </row>
    <row r="330" spans="1:5" x14ac:dyDescent="0.25">
      <c r="A330" s="47" t="s">
        <v>20</v>
      </c>
      <c r="B330" s="36" t="s">
        <v>21</v>
      </c>
      <c r="C330" s="36" t="s">
        <v>147</v>
      </c>
      <c r="D330" s="36" t="s">
        <v>22</v>
      </c>
      <c r="E330" s="37" t="s">
        <v>148</v>
      </c>
    </row>
    <row r="331" spans="1:5" x14ac:dyDescent="0.25">
      <c r="A331" s="48" t="s">
        <v>149</v>
      </c>
    </row>
    <row r="332" spans="1:5" x14ac:dyDescent="0.25">
      <c r="A332" s="49" t="str">
        <f>Insumos!B76</f>
        <v>MASCARILLA CON RESPIRADOR DOBLE FILTRO</v>
      </c>
      <c r="B332" s="26" t="str">
        <f>Insumos!C76</f>
        <v>Un</v>
      </c>
      <c r="C332" s="25">
        <v>0.02</v>
      </c>
      <c r="D332" s="39">
        <f>Insumos!D76</f>
        <v>22774</v>
      </c>
      <c r="E332" s="38">
        <f>ROUND(C332*D332, 2)</f>
        <v>455.48</v>
      </c>
    </row>
    <row r="333" spans="1:5" x14ac:dyDescent="0.25">
      <c r="A333" s="49" t="str">
        <f>Insumos!B66</f>
        <v>EXTENSIÓN ELÉCTRICA ENCAUCHETADA 3x12 x 10 m</v>
      </c>
      <c r="B333" s="26" t="str">
        <f>Insumos!C66</f>
        <v>Un</v>
      </c>
      <c r="C333" s="25">
        <v>0.02</v>
      </c>
      <c r="D333" s="39">
        <f>Insumos!D66</f>
        <v>56173</v>
      </c>
      <c r="E333" s="38">
        <f>ROUND(C333*D333, 2)</f>
        <v>1123.46</v>
      </c>
    </row>
    <row r="334" spans="1:5" x14ac:dyDescent="0.25">
      <c r="A334" s="49" t="str">
        <f>Insumos!B60</f>
        <v>COMPRESOR DE 120 lb</v>
      </c>
      <c r="B334" s="26" t="str">
        <f>Insumos!C60</f>
        <v>Día</v>
      </c>
      <c r="C334" s="25">
        <v>1</v>
      </c>
      <c r="D334" s="39">
        <f>Insumos!D60</f>
        <v>71366</v>
      </c>
      <c r="E334" s="38">
        <f>ROUND(C334*D334, 2)</f>
        <v>71366</v>
      </c>
    </row>
    <row r="335" spans="1:5" x14ac:dyDescent="0.25">
      <c r="A335" s="49" t="str">
        <f>Insumos!B72</f>
        <v>MANGUERA PARA COMPRESOR DE AIRE x 10 m</v>
      </c>
      <c r="B335" s="26" t="str">
        <f>Insumos!C72</f>
        <v>Día</v>
      </c>
      <c r="C335" s="25">
        <v>1</v>
      </c>
      <c r="D335" s="39">
        <f>Insumos!D72</f>
        <v>1892</v>
      </c>
      <c r="E335" s="38">
        <f>ROUND(C335*D335, 2)</f>
        <v>1892</v>
      </c>
    </row>
    <row r="336" spans="1:5" x14ac:dyDescent="0.25">
      <c r="A336" s="49" t="str">
        <f>Insumos!B81</f>
        <v>PISTÓLA COMPRESOR DE AIRE</v>
      </c>
      <c r="B336" s="26" t="str">
        <f>Insumos!C81</f>
        <v>Día</v>
      </c>
      <c r="C336" s="25">
        <v>1</v>
      </c>
      <c r="D336" s="39">
        <f>Insumos!D81</f>
        <v>10849</v>
      </c>
      <c r="E336" s="38">
        <f>ROUND(C336*D336, 2)</f>
        <v>10849</v>
      </c>
    </row>
    <row r="337" spans="1:5" x14ac:dyDescent="0.25">
      <c r="D337" s="40" t="s">
        <v>150</v>
      </c>
      <c r="E337" s="41">
        <f>SUM(E332:E336)</f>
        <v>85685.94</v>
      </c>
    </row>
    <row r="339" spans="1:5" x14ac:dyDescent="0.25">
      <c r="D339" s="42" t="s">
        <v>151</v>
      </c>
      <c r="E339" s="43">
        <f>ROUND(SUM(E331:E337)/2, 0)</f>
        <v>85686</v>
      </c>
    </row>
    <row r="342" spans="1:5" x14ac:dyDescent="0.25">
      <c r="A342" s="46" t="s">
        <v>265</v>
      </c>
      <c r="B342" s="33"/>
      <c r="C342" s="34"/>
      <c r="D342" s="34"/>
      <c r="E342" s="35" t="s">
        <v>14</v>
      </c>
    </row>
    <row r="343" spans="1:5" x14ac:dyDescent="0.25">
      <c r="A343" s="47" t="s">
        <v>20</v>
      </c>
      <c r="B343" s="36" t="s">
        <v>21</v>
      </c>
      <c r="C343" s="36" t="s">
        <v>147</v>
      </c>
      <c r="D343" s="36" t="s">
        <v>22</v>
      </c>
      <c r="E343" s="37" t="s">
        <v>148</v>
      </c>
    </row>
    <row r="344" spans="1:5" x14ac:dyDescent="0.25">
      <c r="A344" s="48" t="s">
        <v>190</v>
      </c>
    </row>
    <row r="345" spans="1:5" x14ac:dyDescent="0.25">
      <c r="A345" s="49" t="str">
        <f>Insumos!B14</f>
        <v>CEMENTO GRIS</v>
      </c>
      <c r="B345" s="26" t="str">
        <f>Insumos!C14</f>
        <v>Kg</v>
      </c>
      <c r="C345" s="25">
        <v>450</v>
      </c>
      <c r="D345" s="39">
        <f>Insumos!D14</f>
        <v>699</v>
      </c>
      <c r="E345" s="38">
        <f>ROUND(C345*D345, 2)</f>
        <v>314550</v>
      </c>
    </row>
    <row r="346" spans="1:5" x14ac:dyDescent="0.25">
      <c r="A346" s="49" t="str">
        <f>Insumos!B7</f>
        <v>ARENA</v>
      </c>
      <c r="B346" s="26" t="str">
        <f>Insumos!C7</f>
        <v>m3</v>
      </c>
      <c r="C346" s="25">
        <v>1.0900000000000001</v>
      </c>
      <c r="D346" s="39">
        <f>Insumos!D7</f>
        <v>99404</v>
      </c>
      <c r="E346" s="38">
        <f>ROUND(C346*D346, 2)</f>
        <v>108350.36</v>
      </c>
    </row>
    <row r="347" spans="1:5" x14ac:dyDescent="0.25">
      <c r="A347" s="49" t="str">
        <f>Insumos!B6</f>
        <v>AGUA</v>
      </c>
      <c r="B347" s="26" t="str">
        <f>Insumos!C6</f>
        <v>Lt</v>
      </c>
      <c r="C347" s="25">
        <v>168</v>
      </c>
      <c r="D347" s="39">
        <f>Insumos!D6</f>
        <v>70</v>
      </c>
      <c r="E347" s="38">
        <f>ROUND(C347*D347, 2)</f>
        <v>11760</v>
      </c>
    </row>
    <row r="348" spans="1:5" x14ac:dyDescent="0.25">
      <c r="D348" s="40" t="s">
        <v>150</v>
      </c>
      <c r="E348" s="41">
        <f>SUM(E345:E347)</f>
        <v>434660.36</v>
      </c>
    </row>
    <row r="349" spans="1:5" x14ac:dyDescent="0.25">
      <c r="A349" s="48" t="s">
        <v>149</v>
      </c>
    </row>
    <row r="350" spans="1:5" x14ac:dyDescent="0.25">
      <c r="A350" s="49" t="str">
        <f>Insumos!B54</f>
        <v>CANECA METÁLICA DE 55 Gal</v>
      </c>
      <c r="B350" s="26" t="str">
        <f>Insumos!C54</f>
        <v>Un</v>
      </c>
      <c r="C350" s="25">
        <v>8.0000000000000004E-4</v>
      </c>
      <c r="D350" s="39">
        <f>Insumos!D54</f>
        <v>51296</v>
      </c>
      <c r="E350" s="38">
        <f>ROUND(C350*D350, 2)</f>
        <v>41.04</v>
      </c>
    </row>
    <row r="351" spans="1:5" x14ac:dyDescent="0.25">
      <c r="A351" s="49" t="str">
        <f>Insumos!B71</f>
        <v>MANGUERA PARA AGUA Ø= 1/2" x 50 m</v>
      </c>
      <c r="B351" s="26" t="str">
        <f>Insumos!C71</f>
        <v>Un</v>
      </c>
      <c r="C351" s="25">
        <v>8.0000000000000004E-4</v>
      </c>
      <c r="D351" s="39">
        <f>Insumos!D71</f>
        <v>56933</v>
      </c>
      <c r="E351" s="38">
        <f>ROUND(C351*D351, 2)</f>
        <v>45.55</v>
      </c>
    </row>
    <row r="352" spans="1:5" x14ac:dyDescent="0.25">
      <c r="A352" s="49" t="str">
        <f>Insumos!B79</f>
        <v>PALA REDONDA CON CABO</v>
      </c>
      <c r="B352" s="26" t="str">
        <f>Insumos!C79</f>
        <v>Un</v>
      </c>
      <c r="C352" s="25">
        <v>2.3E-3</v>
      </c>
      <c r="D352" s="39">
        <f>Insumos!D79</f>
        <v>34845</v>
      </c>
      <c r="E352" s="38">
        <f>ROUND(C352*D352, 2)</f>
        <v>80.14</v>
      </c>
    </row>
    <row r="353" spans="1:5" x14ac:dyDescent="0.25">
      <c r="A353" s="49" t="str">
        <f>Insumos!B47</f>
        <v>BALDE CONSTRUCCIÓN</v>
      </c>
      <c r="B353" s="26" t="str">
        <f>Insumos!C47</f>
        <v>Un</v>
      </c>
      <c r="C353" s="25">
        <v>6.1000000000000004E-3</v>
      </c>
      <c r="D353" s="39">
        <f>Insumos!D47</f>
        <v>6265</v>
      </c>
      <c r="E353" s="38">
        <f>ROUND(C353*D353, 2)</f>
        <v>38.22</v>
      </c>
    </row>
    <row r="354" spans="1:5" x14ac:dyDescent="0.25">
      <c r="D354" s="40" t="s">
        <v>150</v>
      </c>
      <c r="E354" s="41">
        <f>SUM(E350:E353)</f>
        <v>204.95000000000002</v>
      </c>
    </row>
    <row r="355" spans="1:5" x14ac:dyDescent="0.25">
      <c r="A355" s="48" t="s">
        <v>184</v>
      </c>
    </row>
    <row r="356" spans="1:5" x14ac:dyDescent="0.25">
      <c r="A356" s="49" t="s">
        <v>185</v>
      </c>
      <c r="B356" s="26" t="s">
        <v>89</v>
      </c>
      <c r="C356" s="25">
        <v>7.5999999999999998E-2</v>
      </c>
      <c r="D356" s="39">
        <f>E244</f>
        <v>276056</v>
      </c>
      <c r="E356" s="38">
        <f>ROUND(C356*D356, 2)</f>
        <v>20980.26</v>
      </c>
    </row>
    <row r="357" spans="1:5" x14ac:dyDescent="0.25">
      <c r="D357" s="40" t="s">
        <v>150</v>
      </c>
      <c r="E357" s="41">
        <f>SUM(E356:E356)</f>
        <v>20980.26</v>
      </c>
    </row>
    <row r="359" spans="1:5" x14ac:dyDescent="0.25">
      <c r="D359" s="42" t="s">
        <v>151</v>
      </c>
      <c r="E359" s="43">
        <f>ROUND(SUM(E344:E357)/2, 0)</f>
        <v>455846</v>
      </c>
    </row>
    <row r="362" spans="1:5" ht="30" x14ac:dyDescent="0.25">
      <c r="A362" s="46" t="s">
        <v>195</v>
      </c>
      <c r="B362" s="33"/>
      <c r="C362" s="34"/>
      <c r="D362" s="34"/>
      <c r="E362" s="35" t="s">
        <v>15</v>
      </c>
    </row>
    <row r="363" spans="1:5" x14ac:dyDescent="0.25">
      <c r="A363" s="47" t="s">
        <v>20</v>
      </c>
      <c r="B363" s="36" t="s">
        <v>21</v>
      </c>
      <c r="C363" s="36" t="s">
        <v>147</v>
      </c>
      <c r="D363" s="36" t="s">
        <v>22</v>
      </c>
      <c r="E363" s="37" t="s">
        <v>148</v>
      </c>
    </row>
    <row r="364" spans="1:5" x14ac:dyDescent="0.25">
      <c r="A364" s="48" t="s">
        <v>190</v>
      </c>
    </row>
    <row r="365" spans="1:5" x14ac:dyDescent="0.25">
      <c r="A365" s="49" t="str">
        <f>Insumos!B20</f>
        <v>GUADUA SOBRE BASA</v>
      </c>
      <c r="B365" s="26" t="str">
        <f>Insumos!C20</f>
        <v>Un</v>
      </c>
      <c r="C365" s="25">
        <v>0.3</v>
      </c>
      <c r="D365" s="39">
        <f>Insumos!D20</f>
        <v>5189</v>
      </c>
      <c r="E365" s="38">
        <f t="shared" ref="E365:E372" si="4">ROUND(C365*D365, 2)</f>
        <v>1556.7</v>
      </c>
    </row>
    <row r="366" spans="1:5" x14ac:dyDescent="0.25">
      <c r="A366" s="49" t="str">
        <f>Insumos!B31</f>
        <v>TABLA 1" x 10"</v>
      </c>
      <c r="B366" s="26" t="str">
        <f>Insumos!C31</f>
        <v>m</v>
      </c>
      <c r="C366" s="25">
        <v>0.43</v>
      </c>
      <c r="D366" s="39">
        <f>Insumos!D31</f>
        <v>7427</v>
      </c>
      <c r="E366" s="38">
        <f t="shared" si="4"/>
        <v>3193.61</v>
      </c>
    </row>
    <row r="367" spans="1:5" x14ac:dyDescent="0.25">
      <c r="A367" s="49" t="str">
        <f>Insumos!B25</f>
        <v>LISTÓN 1" x 2"</v>
      </c>
      <c r="B367" s="26" t="str">
        <f>Insumos!C25</f>
        <v>m</v>
      </c>
      <c r="C367" s="25">
        <v>0.67</v>
      </c>
      <c r="D367" s="39">
        <f>Insumos!D25</f>
        <v>1274</v>
      </c>
      <c r="E367" s="38">
        <f t="shared" si="4"/>
        <v>853.58</v>
      </c>
    </row>
    <row r="368" spans="1:5" x14ac:dyDescent="0.25">
      <c r="A368" s="49" t="str">
        <f>Insumos!B30</f>
        <v>PUNTILLA 1 1/2" a 3"</v>
      </c>
      <c r="B368" s="26" t="str">
        <f>Insumos!C30</f>
        <v>Lb</v>
      </c>
      <c r="C368" s="25">
        <v>0.2</v>
      </c>
      <c r="D368" s="39">
        <f>Insumos!D30</f>
        <v>4997</v>
      </c>
      <c r="E368" s="38">
        <f t="shared" si="4"/>
        <v>999.4</v>
      </c>
    </row>
    <row r="369" spans="1:5" x14ac:dyDescent="0.25">
      <c r="A369" s="49" t="str">
        <f>Insumos!B5</f>
        <v>ACPM</v>
      </c>
      <c r="B369" s="26" t="str">
        <f>Insumos!C5</f>
        <v>Gal</v>
      </c>
      <c r="C369" s="25">
        <v>0.05</v>
      </c>
      <c r="D369" s="39">
        <f>Insumos!D5</f>
        <v>9700</v>
      </c>
      <c r="E369" s="38">
        <f t="shared" si="4"/>
        <v>485</v>
      </c>
    </row>
    <row r="370" spans="1:5" x14ac:dyDescent="0.25">
      <c r="A370" s="49" t="s">
        <v>189</v>
      </c>
      <c r="B370" s="26" t="s">
        <v>31</v>
      </c>
      <c r="C370" s="25">
        <v>6.1999999999999998E-3</v>
      </c>
      <c r="D370" s="39">
        <f>E306</f>
        <v>459410</v>
      </c>
      <c r="E370" s="38">
        <f t="shared" si="4"/>
        <v>2848.34</v>
      </c>
    </row>
    <row r="371" spans="1:5" x14ac:dyDescent="0.25">
      <c r="A371" s="49" t="str">
        <f>Insumos!B17</f>
        <v>DISOLVENTE</v>
      </c>
      <c r="B371" s="26" t="str">
        <f>Insumos!C17</f>
        <v>Gal</v>
      </c>
      <c r="C371" s="25">
        <v>3.1E-2</v>
      </c>
      <c r="D371" s="39">
        <f>Insumos!D17</f>
        <v>55979</v>
      </c>
      <c r="E371" s="38">
        <f t="shared" si="4"/>
        <v>1735.35</v>
      </c>
    </row>
    <row r="372" spans="1:5" x14ac:dyDescent="0.25">
      <c r="A372" s="49" t="str">
        <f>Insumos!B28</f>
        <v>PINTURA ESMALTE PINTULUX</v>
      </c>
      <c r="B372" s="26" t="str">
        <f>Insumos!C28</f>
        <v>Gal</v>
      </c>
      <c r="C372" s="25">
        <v>3.1E-2</v>
      </c>
      <c r="D372" s="39">
        <f>Insumos!D28</f>
        <v>110157</v>
      </c>
      <c r="E372" s="38">
        <f t="shared" si="4"/>
        <v>3414.87</v>
      </c>
    </row>
    <row r="373" spans="1:5" x14ac:dyDescent="0.25">
      <c r="D373" s="40" t="s">
        <v>150</v>
      </c>
      <c r="E373" s="41">
        <f>SUM(E365:E372)</f>
        <v>15086.850000000002</v>
      </c>
    </row>
    <row r="374" spans="1:5" x14ac:dyDescent="0.25">
      <c r="A374" s="48" t="s">
        <v>149</v>
      </c>
    </row>
    <row r="375" spans="1:5" x14ac:dyDescent="0.25">
      <c r="A375" s="49" t="str">
        <f>Insumos!B52</f>
        <v>BROCHA 2"</v>
      </c>
      <c r="B375" s="26" t="str">
        <f>Insumos!C52</f>
        <v>Un</v>
      </c>
      <c r="C375" s="25">
        <v>2.0000000000000001E-4</v>
      </c>
      <c r="D375" s="39">
        <f>Insumos!D52</f>
        <v>8049</v>
      </c>
      <c r="E375" s="38">
        <f>ROUND(C375*D375, 2)</f>
        <v>1.61</v>
      </c>
    </row>
    <row r="376" spans="1:5" x14ac:dyDescent="0.25">
      <c r="A376" s="49" t="str">
        <f>Insumos!B47</f>
        <v>BALDE CONSTRUCCIÓN</v>
      </c>
      <c r="B376" s="26" t="str">
        <f>Insumos!C47</f>
        <v>Un</v>
      </c>
      <c r="C376" s="25">
        <v>2.0000000000000001E-4</v>
      </c>
      <c r="D376" s="39">
        <f>Insumos!D47</f>
        <v>6265</v>
      </c>
      <c r="E376" s="38">
        <f>ROUND(C376*D376, 2)</f>
        <v>1.25</v>
      </c>
    </row>
    <row r="377" spans="1:5" x14ac:dyDescent="0.25">
      <c r="A377" s="49" t="s">
        <v>154</v>
      </c>
      <c r="B377" s="26" t="s">
        <v>33</v>
      </c>
      <c r="C377" s="25">
        <v>2.0000000000000001E-4</v>
      </c>
      <c r="D377" s="39">
        <f>E53</f>
        <v>311128</v>
      </c>
      <c r="E377" s="38">
        <f>ROUND(C377*D377, 2)</f>
        <v>62.23</v>
      </c>
    </row>
    <row r="378" spans="1:5" x14ac:dyDescent="0.25">
      <c r="D378" s="40" t="s">
        <v>150</v>
      </c>
      <c r="E378" s="41">
        <f>SUM(E375:E377)</f>
        <v>65.09</v>
      </c>
    </row>
    <row r="379" spans="1:5" x14ac:dyDescent="0.25">
      <c r="A379" s="48" t="s">
        <v>194</v>
      </c>
    </row>
    <row r="380" spans="1:5" x14ac:dyDescent="0.25">
      <c r="A380" s="49" t="str">
        <f>Insumos!B90</f>
        <v>CAMIONETA</v>
      </c>
      <c r="B380" s="26" t="str">
        <f>Insumos!C90</f>
        <v>Hr</v>
      </c>
      <c r="C380" s="25">
        <v>0.1</v>
      </c>
      <c r="D380" s="39">
        <f>Insumos!D90</f>
        <v>37219</v>
      </c>
      <c r="E380" s="38">
        <f>ROUND(C380*D380, 2)</f>
        <v>3721.9</v>
      </c>
    </row>
    <row r="381" spans="1:5" x14ac:dyDescent="0.25">
      <c r="D381" s="40" t="s">
        <v>150</v>
      </c>
      <c r="E381" s="41">
        <f>SUM(E380:E380)</f>
        <v>3721.9</v>
      </c>
    </row>
    <row r="382" spans="1:5" x14ac:dyDescent="0.25">
      <c r="A382" s="48" t="s">
        <v>184</v>
      </c>
    </row>
    <row r="383" spans="1:5" x14ac:dyDescent="0.25">
      <c r="A383" s="49" t="s">
        <v>183</v>
      </c>
      <c r="B383" s="26" t="s">
        <v>89</v>
      </c>
      <c r="C383" s="25">
        <v>1.7999999999999999E-2</v>
      </c>
      <c r="D383" s="39">
        <f>E234</f>
        <v>194861</v>
      </c>
      <c r="E383" s="38">
        <f>ROUND(C383*D383, 2)</f>
        <v>3507.5</v>
      </c>
    </row>
    <row r="384" spans="1:5" x14ac:dyDescent="0.25">
      <c r="D384" s="40" t="s">
        <v>150</v>
      </c>
      <c r="E384" s="41">
        <f>SUM(E383:E383)</f>
        <v>3507.5</v>
      </c>
    </row>
    <row r="386" spans="1:5" x14ac:dyDescent="0.25">
      <c r="D386" s="42" t="s">
        <v>151</v>
      </c>
      <c r="E386" s="43">
        <f>ROUND(SUM(E364:E384)/2, 0)</f>
        <v>22381</v>
      </c>
    </row>
    <row r="389" spans="1:5" x14ac:dyDescent="0.25">
      <c r="A389" s="46" t="s">
        <v>196</v>
      </c>
      <c r="B389" s="33"/>
      <c r="C389" s="34"/>
      <c r="D389" s="34"/>
      <c r="E389" s="35" t="s">
        <v>14</v>
      </c>
    </row>
    <row r="390" spans="1:5" x14ac:dyDescent="0.25">
      <c r="A390" s="47" t="s">
        <v>20</v>
      </c>
      <c r="B390" s="36" t="s">
        <v>21</v>
      </c>
      <c r="C390" s="36" t="s">
        <v>147</v>
      </c>
      <c r="D390" s="36" t="s">
        <v>22</v>
      </c>
      <c r="E390" s="37" t="s">
        <v>148</v>
      </c>
    </row>
    <row r="391" spans="1:5" x14ac:dyDescent="0.25">
      <c r="A391" s="48" t="s">
        <v>149</v>
      </c>
    </row>
    <row r="392" spans="1:5" x14ac:dyDescent="0.25">
      <c r="A392" s="49" t="str">
        <f>Insumos!B79</f>
        <v>PALA REDONDA CON CABO</v>
      </c>
      <c r="B392" s="26" t="str">
        <f>Insumos!C79</f>
        <v>Un</v>
      </c>
      <c r="C392" s="25">
        <v>1.1999999999999999E-3</v>
      </c>
      <c r="D392" s="39">
        <f>Insumos!D79</f>
        <v>34845</v>
      </c>
      <c r="E392" s="38">
        <f>ROUND(C392*D392, 2)</f>
        <v>41.81</v>
      </c>
    </row>
    <row r="393" spans="1:5" x14ac:dyDescent="0.25">
      <c r="A393" s="49" t="str">
        <f>Insumos!B62</f>
        <v>CONO PVC CON CINTA REFLECTIVA</v>
      </c>
      <c r="B393" s="26" t="str">
        <f>Insumos!C62</f>
        <v>Un</v>
      </c>
      <c r="C393" s="25">
        <v>5.9999999999999995E-4</v>
      </c>
      <c r="D393" s="39">
        <f>Insumos!D62</f>
        <v>66996</v>
      </c>
      <c r="E393" s="38">
        <f>ROUND(C393*D393, 2)</f>
        <v>40.200000000000003</v>
      </c>
    </row>
    <row r="394" spans="1:5" x14ac:dyDescent="0.25">
      <c r="D394" s="40" t="s">
        <v>150</v>
      </c>
      <c r="E394" s="41">
        <f>SUM(E392:E393)</f>
        <v>82.01</v>
      </c>
    </row>
    <row r="395" spans="1:5" x14ac:dyDescent="0.25">
      <c r="A395" s="48" t="s">
        <v>194</v>
      </c>
    </row>
    <row r="396" spans="1:5" x14ac:dyDescent="0.25">
      <c r="A396" s="49" t="str">
        <f>Insumos!B91</f>
        <v>VOLQUETA 7 m3</v>
      </c>
      <c r="B396" s="26" t="str">
        <f>Insumos!C91</f>
        <v>Hr</v>
      </c>
      <c r="C396" s="25">
        <v>0.4708</v>
      </c>
      <c r="D396" s="39">
        <f>Insumos!D91</f>
        <v>86532</v>
      </c>
      <c r="E396" s="38">
        <f>ROUND(C396*D396, 2)</f>
        <v>40739.269999999997</v>
      </c>
    </row>
    <row r="397" spans="1:5" x14ac:dyDescent="0.25">
      <c r="D397" s="40" t="s">
        <v>150</v>
      </c>
      <c r="E397" s="41">
        <f>SUM(E396:E396)</f>
        <v>40739.269999999997</v>
      </c>
    </row>
    <row r="398" spans="1:5" x14ac:dyDescent="0.25">
      <c r="A398" s="48" t="s">
        <v>184</v>
      </c>
    </row>
    <row r="399" spans="1:5" x14ac:dyDescent="0.25">
      <c r="A399" s="49" t="s">
        <v>187</v>
      </c>
      <c r="B399" s="26" t="s">
        <v>89</v>
      </c>
      <c r="C399" s="25">
        <v>5.8900000000000001E-2</v>
      </c>
      <c r="D399" s="39">
        <f>E273</f>
        <v>162390</v>
      </c>
      <c r="E399" s="38">
        <f>ROUND(C399*D399, 2)</f>
        <v>9564.77</v>
      </c>
    </row>
    <row r="400" spans="1:5" x14ac:dyDescent="0.25">
      <c r="D400" s="40" t="s">
        <v>150</v>
      </c>
      <c r="E400" s="41">
        <f>SUM(E399:E399)</f>
        <v>9564.77</v>
      </c>
    </row>
    <row r="401" spans="1:5" x14ac:dyDescent="0.25">
      <c r="A401" s="48" t="s">
        <v>178</v>
      </c>
    </row>
    <row r="402" spans="1:5" x14ac:dyDescent="0.25">
      <c r="A402" s="49" t="str">
        <f>Insumos!B97</f>
        <v>TARIFA ESCOMBRERA AUTORIZADA</v>
      </c>
      <c r="B402" s="26" t="str">
        <f>Insumos!C97</f>
        <v>m3</v>
      </c>
      <c r="C402" s="25">
        <v>1</v>
      </c>
      <c r="D402" s="39">
        <f>Insumos!D97</f>
        <v>4343</v>
      </c>
      <c r="E402" s="38">
        <f>ROUND(C402*D402, 2)</f>
        <v>4343</v>
      </c>
    </row>
    <row r="403" spans="1:5" x14ac:dyDescent="0.25">
      <c r="D403" s="40" t="s">
        <v>150</v>
      </c>
      <c r="E403" s="41">
        <f>SUM(E402:E402)</f>
        <v>4343</v>
      </c>
    </row>
    <row r="405" spans="1:5" x14ac:dyDescent="0.25">
      <c r="D405" s="42" t="s">
        <v>151</v>
      </c>
      <c r="E405" s="43">
        <f>ROUND(SUM(E391:E403)/2, 0)</f>
        <v>54729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D9E13-E1EB-46C2-8585-E7240BCE4B7C}">
  <sheetPr>
    <tabColor rgb="FFFF0000"/>
  </sheetPr>
  <dimension ref="A1:D97"/>
  <sheetViews>
    <sheetView showGridLines="0" topLeftCell="B1" workbookViewId="0">
      <selection activeCell="E30" sqref="E30"/>
    </sheetView>
  </sheetViews>
  <sheetFormatPr baseColWidth="10" defaultColWidth="8.85546875" defaultRowHeight="15" x14ac:dyDescent="0.25"/>
  <cols>
    <col min="1" max="1" width="0" style="25" hidden="1" customWidth="1"/>
    <col min="2" max="2" width="70.5703125" style="31" customWidth="1"/>
    <col min="3" max="3" width="9.5703125" style="26" customWidth="1"/>
    <col min="4" max="4" width="20.5703125" style="25" customWidth="1"/>
  </cols>
  <sheetData>
    <row r="1" spans="1:4" x14ac:dyDescent="0.25">
      <c r="A1" s="115" t="s">
        <v>0</v>
      </c>
      <c r="B1" s="116"/>
      <c r="C1" s="116"/>
      <c r="D1" s="116"/>
    </row>
    <row r="3" spans="1:4" x14ac:dyDescent="0.25">
      <c r="A3" s="119" t="s">
        <v>19</v>
      </c>
      <c r="B3" s="120"/>
      <c r="C3" s="120"/>
      <c r="D3" s="120"/>
    </row>
    <row r="4" spans="1:4" x14ac:dyDescent="0.25">
      <c r="A4" s="17"/>
      <c r="B4" s="27" t="s">
        <v>20</v>
      </c>
      <c r="C4" s="17" t="s">
        <v>21</v>
      </c>
      <c r="D4" s="17" t="s">
        <v>22</v>
      </c>
    </row>
    <row r="5" spans="1:4" x14ac:dyDescent="0.25">
      <c r="A5" s="18"/>
      <c r="B5" s="28" t="s">
        <v>26</v>
      </c>
      <c r="C5" s="19" t="s">
        <v>25</v>
      </c>
      <c r="D5" s="20">
        <v>9700</v>
      </c>
    </row>
    <row r="6" spans="1:4" x14ac:dyDescent="0.25">
      <c r="A6" s="18"/>
      <c r="B6" s="28" t="s">
        <v>28</v>
      </c>
      <c r="C6" s="19" t="s">
        <v>29</v>
      </c>
      <c r="D6" s="20">
        <v>70</v>
      </c>
    </row>
    <row r="7" spans="1:4" x14ac:dyDescent="0.25">
      <c r="A7" s="18"/>
      <c r="B7" s="28" t="s">
        <v>30</v>
      </c>
      <c r="C7" s="19" t="s">
        <v>31</v>
      </c>
      <c r="D7" s="20">
        <v>99404</v>
      </c>
    </row>
    <row r="8" spans="1:4" x14ac:dyDescent="0.25">
      <c r="A8" s="18"/>
      <c r="B8" s="28" t="s">
        <v>279</v>
      </c>
      <c r="C8" s="19" t="s">
        <v>33</v>
      </c>
      <c r="D8" s="20">
        <v>1867</v>
      </c>
    </row>
    <row r="9" spans="1:4" x14ac:dyDescent="0.25">
      <c r="A9" s="18"/>
      <c r="B9" s="28" t="s">
        <v>278</v>
      </c>
      <c r="C9" s="19" t="s">
        <v>33</v>
      </c>
      <c r="D9" s="20">
        <v>3114</v>
      </c>
    </row>
    <row r="10" spans="1:4" x14ac:dyDescent="0.25">
      <c r="A10" s="18"/>
      <c r="B10" s="28" t="s">
        <v>32</v>
      </c>
      <c r="C10" s="19" t="s">
        <v>33</v>
      </c>
      <c r="D10" s="20">
        <v>2500</v>
      </c>
    </row>
    <row r="11" spans="1:4" x14ac:dyDescent="0.25">
      <c r="A11" s="18"/>
      <c r="B11" s="28" t="s">
        <v>34</v>
      </c>
      <c r="C11" s="19" t="s">
        <v>35</v>
      </c>
      <c r="D11" s="20">
        <v>95658</v>
      </c>
    </row>
    <row r="12" spans="1:4" x14ac:dyDescent="0.25">
      <c r="A12" s="18"/>
      <c r="B12" s="28" t="s">
        <v>36</v>
      </c>
      <c r="C12" s="19" t="s">
        <v>33</v>
      </c>
      <c r="D12" s="20">
        <v>23485</v>
      </c>
    </row>
    <row r="13" spans="1:4" x14ac:dyDescent="0.25">
      <c r="A13" s="18"/>
      <c r="B13" s="28" t="s">
        <v>37</v>
      </c>
      <c r="C13" s="19" t="s">
        <v>33</v>
      </c>
      <c r="D13" s="20">
        <v>36743</v>
      </c>
    </row>
    <row r="14" spans="1:4" x14ac:dyDescent="0.25">
      <c r="A14" s="18"/>
      <c r="B14" s="28" t="s">
        <v>38</v>
      </c>
      <c r="C14" s="19" t="s">
        <v>23</v>
      </c>
      <c r="D14" s="20">
        <v>699</v>
      </c>
    </row>
    <row r="15" spans="1:4" x14ac:dyDescent="0.25">
      <c r="A15" s="18"/>
      <c r="B15" s="28" t="s">
        <v>39</v>
      </c>
      <c r="C15" s="19" t="s">
        <v>33</v>
      </c>
      <c r="D15" s="20">
        <v>30353</v>
      </c>
    </row>
    <row r="16" spans="1:4" x14ac:dyDescent="0.25">
      <c r="A16" s="18"/>
      <c r="B16" s="28" t="s">
        <v>42</v>
      </c>
      <c r="C16" s="19" t="s">
        <v>41</v>
      </c>
      <c r="D16" s="20">
        <v>174</v>
      </c>
    </row>
    <row r="17" spans="1:4" x14ac:dyDescent="0.25">
      <c r="A17" s="18"/>
      <c r="B17" s="28" t="s">
        <v>43</v>
      </c>
      <c r="C17" s="19" t="s">
        <v>25</v>
      </c>
      <c r="D17" s="20">
        <v>55979</v>
      </c>
    </row>
    <row r="18" spans="1:4" x14ac:dyDescent="0.25">
      <c r="A18" s="18"/>
      <c r="B18" s="28" t="s">
        <v>44</v>
      </c>
      <c r="C18" s="19" t="s">
        <v>33</v>
      </c>
      <c r="D18" s="20">
        <v>7439</v>
      </c>
    </row>
    <row r="19" spans="1:4" x14ac:dyDescent="0.25">
      <c r="A19" s="18"/>
      <c r="B19" s="28" t="s">
        <v>46</v>
      </c>
      <c r="C19" s="19" t="s">
        <v>27</v>
      </c>
      <c r="D19" s="20">
        <v>3412</v>
      </c>
    </row>
    <row r="20" spans="1:4" x14ac:dyDescent="0.25">
      <c r="A20" s="18"/>
      <c r="B20" s="28" t="s">
        <v>47</v>
      </c>
      <c r="C20" s="19" t="s">
        <v>33</v>
      </c>
      <c r="D20" s="20">
        <v>5189</v>
      </c>
    </row>
    <row r="21" spans="1:4" x14ac:dyDescent="0.25">
      <c r="A21" s="18"/>
      <c r="B21" s="28" t="s">
        <v>48</v>
      </c>
      <c r="C21" s="19" t="s">
        <v>35</v>
      </c>
      <c r="D21" s="20">
        <v>820</v>
      </c>
    </row>
    <row r="22" spans="1:4" x14ac:dyDescent="0.25">
      <c r="A22" s="18"/>
      <c r="B22" s="28" t="s">
        <v>49</v>
      </c>
      <c r="C22" s="19" t="s">
        <v>35</v>
      </c>
      <c r="D22" s="20">
        <v>11772</v>
      </c>
    </row>
    <row r="23" spans="1:4" x14ac:dyDescent="0.25">
      <c r="A23" s="18"/>
      <c r="B23" s="28" t="s">
        <v>50</v>
      </c>
      <c r="C23" s="19" t="s">
        <v>29</v>
      </c>
      <c r="D23" s="20">
        <v>17081</v>
      </c>
    </row>
    <row r="24" spans="1:4" x14ac:dyDescent="0.25">
      <c r="A24" s="18"/>
      <c r="B24" s="28" t="s">
        <v>52</v>
      </c>
      <c r="C24" s="19" t="s">
        <v>53</v>
      </c>
      <c r="D24" s="20">
        <v>1187</v>
      </c>
    </row>
    <row r="25" spans="1:4" x14ac:dyDescent="0.25">
      <c r="A25" s="18"/>
      <c r="B25" s="28" t="s">
        <v>54</v>
      </c>
      <c r="C25" s="19" t="s">
        <v>41</v>
      </c>
      <c r="D25" s="20">
        <v>1274</v>
      </c>
    </row>
    <row r="26" spans="1:4" x14ac:dyDescent="0.25">
      <c r="A26" s="18"/>
      <c r="B26" s="28" t="s">
        <v>56</v>
      </c>
      <c r="C26" s="19" t="s">
        <v>31</v>
      </c>
      <c r="D26" s="20">
        <v>80488</v>
      </c>
    </row>
    <row r="27" spans="1:4" x14ac:dyDescent="0.25">
      <c r="A27" s="18"/>
      <c r="B27" s="28" t="s">
        <v>57</v>
      </c>
      <c r="C27" s="19" t="s">
        <v>33</v>
      </c>
      <c r="D27" s="20">
        <v>54013</v>
      </c>
    </row>
    <row r="28" spans="1:4" x14ac:dyDescent="0.25">
      <c r="A28" s="18"/>
      <c r="B28" s="28" t="s">
        <v>59</v>
      </c>
      <c r="C28" s="19" t="s">
        <v>25</v>
      </c>
      <c r="D28" s="20">
        <v>110157</v>
      </c>
    </row>
    <row r="29" spans="1:4" x14ac:dyDescent="0.25">
      <c r="A29" s="18"/>
      <c r="B29" s="28" t="s">
        <v>61</v>
      </c>
      <c r="C29" s="19" t="s">
        <v>25</v>
      </c>
      <c r="D29" s="20">
        <v>130247</v>
      </c>
    </row>
    <row r="30" spans="1:4" x14ac:dyDescent="0.25">
      <c r="A30" s="18"/>
      <c r="B30" s="28" t="s">
        <v>63</v>
      </c>
      <c r="C30" s="19" t="s">
        <v>64</v>
      </c>
      <c r="D30" s="20">
        <v>4997</v>
      </c>
    </row>
    <row r="31" spans="1:4" x14ac:dyDescent="0.25">
      <c r="A31" s="18"/>
      <c r="B31" s="28" t="s">
        <v>65</v>
      </c>
      <c r="C31" s="19" t="s">
        <v>41</v>
      </c>
      <c r="D31" s="20">
        <v>7427</v>
      </c>
    </row>
    <row r="32" spans="1:4" x14ac:dyDescent="0.25">
      <c r="A32" s="18"/>
      <c r="B32" s="28" t="s">
        <v>277</v>
      </c>
      <c r="C32" s="19" t="s">
        <v>41</v>
      </c>
      <c r="D32" s="20">
        <v>14851</v>
      </c>
    </row>
    <row r="33" spans="1:4" x14ac:dyDescent="0.25">
      <c r="A33" s="18"/>
      <c r="B33" s="28" t="s">
        <v>66</v>
      </c>
      <c r="C33" s="19" t="s">
        <v>33</v>
      </c>
      <c r="D33" s="20">
        <v>380</v>
      </c>
    </row>
    <row r="34" spans="1:4" x14ac:dyDescent="0.25">
      <c r="A34" s="18"/>
      <c r="B34" s="28" t="s">
        <v>67</v>
      </c>
      <c r="C34" s="19" t="s">
        <v>33</v>
      </c>
      <c r="D34" s="20">
        <v>2279</v>
      </c>
    </row>
    <row r="35" spans="1:4" x14ac:dyDescent="0.25">
      <c r="A35" s="18"/>
      <c r="B35" s="28" t="s">
        <v>69</v>
      </c>
      <c r="C35" s="19" t="s">
        <v>31</v>
      </c>
      <c r="D35" s="20">
        <v>48851</v>
      </c>
    </row>
    <row r="36" spans="1:4" x14ac:dyDescent="0.25">
      <c r="A36" s="18"/>
      <c r="B36" s="28" t="s">
        <v>70</v>
      </c>
      <c r="C36" s="19" t="s">
        <v>31</v>
      </c>
      <c r="D36" s="20">
        <v>132067</v>
      </c>
    </row>
    <row r="37" spans="1:4" ht="30" x14ac:dyDescent="0.25">
      <c r="A37" s="18"/>
      <c r="B37" s="28" t="s">
        <v>72</v>
      </c>
      <c r="C37" s="19" t="s">
        <v>27</v>
      </c>
      <c r="D37" s="20">
        <v>151725</v>
      </c>
    </row>
    <row r="38" spans="1:4" x14ac:dyDescent="0.25">
      <c r="A38" s="18"/>
      <c r="B38" s="28" t="s">
        <v>71</v>
      </c>
      <c r="C38" s="19" t="s">
        <v>27</v>
      </c>
      <c r="D38" s="20">
        <v>5500</v>
      </c>
    </row>
    <row r="39" spans="1:4" x14ac:dyDescent="0.25">
      <c r="A39" s="18"/>
      <c r="B39" s="28" t="s">
        <v>75</v>
      </c>
      <c r="C39" s="19" t="s">
        <v>76</v>
      </c>
      <c r="D39" s="20">
        <v>2500000</v>
      </c>
    </row>
    <row r="40" spans="1:4" x14ac:dyDescent="0.25">
      <c r="A40" s="18"/>
      <c r="B40" s="28" t="s">
        <v>78</v>
      </c>
      <c r="C40" s="19" t="s">
        <v>33</v>
      </c>
      <c r="D40" s="20">
        <v>1775000</v>
      </c>
    </row>
    <row r="41" spans="1:4" x14ac:dyDescent="0.25">
      <c r="A41" s="18"/>
      <c r="B41" s="28" t="s">
        <v>73</v>
      </c>
      <c r="C41" s="19" t="s">
        <v>33</v>
      </c>
      <c r="D41" s="20">
        <v>4500</v>
      </c>
    </row>
    <row r="42" spans="1:4" x14ac:dyDescent="0.25">
      <c r="A42" s="18"/>
      <c r="B42" s="28" t="s">
        <v>74</v>
      </c>
      <c r="C42" s="19" t="s">
        <v>33</v>
      </c>
      <c r="D42" s="20">
        <v>55000</v>
      </c>
    </row>
    <row r="43" spans="1:4" x14ac:dyDescent="0.25">
      <c r="A43" s="18"/>
      <c r="B43" s="28" t="s">
        <v>77</v>
      </c>
      <c r="C43" s="19" t="s">
        <v>27</v>
      </c>
      <c r="D43" s="20">
        <v>75000</v>
      </c>
    </row>
    <row r="44" spans="1:4" x14ac:dyDescent="0.25">
      <c r="A44" s="18"/>
      <c r="B44" s="29" t="s">
        <v>80</v>
      </c>
      <c r="C44" s="21" t="s">
        <v>33</v>
      </c>
      <c r="D44" s="22">
        <v>59333</v>
      </c>
    </row>
    <row r="45" spans="1:4" x14ac:dyDescent="0.25">
      <c r="A45" s="18"/>
      <c r="B45" s="29" t="s">
        <v>82</v>
      </c>
      <c r="C45" s="21" t="s">
        <v>33</v>
      </c>
      <c r="D45" s="22">
        <v>49789</v>
      </c>
    </row>
    <row r="46" spans="1:4" x14ac:dyDescent="0.25">
      <c r="A46" s="18"/>
      <c r="B46" s="29" t="s">
        <v>276</v>
      </c>
      <c r="C46" s="21" t="s">
        <v>89</v>
      </c>
      <c r="D46" s="22">
        <v>6165</v>
      </c>
    </row>
    <row r="47" spans="1:4" x14ac:dyDescent="0.25">
      <c r="A47" s="18"/>
      <c r="B47" s="29" t="s">
        <v>83</v>
      </c>
      <c r="C47" s="21" t="s">
        <v>33</v>
      </c>
      <c r="D47" s="22">
        <v>6265</v>
      </c>
    </row>
    <row r="48" spans="1:4" x14ac:dyDescent="0.25">
      <c r="A48" s="18"/>
      <c r="B48" s="29" t="s">
        <v>84</v>
      </c>
      <c r="C48" s="21" t="s">
        <v>33</v>
      </c>
      <c r="D48" s="22">
        <v>12961</v>
      </c>
    </row>
    <row r="49" spans="1:4" x14ac:dyDescent="0.25">
      <c r="A49" s="18"/>
      <c r="B49" s="29" t="s">
        <v>85</v>
      </c>
      <c r="C49" s="21" t="s">
        <v>33</v>
      </c>
      <c r="D49" s="22">
        <v>107425</v>
      </c>
    </row>
    <row r="50" spans="1:4" x14ac:dyDescent="0.25">
      <c r="A50" s="18"/>
      <c r="B50" s="29" t="s">
        <v>275</v>
      </c>
      <c r="C50" s="21" t="s">
        <v>33</v>
      </c>
      <c r="D50" s="22">
        <v>27987</v>
      </c>
    </row>
    <row r="51" spans="1:4" x14ac:dyDescent="0.25">
      <c r="A51" s="18"/>
      <c r="B51" s="29" t="s">
        <v>86</v>
      </c>
      <c r="C51" s="21" t="s">
        <v>33</v>
      </c>
      <c r="D51" s="22">
        <v>46458</v>
      </c>
    </row>
    <row r="52" spans="1:4" x14ac:dyDescent="0.25">
      <c r="A52" s="18"/>
      <c r="B52" s="29" t="s">
        <v>87</v>
      </c>
      <c r="C52" s="21" t="s">
        <v>33</v>
      </c>
      <c r="D52" s="22">
        <v>8049</v>
      </c>
    </row>
    <row r="53" spans="1:4" x14ac:dyDescent="0.25">
      <c r="A53" s="18"/>
      <c r="B53" s="29" t="s">
        <v>88</v>
      </c>
      <c r="C53" s="21" t="s">
        <v>33</v>
      </c>
      <c r="D53" s="22">
        <v>16529</v>
      </c>
    </row>
    <row r="54" spans="1:4" x14ac:dyDescent="0.25">
      <c r="A54" s="18"/>
      <c r="B54" s="29" t="s">
        <v>90</v>
      </c>
      <c r="C54" s="21" t="s">
        <v>33</v>
      </c>
      <c r="D54" s="22">
        <v>51296</v>
      </c>
    </row>
    <row r="55" spans="1:4" x14ac:dyDescent="0.25">
      <c r="A55" s="18"/>
      <c r="B55" s="29" t="s">
        <v>91</v>
      </c>
      <c r="C55" s="21" t="s">
        <v>33</v>
      </c>
      <c r="D55" s="22">
        <v>313308</v>
      </c>
    </row>
    <row r="56" spans="1:4" x14ac:dyDescent="0.25">
      <c r="A56" s="18"/>
      <c r="B56" s="29" t="s">
        <v>94</v>
      </c>
      <c r="C56" s="21" t="s">
        <v>33</v>
      </c>
      <c r="D56" s="22">
        <v>30778</v>
      </c>
    </row>
    <row r="57" spans="1:4" x14ac:dyDescent="0.25">
      <c r="A57" s="18"/>
      <c r="B57" s="29" t="s">
        <v>95</v>
      </c>
      <c r="C57" s="21" t="s">
        <v>33</v>
      </c>
      <c r="D57" s="22">
        <v>19547</v>
      </c>
    </row>
    <row r="58" spans="1:4" x14ac:dyDescent="0.25">
      <c r="A58" s="18"/>
      <c r="B58" s="29" t="s">
        <v>274</v>
      </c>
      <c r="C58" s="21" t="s">
        <v>33</v>
      </c>
      <c r="D58" s="22">
        <v>39838</v>
      </c>
    </row>
    <row r="59" spans="1:4" x14ac:dyDescent="0.25">
      <c r="A59" s="18"/>
      <c r="B59" s="29" t="s">
        <v>96</v>
      </c>
      <c r="C59" s="21" t="s">
        <v>89</v>
      </c>
      <c r="D59" s="22">
        <v>53347</v>
      </c>
    </row>
    <row r="60" spans="1:4" x14ac:dyDescent="0.25">
      <c r="A60" s="18"/>
      <c r="B60" s="29" t="s">
        <v>97</v>
      </c>
      <c r="C60" s="21" t="s">
        <v>89</v>
      </c>
      <c r="D60" s="22">
        <v>71366</v>
      </c>
    </row>
    <row r="61" spans="1:4" x14ac:dyDescent="0.25">
      <c r="A61" s="18"/>
      <c r="B61" s="29" t="s">
        <v>98</v>
      </c>
      <c r="C61" s="21" t="s">
        <v>89</v>
      </c>
      <c r="D61" s="22">
        <v>44011</v>
      </c>
    </row>
    <row r="62" spans="1:4" x14ac:dyDescent="0.25">
      <c r="A62" s="18"/>
      <c r="B62" s="29" t="s">
        <v>99</v>
      </c>
      <c r="C62" s="21" t="s">
        <v>33</v>
      </c>
      <c r="D62" s="22">
        <v>66996</v>
      </c>
    </row>
    <row r="63" spans="1:4" x14ac:dyDescent="0.25">
      <c r="A63" s="18"/>
      <c r="B63" s="29" t="s">
        <v>100</v>
      </c>
      <c r="C63" s="21" t="s">
        <v>33</v>
      </c>
      <c r="D63" s="22">
        <v>211912</v>
      </c>
    </row>
    <row r="64" spans="1:4" x14ac:dyDescent="0.25">
      <c r="A64" s="18"/>
      <c r="B64" s="29" t="s">
        <v>101</v>
      </c>
      <c r="C64" s="21" t="s">
        <v>33</v>
      </c>
      <c r="D64" s="22">
        <v>4110</v>
      </c>
    </row>
    <row r="65" spans="1:4" x14ac:dyDescent="0.25">
      <c r="A65" s="18"/>
      <c r="B65" s="29" t="s">
        <v>103</v>
      </c>
      <c r="C65" s="21" t="s">
        <v>33</v>
      </c>
      <c r="D65" s="22">
        <v>21346</v>
      </c>
    </row>
    <row r="66" spans="1:4" x14ac:dyDescent="0.25">
      <c r="A66" s="18"/>
      <c r="B66" s="29" t="s">
        <v>104</v>
      </c>
      <c r="C66" s="21" t="s">
        <v>33</v>
      </c>
      <c r="D66" s="22">
        <v>56173</v>
      </c>
    </row>
    <row r="67" spans="1:4" x14ac:dyDescent="0.25">
      <c r="A67" s="18"/>
      <c r="B67" s="29" t="s">
        <v>106</v>
      </c>
      <c r="C67" s="21" t="s">
        <v>33</v>
      </c>
      <c r="D67" s="22">
        <v>691646</v>
      </c>
    </row>
    <row r="68" spans="1:4" x14ac:dyDescent="0.25">
      <c r="A68" s="18"/>
      <c r="B68" s="29" t="s">
        <v>107</v>
      </c>
      <c r="C68" s="21" t="s">
        <v>33</v>
      </c>
      <c r="D68" s="22">
        <v>22886</v>
      </c>
    </row>
    <row r="69" spans="1:4" x14ac:dyDescent="0.25">
      <c r="A69" s="18"/>
      <c r="B69" s="29" t="s">
        <v>108</v>
      </c>
      <c r="C69" s="21" t="s">
        <v>33</v>
      </c>
      <c r="D69" s="22">
        <v>27943</v>
      </c>
    </row>
    <row r="70" spans="1:4" x14ac:dyDescent="0.25">
      <c r="A70" s="18"/>
      <c r="B70" s="29" t="s">
        <v>109</v>
      </c>
      <c r="C70" s="21" t="s">
        <v>33</v>
      </c>
      <c r="D70" s="22">
        <v>5037</v>
      </c>
    </row>
    <row r="71" spans="1:4" x14ac:dyDescent="0.25">
      <c r="A71" s="18"/>
      <c r="B71" s="29" t="s">
        <v>110</v>
      </c>
      <c r="C71" s="21" t="s">
        <v>33</v>
      </c>
      <c r="D71" s="22">
        <v>56933</v>
      </c>
    </row>
    <row r="72" spans="1:4" x14ac:dyDescent="0.25">
      <c r="A72" s="18"/>
      <c r="B72" s="29" t="s">
        <v>111</v>
      </c>
      <c r="C72" s="21" t="s">
        <v>89</v>
      </c>
      <c r="D72" s="22">
        <v>1892</v>
      </c>
    </row>
    <row r="73" spans="1:4" x14ac:dyDescent="0.25">
      <c r="A73" s="18"/>
      <c r="B73" s="29" t="s">
        <v>112</v>
      </c>
      <c r="C73" s="21" t="s">
        <v>89</v>
      </c>
      <c r="D73" s="22">
        <v>657</v>
      </c>
    </row>
    <row r="74" spans="1:4" x14ac:dyDescent="0.25">
      <c r="A74" s="18"/>
      <c r="B74" s="29" t="s">
        <v>113</v>
      </c>
      <c r="C74" s="21" t="s">
        <v>33</v>
      </c>
      <c r="D74" s="22">
        <v>30470</v>
      </c>
    </row>
    <row r="75" spans="1:4" x14ac:dyDescent="0.25">
      <c r="A75" s="18"/>
      <c r="B75" s="29" t="s">
        <v>114</v>
      </c>
      <c r="C75" s="21" t="s">
        <v>33</v>
      </c>
      <c r="D75" s="22">
        <v>35658</v>
      </c>
    </row>
    <row r="76" spans="1:4" x14ac:dyDescent="0.25">
      <c r="A76" s="18"/>
      <c r="B76" s="29" t="s">
        <v>115</v>
      </c>
      <c r="C76" s="21" t="s">
        <v>33</v>
      </c>
      <c r="D76" s="22">
        <v>22774</v>
      </c>
    </row>
    <row r="77" spans="1:4" x14ac:dyDescent="0.25">
      <c r="A77" s="18"/>
      <c r="B77" s="29" t="s">
        <v>117</v>
      </c>
      <c r="C77" s="21" t="s">
        <v>33</v>
      </c>
      <c r="D77" s="22">
        <v>45275</v>
      </c>
    </row>
    <row r="78" spans="1:4" x14ac:dyDescent="0.25">
      <c r="A78" s="18"/>
      <c r="B78" s="29" t="s">
        <v>118</v>
      </c>
      <c r="C78" s="21" t="s">
        <v>33</v>
      </c>
      <c r="D78" s="22">
        <v>8906</v>
      </c>
    </row>
    <row r="79" spans="1:4" x14ac:dyDescent="0.25">
      <c r="A79" s="18"/>
      <c r="B79" s="29" t="s">
        <v>119</v>
      </c>
      <c r="C79" s="21" t="s">
        <v>33</v>
      </c>
      <c r="D79" s="22">
        <v>34845</v>
      </c>
    </row>
    <row r="80" spans="1:4" x14ac:dyDescent="0.25">
      <c r="A80" s="18"/>
      <c r="B80" s="29" t="s">
        <v>120</v>
      </c>
      <c r="C80" s="21" t="s">
        <v>33</v>
      </c>
      <c r="D80" s="22">
        <v>14352</v>
      </c>
    </row>
    <row r="81" spans="1:4" x14ac:dyDescent="0.25">
      <c r="A81" s="18"/>
      <c r="B81" s="29" t="s">
        <v>121</v>
      </c>
      <c r="C81" s="21" t="s">
        <v>89</v>
      </c>
      <c r="D81" s="22">
        <v>10849</v>
      </c>
    </row>
    <row r="82" spans="1:4" x14ac:dyDescent="0.25">
      <c r="A82" s="18"/>
      <c r="B82" s="29" t="s">
        <v>122</v>
      </c>
      <c r="C82" s="21" t="s">
        <v>89</v>
      </c>
      <c r="D82" s="22">
        <v>3163</v>
      </c>
    </row>
    <row r="83" spans="1:4" x14ac:dyDescent="0.25">
      <c r="A83" s="18"/>
      <c r="B83" s="29" t="s">
        <v>123</v>
      </c>
      <c r="C83" s="21" t="s">
        <v>33</v>
      </c>
      <c r="D83" s="22">
        <v>19048</v>
      </c>
    </row>
    <row r="84" spans="1:4" x14ac:dyDescent="0.25">
      <c r="A84" s="18"/>
      <c r="B84" s="29" t="s">
        <v>125</v>
      </c>
      <c r="C84" s="21" t="s">
        <v>33</v>
      </c>
      <c r="D84" s="22">
        <v>15028</v>
      </c>
    </row>
    <row r="85" spans="1:4" x14ac:dyDescent="0.25">
      <c r="A85" s="18"/>
      <c r="B85" s="29" t="s">
        <v>127</v>
      </c>
      <c r="C85" s="21" t="s">
        <v>89</v>
      </c>
      <c r="D85" s="22">
        <v>2056</v>
      </c>
    </row>
    <row r="86" spans="1:4" x14ac:dyDescent="0.25">
      <c r="A86" s="18"/>
      <c r="B86" s="29" t="s">
        <v>128</v>
      </c>
      <c r="C86" s="21" t="s">
        <v>33</v>
      </c>
      <c r="D86" s="22">
        <v>38288</v>
      </c>
    </row>
    <row r="87" spans="1:4" x14ac:dyDescent="0.25">
      <c r="A87" s="18"/>
      <c r="B87" s="29" t="s">
        <v>130</v>
      </c>
      <c r="C87" s="21" t="s">
        <v>89</v>
      </c>
      <c r="D87" s="22">
        <v>175</v>
      </c>
    </row>
    <row r="88" spans="1:4" x14ac:dyDescent="0.25">
      <c r="A88" s="18"/>
      <c r="B88" s="29" t="s">
        <v>131</v>
      </c>
      <c r="C88" s="21" t="s">
        <v>33</v>
      </c>
      <c r="D88" s="22">
        <v>60215</v>
      </c>
    </row>
    <row r="89" spans="1:4" x14ac:dyDescent="0.25">
      <c r="A89" s="18"/>
      <c r="B89" s="28" t="s">
        <v>133</v>
      </c>
      <c r="C89" s="19" t="s">
        <v>93</v>
      </c>
      <c r="D89" s="20">
        <v>102975</v>
      </c>
    </row>
    <row r="90" spans="1:4" x14ac:dyDescent="0.25">
      <c r="A90" s="18"/>
      <c r="B90" s="28" t="s">
        <v>134</v>
      </c>
      <c r="C90" s="19" t="s">
        <v>93</v>
      </c>
      <c r="D90" s="20">
        <v>37219</v>
      </c>
    </row>
    <row r="91" spans="1:4" x14ac:dyDescent="0.25">
      <c r="A91" s="18"/>
      <c r="B91" s="28" t="s">
        <v>135</v>
      </c>
      <c r="C91" s="19" t="s">
        <v>93</v>
      </c>
      <c r="D91" s="20">
        <v>86532</v>
      </c>
    </row>
    <row r="92" spans="1:4" x14ac:dyDescent="0.25">
      <c r="A92" s="18"/>
      <c r="B92" s="30" t="s">
        <v>136</v>
      </c>
      <c r="C92" s="23" t="s">
        <v>137</v>
      </c>
      <c r="D92" s="24">
        <v>162000</v>
      </c>
    </row>
    <row r="93" spans="1:4" x14ac:dyDescent="0.25">
      <c r="A93" s="18"/>
      <c r="B93" s="30" t="s">
        <v>138</v>
      </c>
      <c r="C93" s="23" t="s">
        <v>137</v>
      </c>
      <c r="D93" s="24">
        <v>1300000</v>
      </c>
    </row>
    <row r="94" spans="1:4" x14ac:dyDescent="0.25">
      <c r="A94" s="18"/>
      <c r="B94" s="30" t="s">
        <v>139</v>
      </c>
      <c r="C94" s="23" t="s">
        <v>137</v>
      </c>
      <c r="D94" s="24">
        <v>1590270</v>
      </c>
    </row>
    <row r="95" spans="1:4" x14ac:dyDescent="0.25">
      <c r="A95" s="18"/>
      <c r="B95" s="30" t="s">
        <v>140</v>
      </c>
      <c r="C95" s="23" t="s">
        <v>137</v>
      </c>
      <c r="D95" s="24">
        <v>1880539</v>
      </c>
    </row>
    <row r="96" spans="1:4" x14ac:dyDescent="0.25">
      <c r="A96" s="18"/>
      <c r="B96" s="30" t="s">
        <v>141</v>
      </c>
      <c r="C96" s="23" t="s">
        <v>137</v>
      </c>
      <c r="D96" s="24">
        <v>1590270</v>
      </c>
    </row>
    <row r="97" spans="1:4" x14ac:dyDescent="0.25">
      <c r="A97" s="18"/>
      <c r="B97" s="28" t="s">
        <v>143</v>
      </c>
      <c r="C97" s="19" t="s">
        <v>31</v>
      </c>
      <c r="D97" s="20">
        <v>4343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C070B-220E-4C22-B63F-2403989C853F}">
  <sheetPr>
    <tabColor rgb="FFFF0000"/>
  </sheetPr>
  <dimension ref="A1:J104"/>
  <sheetViews>
    <sheetView showGridLines="0" workbookViewId="0">
      <selection activeCell="L30" sqref="L30"/>
    </sheetView>
  </sheetViews>
  <sheetFormatPr baseColWidth="10" defaultColWidth="8.85546875" defaultRowHeight="15" x14ac:dyDescent="0.25"/>
  <cols>
    <col min="1" max="1" width="50.5703125" style="13" customWidth="1"/>
    <col min="2" max="5" width="8.85546875" style="14"/>
    <col min="6" max="10" width="8.85546875" style="15"/>
  </cols>
  <sheetData>
    <row r="1" spans="1:10" x14ac:dyDescent="0.25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</row>
    <row r="3" spans="1:10" x14ac:dyDescent="0.25">
      <c r="A3" s="122" t="s">
        <v>1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0" x14ac:dyDescent="0.25">
      <c r="A4" s="3" t="s">
        <v>273</v>
      </c>
      <c r="B4" s="4"/>
      <c r="C4" s="4"/>
      <c r="D4" s="4"/>
      <c r="E4" s="4"/>
      <c r="F4" s="5"/>
      <c r="G4" s="5"/>
      <c r="H4" s="5"/>
      <c r="I4" s="121" t="s">
        <v>14</v>
      </c>
      <c r="J4" s="121"/>
    </row>
    <row r="5" spans="1:10" x14ac:dyDescent="0.25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9" t="s">
        <v>12</v>
      </c>
    </row>
    <row r="6" spans="1:10" x14ac:dyDescent="0.25">
      <c r="A6" s="10"/>
      <c r="B6" s="11"/>
      <c r="C6" s="11"/>
      <c r="D6" s="11"/>
      <c r="E6" s="11"/>
      <c r="F6" s="12"/>
      <c r="G6" s="12"/>
      <c r="H6" s="12"/>
      <c r="I6" s="12">
        <v>5.03</v>
      </c>
      <c r="J6" s="12">
        <f>I6</f>
        <v>5.03</v>
      </c>
    </row>
    <row r="8" spans="1:10" x14ac:dyDescent="0.25">
      <c r="I8" s="16" t="s">
        <v>13</v>
      </c>
      <c r="J8" s="15">
        <f>ROUND(SUM(J6:J6),2)</f>
        <v>5.03</v>
      </c>
    </row>
    <row r="11" spans="1:10" x14ac:dyDescent="0.25">
      <c r="A11" s="3" t="s">
        <v>271</v>
      </c>
      <c r="B11" s="4"/>
      <c r="C11" s="4"/>
      <c r="D11" s="4"/>
      <c r="E11" s="4"/>
      <c r="F11" s="5"/>
      <c r="G11" s="5"/>
      <c r="H11" s="5"/>
      <c r="I11" s="121" t="s">
        <v>2</v>
      </c>
      <c r="J11" s="121"/>
    </row>
    <row r="12" spans="1:10" x14ac:dyDescent="0.25">
      <c r="A12" s="6" t="s">
        <v>3</v>
      </c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 t="s">
        <v>9</v>
      </c>
      <c r="H12" s="8" t="s">
        <v>10</v>
      </c>
      <c r="I12" s="8" t="s">
        <v>11</v>
      </c>
      <c r="J12" s="9" t="s">
        <v>12</v>
      </c>
    </row>
    <row r="13" spans="1:10" x14ac:dyDescent="0.25">
      <c r="A13" s="10"/>
      <c r="B13" s="11"/>
      <c r="C13" s="11"/>
      <c r="D13" s="11"/>
      <c r="E13" s="11"/>
      <c r="F13" s="12"/>
      <c r="G13" s="12"/>
      <c r="H13" s="12"/>
      <c r="I13" s="12">
        <v>170</v>
      </c>
      <c r="J13" s="12">
        <f>I13</f>
        <v>170</v>
      </c>
    </row>
    <row r="15" spans="1:10" x14ac:dyDescent="0.25">
      <c r="I15" s="16" t="s">
        <v>13</v>
      </c>
      <c r="J15" s="15">
        <f>ROUND(SUM(J13:J13),2)</f>
        <v>170</v>
      </c>
    </row>
    <row r="18" spans="1:10" x14ac:dyDescent="0.25">
      <c r="A18" s="3" t="s">
        <v>269</v>
      </c>
      <c r="B18" s="4"/>
      <c r="C18" s="4"/>
      <c r="D18" s="4"/>
      <c r="E18" s="4"/>
      <c r="F18" s="5"/>
      <c r="G18" s="5"/>
      <c r="H18" s="5"/>
      <c r="I18" s="121" t="s">
        <v>15</v>
      </c>
      <c r="J18" s="121"/>
    </row>
    <row r="19" spans="1:10" x14ac:dyDescent="0.25">
      <c r="A19" s="6" t="s">
        <v>3</v>
      </c>
      <c r="B19" s="7" t="s">
        <v>4</v>
      </c>
      <c r="C19" s="7" t="s">
        <v>5</v>
      </c>
      <c r="D19" s="7" t="s">
        <v>6</v>
      </c>
      <c r="E19" s="7" t="s">
        <v>7</v>
      </c>
      <c r="F19" s="8" t="s">
        <v>8</v>
      </c>
      <c r="G19" s="8" t="s">
        <v>9</v>
      </c>
      <c r="H19" s="8" t="s">
        <v>10</v>
      </c>
      <c r="I19" s="8" t="s">
        <v>11</v>
      </c>
      <c r="J19" s="9" t="s">
        <v>12</v>
      </c>
    </row>
    <row r="20" spans="1:10" x14ac:dyDescent="0.25">
      <c r="A20" s="10"/>
      <c r="B20" s="11"/>
      <c r="C20" s="11"/>
      <c r="D20" s="11"/>
      <c r="E20" s="11"/>
      <c r="F20" s="12"/>
      <c r="G20" s="12"/>
      <c r="H20" s="12"/>
      <c r="I20" s="12">
        <v>4</v>
      </c>
      <c r="J20" s="12">
        <f>I20</f>
        <v>4</v>
      </c>
    </row>
    <row r="22" spans="1:10" x14ac:dyDescent="0.25">
      <c r="I22" s="16" t="s">
        <v>13</v>
      </c>
      <c r="J22" s="15">
        <f>ROUND(SUM(J20:J20),2)</f>
        <v>4</v>
      </c>
    </row>
    <row r="25" spans="1:10" x14ac:dyDescent="0.25">
      <c r="A25" s="3" t="s">
        <v>268</v>
      </c>
      <c r="B25" s="4"/>
      <c r="C25" s="4"/>
      <c r="D25" s="4"/>
      <c r="E25" s="4"/>
      <c r="F25" s="5"/>
      <c r="G25" s="5"/>
      <c r="H25" s="5"/>
      <c r="I25" s="121" t="s">
        <v>15</v>
      </c>
      <c r="J25" s="121"/>
    </row>
    <row r="26" spans="1:10" x14ac:dyDescent="0.25">
      <c r="A26" s="6" t="s">
        <v>3</v>
      </c>
      <c r="B26" s="7" t="s">
        <v>4</v>
      </c>
      <c r="C26" s="7" t="s">
        <v>5</v>
      </c>
      <c r="D26" s="7" t="s">
        <v>6</v>
      </c>
      <c r="E26" s="7" t="s">
        <v>7</v>
      </c>
      <c r="F26" s="8" t="s">
        <v>8</v>
      </c>
      <c r="G26" s="8" t="s">
        <v>9</v>
      </c>
      <c r="H26" s="8" t="s">
        <v>10</v>
      </c>
      <c r="I26" s="8" t="s">
        <v>11</v>
      </c>
      <c r="J26" s="9" t="s">
        <v>12</v>
      </c>
    </row>
    <row r="27" spans="1:10" x14ac:dyDescent="0.25">
      <c r="A27" s="10"/>
      <c r="B27" s="11"/>
      <c r="C27" s="11"/>
      <c r="D27" s="11"/>
      <c r="E27" s="11"/>
      <c r="F27" s="12"/>
      <c r="G27" s="12"/>
      <c r="H27" s="12"/>
      <c r="I27" s="12">
        <v>5</v>
      </c>
      <c r="J27" s="12">
        <f>I27</f>
        <v>5</v>
      </c>
    </row>
    <row r="29" spans="1:10" x14ac:dyDescent="0.25">
      <c r="I29" s="16" t="s">
        <v>13</v>
      </c>
      <c r="J29" s="15">
        <f>ROUND(SUM(J27:J27),2)</f>
        <v>5</v>
      </c>
    </row>
    <row r="32" spans="1:10" x14ac:dyDescent="0.25">
      <c r="A32" s="3" t="s">
        <v>267</v>
      </c>
      <c r="B32" s="4"/>
      <c r="C32" s="4"/>
      <c r="D32" s="4"/>
      <c r="E32" s="4"/>
      <c r="F32" s="5"/>
      <c r="G32" s="5"/>
      <c r="H32" s="5"/>
      <c r="I32" s="121" t="s">
        <v>2</v>
      </c>
      <c r="J32" s="121"/>
    </row>
    <row r="33" spans="1:10" x14ac:dyDescent="0.25">
      <c r="A33" s="6" t="s">
        <v>3</v>
      </c>
      <c r="B33" s="7" t="s">
        <v>4</v>
      </c>
      <c r="C33" s="7" t="s">
        <v>5</v>
      </c>
      <c r="D33" s="7" t="s">
        <v>6</v>
      </c>
      <c r="E33" s="7" t="s">
        <v>7</v>
      </c>
      <c r="F33" s="8" t="s">
        <v>8</v>
      </c>
      <c r="G33" s="8" t="s">
        <v>9</v>
      </c>
      <c r="H33" s="8" t="s">
        <v>10</v>
      </c>
      <c r="I33" s="8" t="s">
        <v>11</v>
      </c>
      <c r="J33" s="9" t="s">
        <v>12</v>
      </c>
    </row>
    <row r="34" spans="1:10" x14ac:dyDescent="0.25">
      <c r="A34" s="10" t="s">
        <v>0</v>
      </c>
      <c r="B34" s="11" t="s">
        <v>0</v>
      </c>
      <c r="C34" s="11" t="s">
        <v>0</v>
      </c>
      <c r="D34" s="11" t="s">
        <v>0</v>
      </c>
      <c r="E34" s="11" t="s">
        <v>0</v>
      </c>
      <c r="F34" s="12">
        <v>19</v>
      </c>
      <c r="G34" s="12"/>
      <c r="H34" s="12">
        <v>0.6</v>
      </c>
      <c r="I34" s="12"/>
      <c r="J34" s="12">
        <f>ROUND(F34*H34,2)</f>
        <v>11.4</v>
      </c>
    </row>
    <row r="35" spans="1:10" x14ac:dyDescent="0.25">
      <c r="A35" s="10" t="s">
        <v>0</v>
      </c>
      <c r="B35" s="11" t="s">
        <v>0</v>
      </c>
      <c r="C35" s="11" t="s">
        <v>0</v>
      </c>
      <c r="D35" s="11" t="s">
        <v>0</v>
      </c>
      <c r="E35" s="11" t="s">
        <v>0</v>
      </c>
      <c r="F35" s="12">
        <v>17</v>
      </c>
      <c r="G35" s="12"/>
      <c r="H35" s="12">
        <v>0.6</v>
      </c>
      <c r="I35" s="12"/>
      <c r="J35" s="12">
        <f>ROUND(F35*H35,2)</f>
        <v>10.199999999999999</v>
      </c>
    </row>
    <row r="37" spans="1:10" x14ac:dyDescent="0.25">
      <c r="I37" s="16" t="s">
        <v>13</v>
      </c>
      <c r="J37" s="15">
        <f>ROUND(SUM(J34:J35),2)</f>
        <v>21.6</v>
      </c>
    </row>
    <row r="40" spans="1:10" x14ac:dyDescent="0.25">
      <c r="A40" s="3" t="s">
        <v>266</v>
      </c>
      <c r="B40" s="4"/>
      <c r="C40" s="4"/>
      <c r="D40" s="4"/>
      <c r="E40" s="4"/>
      <c r="F40" s="5"/>
      <c r="G40" s="5"/>
      <c r="H40" s="5"/>
      <c r="I40" s="121" t="s">
        <v>2</v>
      </c>
      <c r="J40" s="121"/>
    </row>
    <row r="41" spans="1:10" x14ac:dyDescent="0.25">
      <c r="A41" s="6" t="s">
        <v>3</v>
      </c>
      <c r="B41" s="7" t="s">
        <v>4</v>
      </c>
      <c r="C41" s="7" t="s">
        <v>5</v>
      </c>
      <c r="D41" s="7" t="s">
        <v>6</v>
      </c>
      <c r="E41" s="7" t="s">
        <v>7</v>
      </c>
      <c r="F41" s="8" t="s">
        <v>8</v>
      </c>
      <c r="G41" s="8" t="s">
        <v>9</v>
      </c>
      <c r="H41" s="8" t="s">
        <v>10</v>
      </c>
      <c r="I41" s="8" t="s">
        <v>11</v>
      </c>
      <c r="J41" s="9" t="s">
        <v>12</v>
      </c>
    </row>
    <row r="42" spans="1:10" x14ac:dyDescent="0.25">
      <c r="A42" s="10" t="s">
        <v>0</v>
      </c>
      <c r="B42" s="11" t="s">
        <v>0</v>
      </c>
      <c r="C42" s="11" t="s">
        <v>0</v>
      </c>
      <c r="D42" s="11" t="s">
        <v>0</v>
      </c>
      <c r="E42" s="11" t="s">
        <v>0</v>
      </c>
      <c r="F42" s="12">
        <v>19</v>
      </c>
      <c r="G42" s="12"/>
      <c r="H42" s="12"/>
      <c r="I42" s="12"/>
      <c r="J42" s="12">
        <f>ROUND(F42,2)</f>
        <v>19</v>
      </c>
    </row>
    <row r="43" spans="1:10" x14ac:dyDescent="0.25">
      <c r="A43" s="10" t="s">
        <v>0</v>
      </c>
      <c r="B43" s="11" t="s">
        <v>0</v>
      </c>
      <c r="C43" s="11" t="s">
        <v>0</v>
      </c>
      <c r="D43" s="11" t="s">
        <v>0</v>
      </c>
      <c r="E43" s="11" t="s">
        <v>0</v>
      </c>
      <c r="F43" s="12">
        <v>17</v>
      </c>
      <c r="G43" s="12"/>
      <c r="H43" s="12"/>
      <c r="I43" s="12"/>
      <c r="J43" s="12">
        <f>ROUND(F43,2)</f>
        <v>17</v>
      </c>
    </row>
    <row r="44" spans="1:10" x14ac:dyDescent="0.25">
      <c r="A44" s="10" t="s">
        <v>0</v>
      </c>
      <c r="B44" s="11" t="s">
        <v>0</v>
      </c>
      <c r="C44" s="11" t="s">
        <v>0</v>
      </c>
      <c r="D44" s="11" t="s">
        <v>0</v>
      </c>
      <c r="E44" s="11" t="s">
        <v>0</v>
      </c>
      <c r="F44" s="12">
        <v>36</v>
      </c>
      <c r="G44" s="12">
        <v>0.2</v>
      </c>
      <c r="H44" s="12"/>
      <c r="I44" s="12"/>
      <c r="J44" s="12">
        <f>ROUND(F44*G44,2)</f>
        <v>7.2</v>
      </c>
    </row>
    <row r="46" spans="1:10" x14ac:dyDescent="0.25">
      <c r="I46" s="16" t="s">
        <v>13</v>
      </c>
      <c r="J46" s="15">
        <f>ROUND(SUM(J42:J44),2)</f>
        <v>43.2</v>
      </c>
    </row>
    <row r="49" spans="1:10" x14ac:dyDescent="0.25">
      <c r="A49" s="3" t="s">
        <v>264</v>
      </c>
      <c r="B49" s="4"/>
      <c r="C49" s="4"/>
      <c r="D49" s="4"/>
      <c r="E49" s="4"/>
      <c r="F49" s="5"/>
      <c r="G49" s="5"/>
      <c r="H49" s="5"/>
      <c r="I49" s="121" t="s">
        <v>2</v>
      </c>
      <c r="J49" s="121"/>
    </row>
    <row r="50" spans="1:10" x14ac:dyDescent="0.25">
      <c r="A50" s="6" t="s">
        <v>3</v>
      </c>
      <c r="B50" s="7" t="s">
        <v>4</v>
      </c>
      <c r="C50" s="7" t="s">
        <v>5</v>
      </c>
      <c r="D50" s="7" t="s">
        <v>6</v>
      </c>
      <c r="E50" s="7" t="s">
        <v>7</v>
      </c>
      <c r="F50" s="8" t="s">
        <v>8</v>
      </c>
      <c r="G50" s="8" t="s">
        <v>9</v>
      </c>
      <c r="H50" s="8" t="s">
        <v>10</v>
      </c>
      <c r="I50" s="8" t="s">
        <v>11</v>
      </c>
      <c r="J50" s="9" t="s">
        <v>12</v>
      </c>
    </row>
    <row r="51" spans="1:10" x14ac:dyDescent="0.25">
      <c r="A51" s="10" t="s">
        <v>0</v>
      </c>
      <c r="B51" s="11" t="s">
        <v>0</v>
      </c>
      <c r="C51" s="11" t="s">
        <v>0</v>
      </c>
      <c r="D51" s="11" t="s">
        <v>0</v>
      </c>
      <c r="E51" s="11" t="s">
        <v>0</v>
      </c>
      <c r="F51" s="12">
        <v>19</v>
      </c>
      <c r="G51" s="12"/>
      <c r="H51" s="12"/>
      <c r="I51" s="12"/>
      <c r="J51" s="12">
        <f>ROUND(F51,2)</f>
        <v>19</v>
      </c>
    </row>
    <row r="52" spans="1:10" x14ac:dyDescent="0.25">
      <c r="A52" s="10" t="s">
        <v>0</v>
      </c>
      <c r="B52" s="11" t="s">
        <v>0</v>
      </c>
      <c r="C52" s="11" t="s">
        <v>0</v>
      </c>
      <c r="D52" s="11" t="s">
        <v>0</v>
      </c>
      <c r="E52" s="11" t="s">
        <v>0</v>
      </c>
      <c r="F52" s="12">
        <v>17</v>
      </c>
      <c r="G52" s="12"/>
      <c r="H52" s="12"/>
      <c r="I52" s="12"/>
      <c r="J52" s="12">
        <f>ROUND(F52,2)</f>
        <v>17</v>
      </c>
    </row>
    <row r="53" spans="1:10" x14ac:dyDescent="0.25">
      <c r="A53" s="10" t="s">
        <v>0</v>
      </c>
      <c r="B53" s="11" t="s">
        <v>0</v>
      </c>
      <c r="C53" s="11" t="s">
        <v>0</v>
      </c>
      <c r="D53" s="11" t="s">
        <v>0</v>
      </c>
      <c r="E53" s="11" t="s">
        <v>0</v>
      </c>
      <c r="F53" s="12">
        <v>36</v>
      </c>
      <c r="G53" s="12">
        <v>0.2</v>
      </c>
      <c r="H53" s="12"/>
      <c r="I53" s="12"/>
      <c r="J53" s="12">
        <f>ROUND(F53*G53,2)</f>
        <v>7.2</v>
      </c>
    </row>
    <row r="55" spans="1:10" x14ac:dyDescent="0.25">
      <c r="I55" s="16" t="s">
        <v>13</v>
      </c>
      <c r="J55" s="15">
        <f>ROUND(SUM(J51:J53),2)</f>
        <v>43.2</v>
      </c>
    </row>
    <row r="58" spans="1:10" x14ac:dyDescent="0.25">
      <c r="A58" s="3" t="s">
        <v>263</v>
      </c>
      <c r="B58" s="4"/>
      <c r="C58" s="4"/>
      <c r="D58" s="4"/>
      <c r="E58" s="4"/>
      <c r="F58" s="5"/>
      <c r="G58" s="5"/>
      <c r="H58" s="5"/>
      <c r="I58" s="121" t="s">
        <v>15</v>
      </c>
      <c r="J58" s="121"/>
    </row>
    <row r="59" spans="1:10" x14ac:dyDescent="0.25">
      <c r="A59" s="6" t="s">
        <v>3</v>
      </c>
      <c r="B59" s="7" t="s">
        <v>4</v>
      </c>
      <c r="C59" s="7" t="s">
        <v>5</v>
      </c>
      <c r="D59" s="7" t="s">
        <v>6</v>
      </c>
      <c r="E59" s="7" t="s">
        <v>7</v>
      </c>
      <c r="F59" s="8" t="s">
        <v>8</v>
      </c>
      <c r="G59" s="8" t="s">
        <v>9</v>
      </c>
      <c r="H59" s="8" t="s">
        <v>10</v>
      </c>
      <c r="I59" s="8" t="s">
        <v>11</v>
      </c>
      <c r="J59" s="9" t="s">
        <v>12</v>
      </c>
    </row>
    <row r="60" spans="1:10" x14ac:dyDescent="0.25">
      <c r="A60" s="10"/>
      <c r="B60" s="11"/>
      <c r="C60" s="11"/>
      <c r="D60" s="11"/>
      <c r="E60" s="11"/>
      <c r="F60" s="12"/>
      <c r="G60" s="12"/>
      <c r="H60" s="12"/>
      <c r="I60" s="12">
        <v>120</v>
      </c>
      <c r="J60" s="12">
        <f>I60</f>
        <v>120</v>
      </c>
    </row>
    <row r="62" spans="1:10" x14ac:dyDescent="0.25">
      <c r="I62" s="16" t="s">
        <v>13</v>
      </c>
      <c r="J62" s="15">
        <f>ROUND(SUM(J60:J60),2)</f>
        <v>120</v>
      </c>
    </row>
    <row r="65" spans="1:10" x14ac:dyDescent="0.25">
      <c r="A65" s="3" t="s">
        <v>262</v>
      </c>
      <c r="B65" s="4"/>
      <c r="C65" s="4"/>
      <c r="D65" s="4"/>
      <c r="E65" s="4"/>
      <c r="F65" s="5"/>
      <c r="G65" s="5"/>
      <c r="H65" s="5"/>
      <c r="I65" s="121" t="s">
        <v>15</v>
      </c>
      <c r="J65" s="121"/>
    </row>
    <row r="66" spans="1:10" x14ac:dyDescent="0.25">
      <c r="A66" s="6" t="s">
        <v>3</v>
      </c>
      <c r="B66" s="7" t="s">
        <v>4</v>
      </c>
      <c r="C66" s="7" t="s">
        <v>5</v>
      </c>
      <c r="D66" s="7" t="s">
        <v>6</v>
      </c>
      <c r="E66" s="7" t="s">
        <v>7</v>
      </c>
      <c r="F66" s="8" t="s">
        <v>8</v>
      </c>
      <c r="G66" s="8" t="s">
        <v>9</v>
      </c>
      <c r="H66" s="8" t="s">
        <v>10</v>
      </c>
      <c r="I66" s="8" t="s">
        <v>11</v>
      </c>
      <c r="J66" s="9" t="s">
        <v>12</v>
      </c>
    </row>
    <row r="67" spans="1:10" x14ac:dyDescent="0.25">
      <c r="A67" s="10"/>
      <c r="B67" s="11"/>
      <c r="C67" s="11"/>
      <c r="D67" s="11"/>
      <c r="E67" s="11"/>
      <c r="F67" s="12"/>
      <c r="G67" s="12"/>
      <c r="H67" s="12"/>
      <c r="I67" s="12">
        <v>5</v>
      </c>
      <c r="J67" s="12">
        <f>I67</f>
        <v>5</v>
      </c>
    </row>
    <row r="69" spans="1:10" x14ac:dyDescent="0.25">
      <c r="I69" s="16" t="s">
        <v>13</v>
      </c>
      <c r="J69" s="15">
        <f>ROUND(SUM(J67:J67),2)</f>
        <v>5</v>
      </c>
    </row>
    <row r="72" spans="1:10" x14ac:dyDescent="0.25">
      <c r="A72" s="3" t="s">
        <v>261</v>
      </c>
      <c r="B72" s="4"/>
      <c r="C72" s="4"/>
      <c r="D72" s="4"/>
      <c r="E72" s="4"/>
      <c r="F72" s="5"/>
      <c r="G72" s="5"/>
      <c r="H72" s="5"/>
      <c r="I72" s="121" t="s">
        <v>15</v>
      </c>
      <c r="J72" s="121"/>
    </row>
    <row r="73" spans="1:10" x14ac:dyDescent="0.25">
      <c r="A73" s="6" t="s">
        <v>3</v>
      </c>
      <c r="B73" s="7" t="s">
        <v>4</v>
      </c>
      <c r="C73" s="7" t="s">
        <v>5</v>
      </c>
      <c r="D73" s="7" t="s">
        <v>6</v>
      </c>
      <c r="E73" s="7" t="s">
        <v>7</v>
      </c>
      <c r="F73" s="8" t="s">
        <v>8</v>
      </c>
      <c r="G73" s="8" t="s">
        <v>9</v>
      </c>
      <c r="H73" s="8" t="s">
        <v>10</v>
      </c>
      <c r="I73" s="8" t="s">
        <v>11</v>
      </c>
      <c r="J73" s="9" t="s">
        <v>12</v>
      </c>
    </row>
    <row r="74" spans="1:10" x14ac:dyDescent="0.25">
      <c r="A74" s="10"/>
      <c r="B74" s="11"/>
      <c r="C74" s="11"/>
      <c r="D74" s="11"/>
      <c r="E74" s="11"/>
      <c r="F74" s="12"/>
      <c r="G74" s="12"/>
      <c r="H74" s="12"/>
      <c r="I74" s="12">
        <v>1</v>
      </c>
      <c r="J74" s="12">
        <f>I74</f>
        <v>1</v>
      </c>
    </row>
    <row r="76" spans="1:10" x14ac:dyDescent="0.25">
      <c r="I76" s="16" t="s">
        <v>13</v>
      </c>
      <c r="J76" s="15">
        <f>ROUND(SUM(J74:J74),2)</f>
        <v>1</v>
      </c>
    </row>
    <row r="79" spans="1:10" x14ac:dyDescent="0.25">
      <c r="A79" s="3" t="s">
        <v>18</v>
      </c>
      <c r="B79" s="4"/>
      <c r="C79" s="4"/>
      <c r="D79" s="4"/>
      <c r="E79" s="4"/>
      <c r="F79" s="5"/>
      <c r="G79" s="5"/>
      <c r="H79" s="5"/>
      <c r="I79" s="121" t="s">
        <v>14</v>
      </c>
      <c r="J79" s="121"/>
    </row>
    <row r="80" spans="1:10" x14ac:dyDescent="0.25">
      <c r="A80" s="6" t="s">
        <v>3</v>
      </c>
      <c r="B80" s="7" t="s">
        <v>4</v>
      </c>
      <c r="C80" s="7" t="s">
        <v>5</v>
      </c>
      <c r="D80" s="7" t="s">
        <v>6</v>
      </c>
      <c r="E80" s="7" t="s">
        <v>7</v>
      </c>
      <c r="F80" s="8" t="s">
        <v>8</v>
      </c>
      <c r="G80" s="8" t="s">
        <v>9</v>
      </c>
      <c r="H80" s="8" t="s">
        <v>10</v>
      </c>
      <c r="I80" s="8" t="s">
        <v>11</v>
      </c>
      <c r="J80" s="9" t="s">
        <v>12</v>
      </c>
    </row>
    <row r="81" spans="1:10" x14ac:dyDescent="0.25">
      <c r="A81" s="10"/>
      <c r="B81" s="11"/>
      <c r="C81" s="11"/>
      <c r="D81" s="11"/>
      <c r="E81" s="11"/>
      <c r="F81" s="12"/>
      <c r="G81" s="12"/>
      <c r="H81" s="12"/>
      <c r="I81" s="12">
        <v>0.66</v>
      </c>
      <c r="J81" s="12">
        <f>I81</f>
        <v>0.66</v>
      </c>
    </row>
    <row r="83" spans="1:10" x14ac:dyDescent="0.25">
      <c r="I83" s="16" t="s">
        <v>13</v>
      </c>
      <c r="J83" s="15">
        <f>ROUND(SUM(J81:J81),2)</f>
        <v>0.66</v>
      </c>
    </row>
    <row r="86" spans="1:10" x14ac:dyDescent="0.25">
      <c r="A86" s="3" t="s">
        <v>260</v>
      </c>
      <c r="B86" s="4"/>
      <c r="C86" s="4"/>
      <c r="D86" s="4"/>
      <c r="E86" s="4"/>
      <c r="F86" s="5"/>
      <c r="G86" s="5"/>
      <c r="H86" s="5"/>
      <c r="I86" s="121" t="s">
        <v>2</v>
      </c>
      <c r="J86" s="121"/>
    </row>
    <row r="87" spans="1:10" x14ac:dyDescent="0.25">
      <c r="A87" s="6" t="s">
        <v>3</v>
      </c>
      <c r="B87" s="7" t="s">
        <v>4</v>
      </c>
      <c r="C87" s="7" t="s">
        <v>5</v>
      </c>
      <c r="D87" s="7" t="s">
        <v>6</v>
      </c>
      <c r="E87" s="7" t="s">
        <v>7</v>
      </c>
      <c r="F87" s="8" t="s">
        <v>8</v>
      </c>
      <c r="G87" s="8" t="s">
        <v>9</v>
      </c>
      <c r="H87" s="8" t="s">
        <v>10</v>
      </c>
      <c r="I87" s="8" t="s">
        <v>11</v>
      </c>
      <c r="J87" s="9" t="s">
        <v>12</v>
      </c>
    </row>
    <row r="88" spans="1:10" x14ac:dyDescent="0.25">
      <c r="A88" s="10"/>
      <c r="B88" s="11"/>
      <c r="C88" s="11"/>
      <c r="D88" s="11"/>
      <c r="E88" s="11"/>
      <c r="F88" s="12"/>
      <c r="G88" s="12"/>
      <c r="H88" s="12"/>
      <c r="I88" s="12">
        <v>11.06</v>
      </c>
      <c r="J88" s="12">
        <f>I88</f>
        <v>11.06</v>
      </c>
    </row>
    <row r="90" spans="1:10" x14ac:dyDescent="0.25">
      <c r="I90" s="16" t="s">
        <v>13</v>
      </c>
      <c r="J90" s="15">
        <f>ROUND(SUM(J88:J88),2)</f>
        <v>11.06</v>
      </c>
    </row>
    <row r="93" spans="1:10" ht="45" x14ac:dyDescent="0.25">
      <c r="A93" s="3" t="s">
        <v>259</v>
      </c>
      <c r="B93" s="4"/>
      <c r="C93" s="4"/>
      <c r="D93" s="4"/>
      <c r="E93" s="4"/>
      <c r="F93" s="5"/>
      <c r="G93" s="5"/>
      <c r="H93" s="5"/>
      <c r="I93" s="121" t="s">
        <v>2</v>
      </c>
      <c r="J93" s="121"/>
    </row>
    <row r="94" spans="1:10" x14ac:dyDescent="0.25">
      <c r="A94" s="6" t="s">
        <v>3</v>
      </c>
      <c r="B94" s="7" t="s">
        <v>4</v>
      </c>
      <c r="C94" s="7" t="s">
        <v>5</v>
      </c>
      <c r="D94" s="7" t="s">
        <v>6</v>
      </c>
      <c r="E94" s="7" t="s">
        <v>7</v>
      </c>
      <c r="F94" s="8" t="s">
        <v>8</v>
      </c>
      <c r="G94" s="8" t="s">
        <v>9</v>
      </c>
      <c r="H94" s="8" t="s">
        <v>10</v>
      </c>
      <c r="I94" s="8" t="s">
        <v>11</v>
      </c>
      <c r="J94" s="9" t="s">
        <v>12</v>
      </c>
    </row>
    <row r="95" spans="1:10" x14ac:dyDescent="0.25">
      <c r="A95" s="10"/>
      <c r="B95" s="11"/>
      <c r="C95" s="11"/>
      <c r="D95" s="11"/>
      <c r="E95" s="11"/>
      <c r="F95" s="12"/>
      <c r="G95" s="12"/>
      <c r="H95" s="12"/>
      <c r="I95" s="12">
        <v>61.5</v>
      </c>
      <c r="J95" s="12">
        <f>I95</f>
        <v>61.5</v>
      </c>
    </row>
    <row r="97" spans="1:10" x14ac:dyDescent="0.25">
      <c r="I97" s="16" t="s">
        <v>13</v>
      </c>
      <c r="J97" s="15">
        <f>ROUND(SUM(J95:J95),2)</f>
        <v>61.5</v>
      </c>
    </row>
    <row r="100" spans="1:10" x14ac:dyDescent="0.25">
      <c r="A100" s="3" t="s">
        <v>258</v>
      </c>
      <c r="B100" s="4"/>
      <c r="C100" s="4"/>
      <c r="D100" s="4"/>
      <c r="E100" s="4"/>
      <c r="F100" s="5"/>
      <c r="G100" s="5"/>
      <c r="H100" s="5"/>
      <c r="I100" s="121" t="s">
        <v>257</v>
      </c>
      <c r="J100" s="121"/>
    </row>
    <row r="101" spans="1:10" x14ac:dyDescent="0.25">
      <c r="A101" s="6" t="s">
        <v>3</v>
      </c>
      <c r="B101" s="7" t="s">
        <v>4</v>
      </c>
      <c r="C101" s="7" t="s">
        <v>5</v>
      </c>
      <c r="D101" s="7" t="s">
        <v>6</v>
      </c>
      <c r="E101" s="7" t="s">
        <v>7</v>
      </c>
      <c r="F101" s="8" t="s">
        <v>8</v>
      </c>
      <c r="G101" s="8" t="s">
        <v>9</v>
      </c>
      <c r="H101" s="8" t="s">
        <v>10</v>
      </c>
      <c r="I101" s="8" t="s">
        <v>11</v>
      </c>
      <c r="J101" s="9" t="s">
        <v>12</v>
      </c>
    </row>
    <row r="102" spans="1:10" x14ac:dyDescent="0.25">
      <c r="A102" s="10"/>
      <c r="B102" s="11"/>
      <c r="C102" s="11"/>
      <c r="D102" s="11"/>
      <c r="E102" s="11"/>
      <c r="F102" s="12"/>
      <c r="G102" s="12"/>
      <c r="H102" s="12"/>
      <c r="I102" s="12">
        <v>1</v>
      </c>
      <c r="J102" s="12">
        <f>I102</f>
        <v>1</v>
      </c>
    </row>
    <row r="104" spans="1:10" x14ac:dyDescent="0.25">
      <c r="I104" s="16" t="s">
        <v>13</v>
      </c>
      <c r="J104" s="15">
        <f>ROUND(SUM(J102:J102),2)</f>
        <v>1</v>
      </c>
    </row>
  </sheetData>
  <mergeCells count="16">
    <mergeCell ref="A1:J1"/>
    <mergeCell ref="A3:J3"/>
    <mergeCell ref="I4:J4"/>
    <mergeCell ref="I11:J11"/>
    <mergeCell ref="I18:J18"/>
    <mergeCell ref="I25:J25"/>
    <mergeCell ref="I79:J79"/>
    <mergeCell ref="I86:J86"/>
    <mergeCell ref="I93:J93"/>
    <mergeCell ref="I100:J100"/>
    <mergeCell ref="I32:J32"/>
    <mergeCell ref="I40:J40"/>
    <mergeCell ref="I49:J49"/>
    <mergeCell ref="I58:J58"/>
    <mergeCell ref="I65:J65"/>
    <mergeCell ref="I72:J7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AAF22-50BC-4623-97A6-3712E7BC51AF}">
  <sheetPr>
    <tabColor rgb="FFFFC000"/>
  </sheetPr>
  <dimension ref="B1:G35"/>
  <sheetViews>
    <sheetView showGridLines="0" view="pageBreakPreview" zoomScale="85" zoomScaleNormal="100" zoomScaleSheetLayoutView="85" workbookViewId="0">
      <selection activeCell="C40" sqref="C40"/>
    </sheetView>
  </sheetViews>
  <sheetFormatPr baseColWidth="10" defaultColWidth="8.85546875" defaultRowHeight="15" x14ac:dyDescent="0.25"/>
  <cols>
    <col min="1" max="1" width="1.7109375" customWidth="1"/>
    <col min="2" max="2" width="5.140625" style="53" bestFit="1" customWidth="1"/>
    <col min="3" max="3" width="55.5703125" style="56" customWidth="1"/>
    <col min="4" max="4" width="7.85546875" style="1" bestFit="1" customWidth="1"/>
    <col min="5" max="5" width="10" style="2" bestFit="1" customWidth="1"/>
    <col min="6" max="6" width="15.140625" style="32" bestFit="1" customWidth="1"/>
    <col min="7" max="7" width="18.85546875" style="32" customWidth="1"/>
    <col min="8" max="8" width="1.28515625" customWidth="1"/>
  </cols>
  <sheetData>
    <row r="1" spans="2:7" ht="33" customHeight="1" x14ac:dyDescent="0.25">
      <c r="B1" s="168" t="s">
        <v>297</v>
      </c>
      <c r="C1" s="169"/>
      <c r="D1" s="169"/>
      <c r="E1" s="172"/>
      <c r="F1" s="172"/>
      <c r="G1" s="177"/>
    </row>
    <row r="2" spans="2:7" ht="33" customHeight="1" thickBot="1" x14ac:dyDescent="0.3">
      <c r="B2" s="170"/>
      <c r="C2" s="171"/>
      <c r="D2" s="171"/>
      <c r="E2" s="178"/>
      <c r="F2" s="178"/>
      <c r="G2" s="179"/>
    </row>
    <row r="3" spans="2:7" x14ac:dyDescent="0.25">
      <c r="B3" s="135" t="s">
        <v>202</v>
      </c>
      <c r="C3" s="136"/>
      <c r="D3" s="136"/>
      <c r="E3" s="136"/>
      <c r="F3" s="136"/>
      <c r="G3" s="137"/>
    </row>
    <row r="4" spans="2:7" x14ac:dyDescent="0.25">
      <c r="B4" s="138" t="s">
        <v>203</v>
      </c>
      <c r="C4" s="139" t="s">
        <v>20</v>
      </c>
      <c r="D4" s="140" t="s">
        <v>21</v>
      </c>
      <c r="E4" s="141" t="s">
        <v>12</v>
      </c>
      <c r="F4" s="142" t="s">
        <v>204</v>
      </c>
      <c r="G4" s="143" t="s">
        <v>148</v>
      </c>
    </row>
    <row r="5" spans="2:7" x14ac:dyDescent="0.25">
      <c r="B5" s="144" t="s">
        <v>205</v>
      </c>
      <c r="C5" s="145" t="s">
        <v>296</v>
      </c>
      <c r="D5" s="146"/>
      <c r="E5" s="147"/>
      <c r="F5" s="148"/>
      <c r="G5" s="149">
        <f>SUM(G6:G6)</f>
        <v>212478</v>
      </c>
    </row>
    <row r="6" spans="2:7" x14ac:dyDescent="0.25">
      <c r="B6" s="150" t="s">
        <v>206</v>
      </c>
      <c r="C6" s="151" t="s">
        <v>295</v>
      </c>
      <c r="D6" s="152" t="s">
        <v>33</v>
      </c>
      <c r="E6" s="153">
        <f>'G_Obra (2)'!J8</f>
        <v>3</v>
      </c>
      <c r="F6" s="133">
        <f>'Costos_Directos (2)'!E21</f>
        <v>70826</v>
      </c>
      <c r="G6" s="134">
        <f>ROUND(E6*F6, 0)</f>
        <v>212478</v>
      </c>
    </row>
    <row r="7" spans="2:7" x14ac:dyDescent="0.25">
      <c r="B7" s="150" t="s">
        <v>0</v>
      </c>
      <c r="C7" s="151"/>
      <c r="D7" s="152"/>
      <c r="E7" s="153"/>
      <c r="F7" s="133"/>
      <c r="G7" s="134"/>
    </row>
    <row r="8" spans="2:7" x14ac:dyDescent="0.25">
      <c r="B8" s="144" t="s">
        <v>209</v>
      </c>
      <c r="C8" s="145" t="s">
        <v>210</v>
      </c>
      <c r="D8" s="146"/>
      <c r="E8" s="147"/>
      <c r="F8" s="148"/>
      <c r="G8" s="149">
        <f>SUM(G9:G12)</f>
        <v>18213667</v>
      </c>
    </row>
    <row r="9" spans="2:7" x14ac:dyDescent="0.25">
      <c r="B9" s="150" t="s">
        <v>211</v>
      </c>
      <c r="C9" s="151" t="s">
        <v>212</v>
      </c>
      <c r="D9" s="152" t="s">
        <v>31</v>
      </c>
      <c r="E9" s="153">
        <f>'G_Obra (2)'!J15</f>
        <v>12</v>
      </c>
      <c r="F9" s="133">
        <f>'Costos_Directos (2)'!E37</f>
        <v>35020</v>
      </c>
      <c r="G9" s="134">
        <f>ROUND(E9*F9, 0)</f>
        <v>420240</v>
      </c>
    </row>
    <row r="10" spans="2:7" x14ac:dyDescent="0.25">
      <c r="B10" s="150" t="s">
        <v>213</v>
      </c>
      <c r="C10" s="151" t="s">
        <v>214</v>
      </c>
      <c r="D10" s="152" t="s">
        <v>31</v>
      </c>
      <c r="E10" s="153">
        <f>'G_Obra (2)'!J22</f>
        <v>15.6</v>
      </c>
      <c r="F10" s="133">
        <f>'Costos_Directos (2)'!E56</f>
        <v>52253</v>
      </c>
      <c r="G10" s="134">
        <f>ROUND(E10*F10, 0)</f>
        <v>815147</v>
      </c>
    </row>
    <row r="11" spans="2:7" ht="45" x14ac:dyDescent="0.25">
      <c r="B11" s="150" t="s">
        <v>215</v>
      </c>
      <c r="C11" s="154" t="s">
        <v>220</v>
      </c>
      <c r="D11" s="152" t="s">
        <v>27</v>
      </c>
      <c r="E11" s="153">
        <f>'G_Obra (2)'!J29</f>
        <v>60</v>
      </c>
      <c r="F11" s="133">
        <f>'Costos_Directos (2)'!E82</f>
        <v>254638</v>
      </c>
      <c r="G11" s="134">
        <f>ROUND(E11*F11, 0)</f>
        <v>15278280</v>
      </c>
    </row>
    <row r="12" spans="2:7" x14ac:dyDescent="0.25">
      <c r="B12" s="150" t="s">
        <v>219</v>
      </c>
      <c r="C12" s="151" t="s">
        <v>294</v>
      </c>
      <c r="D12" s="152" t="s">
        <v>245</v>
      </c>
      <c r="E12" s="153">
        <f>'G_Obra (2)'!J36</f>
        <v>1</v>
      </c>
      <c r="F12" s="133">
        <f>'Costos_Directos (2)'!E103</f>
        <v>1700000</v>
      </c>
      <c r="G12" s="134">
        <f>ROUND(E12*F12, 0)</f>
        <v>1700000</v>
      </c>
    </row>
    <row r="13" spans="2:7" x14ac:dyDescent="0.25">
      <c r="B13" s="150" t="s">
        <v>0</v>
      </c>
      <c r="C13" s="151"/>
      <c r="D13" s="152"/>
      <c r="E13" s="153"/>
      <c r="F13" s="133"/>
      <c r="G13" s="134"/>
    </row>
    <row r="14" spans="2:7" x14ac:dyDescent="0.25">
      <c r="B14" s="144" t="s">
        <v>221</v>
      </c>
      <c r="C14" s="145" t="s">
        <v>293</v>
      </c>
      <c r="D14" s="146"/>
      <c r="E14" s="147"/>
      <c r="F14" s="148"/>
      <c r="G14" s="149">
        <f>SUM(G15:G17)</f>
        <v>3308862</v>
      </c>
    </row>
    <row r="15" spans="2:7" x14ac:dyDescent="0.25">
      <c r="B15" s="150" t="s">
        <v>222</v>
      </c>
      <c r="C15" s="151" t="s">
        <v>292</v>
      </c>
      <c r="D15" s="152" t="s">
        <v>27</v>
      </c>
      <c r="E15" s="153">
        <f>'G_Obra (2)'!J43</f>
        <v>30</v>
      </c>
      <c r="F15" s="133">
        <f>'Costos_Directos (2)'!E118</f>
        <v>21650</v>
      </c>
      <c r="G15" s="134">
        <f>ROUND(E15*F15, 0)</f>
        <v>649500</v>
      </c>
    </row>
    <row r="16" spans="2:7" x14ac:dyDescent="0.25">
      <c r="B16" s="150" t="s">
        <v>224</v>
      </c>
      <c r="C16" s="151" t="s">
        <v>291</v>
      </c>
      <c r="D16" s="152" t="s">
        <v>27</v>
      </c>
      <c r="E16" s="153">
        <f>'G_Obra (2)'!J50</f>
        <v>30</v>
      </c>
      <c r="F16" s="133">
        <f>'Costos_Directos (2)'!E138</f>
        <v>74051</v>
      </c>
      <c r="G16" s="134">
        <f>ROUND(E16*F16, 0)</f>
        <v>2221530</v>
      </c>
    </row>
    <row r="17" spans="2:7" x14ac:dyDescent="0.25">
      <c r="B17" s="150" t="s">
        <v>0</v>
      </c>
      <c r="C17" s="151" t="s">
        <v>290</v>
      </c>
      <c r="D17" s="152" t="s">
        <v>31</v>
      </c>
      <c r="E17" s="153">
        <v>8</v>
      </c>
      <c r="F17" s="133">
        <v>54729</v>
      </c>
      <c r="G17" s="134">
        <f>ROUND(E17*F17, 0)</f>
        <v>437832</v>
      </c>
    </row>
    <row r="18" spans="2:7" x14ac:dyDescent="0.25">
      <c r="B18" s="150" t="s">
        <v>0</v>
      </c>
      <c r="C18" s="151"/>
      <c r="D18" s="152"/>
      <c r="E18" s="153"/>
      <c r="F18" s="133"/>
      <c r="G18" s="134"/>
    </row>
    <row r="19" spans="2:7" x14ac:dyDescent="0.25">
      <c r="B19" s="144" t="s">
        <v>229</v>
      </c>
      <c r="C19" s="145" t="s">
        <v>289</v>
      </c>
      <c r="D19" s="146"/>
      <c r="E19" s="147"/>
      <c r="F19" s="148"/>
      <c r="G19" s="149">
        <f>SUM(G20:G27)</f>
        <v>15728587</v>
      </c>
    </row>
    <row r="20" spans="2:7" x14ac:dyDescent="0.25">
      <c r="B20" s="150" t="s">
        <v>231</v>
      </c>
      <c r="C20" s="151" t="s">
        <v>288</v>
      </c>
      <c r="D20" s="152" t="s">
        <v>245</v>
      </c>
      <c r="E20" s="153">
        <v>10</v>
      </c>
      <c r="F20" s="133">
        <v>227000</v>
      </c>
      <c r="G20" s="134">
        <f t="shared" ref="G20:G27" si="0">ROUND(E20*F20, 0)</f>
        <v>2270000</v>
      </c>
    </row>
    <row r="21" spans="2:7" x14ac:dyDescent="0.25">
      <c r="B21" s="150" t="s">
        <v>0</v>
      </c>
      <c r="C21" s="151" t="s">
        <v>287</v>
      </c>
      <c r="D21" s="152" t="s">
        <v>245</v>
      </c>
      <c r="E21" s="153">
        <v>3</v>
      </c>
      <c r="F21" s="133">
        <v>318000</v>
      </c>
      <c r="G21" s="134">
        <f t="shared" si="0"/>
        <v>954000</v>
      </c>
    </row>
    <row r="22" spans="2:7" x14ac:dyDescent="0.25">
      <c r="B22" s="150" t="s">
        <v>248</v>
      </c>
      <c r="C22" s="151" t="s">
        <v>238</v>
      </c>
      <c r="D22" s="152" t="s">
        <v>33</v>
      </c>
      <c r="E22" s="153">
        <v>180</v>
      </c>
      <c r="F22" s="133">
        <v>7500</v>
      </c>
      <c r="G22" s="134">
        <f t="shared" si="0"/>
        <v>1350000</v>
      </c>
    </row>
    <row r="23" spans="2:7" x14ac:dyDescent="0.25">
      <c r="B23" s="150" t="s">
        <v>247</v>
      </c>
      <c r="C23" s="151" t="s">
        <v>239</v>
      </c>
      <c r="D23" s="152" t="s">
        <v>33</v>
      </c>
      <c r="E23" s="153">
        <v>3</v>
      </c>
      <c r="F23" s="133">
        <v>95000</v>
      </c>
      <c r="G23" s="134">
        <f t="shared" si="0"/>
        <v>285000</v>
      </c>
    </row>
    <row r="24" spans="2:7" x14ac:dyDescent="0.25">
      <c r="B24" s="150" t="s">
        <v>246</v>
      </c>
      <c r="C24" s="151" t="s">
        <v>286</v>
      </c>
      <c r="D24" s="152" t="s">
        <v>41</v>
      </c>
      <c r="E24" s="153">
        <v>300</v>
      </c>
      <c r="F24" s="133">
        <v>18000</v>
      </c>
      <c r="G24" s="134">
        <f t="shared" si="0"/>
        <v>5400000</v>
      </c>
    </row>
    <row r="25" spans="2:7" x14ac:dyDescent="0.25">
      <c r="B25" s="150" t="s">
        <v>285</v>
      </c>
      <c r="C25" s="151" t="s">
        <v>284</v>
      </c>
      <c r="D25" s="152" t="s">
        <v>33</v>
      </c>
      <c r="E25" s="153">
        <v>6</v>
      </c>
      <c r="F25" s="133">
        <v>75000</v>
      </c>
      <c r="G25" s="134">
        <f t="shared" si="0"/>
        <v>450000</v>
      </c>
    </row>
    <row r="26" spans="2:7" x14ac:dyDescent="0.25">
      <c r="B26" s="150" t="s">
        <v>283</v>
      </c>
      <c r="C26" s="151" t="s">
        <v>282</v>
      </c>
      <c r="D26" s="152" t="s">
        <v>33</v>
      </c>
      <c r="E26" s="153">
        <v>1</v>
      </c>
      <c r="F26" s="133">
        <v>3314042</v>
      </c>
      <c r="G26" s="134">
        <f t="shared" si="0"/>
        <v>3314042</v>
      </c>
    </row>
    <row r="27" spans="2:7" x14ac:dyDescent="0.25">
      <c r="B27" s="150" t="s">
        <v>281</v>
      </c>
      <c r="C27" s="151" t="s">
        <v>280</v>
      </c>
      <c r="D27" s="152" t="s">
        <v>245</v>
      </c>
      <c r="E27" s="153">
        <v>5</v>
      </c>
      <c r="F27" s="133">
        <v>341109</v>
      </c>
      <c r="G27" s="134">
        <f t="shared" si="0"/>
        <v>1705545</v>
      </c>
    </row>
    <row r="28" spans="2:7" x14ac:dyDescent="0.25">
      <c r="B28" s="150" t="s">
        <v>0</v>
      </c>
      <c r="C28" s="151"/>
      <c r="D28" s="152"/>
      <c r="E28" s="153"/>
      <c r="F28" s="133"/>
      <c r="G28" s="134"/>
    </row>
    <row r="29" spans="2:7" x14ac:dyDescent="0.25">
      <c r="B29" s="155" t="s">
        <v>0</v>
      </c>
      <c r="C29" s="156" t="s">
        <v>241</v>
      </c>
      <c r="D29" s="157"/>
      <c r="E29" s="158"/>
      <c r="F29" s="159"/>
      <c r="G29" s="160">
        <f>SUM(G5:G28)/2</f>
        <v>37463594</v>
      </c>
    </row>
    <row r="30" spans="2:7" x14ac:dyDescent="0.25">
      <c r="B30" s="150"/>
      <c r="C30" s="161" t="s">
        <v>242</v>
      </c>
      <c r="D30" s="152"/>
      <c r="E30" s="153"/>
      <c r="F30" s="133"/>
      <c r="G30" s="134">
        <f>ROUND(G29*25/100, 0)</f>
        <v>9365899</v>
      </c>
    </row>
    <row r="31" spans="2:7" x14ac:dyDescent="0.25">
      <c r="B31" s="150"/>
      <c r="C31" s="161" t="s">
        <v>243</v>
      </c>
      <c r="D31" s="152"/>
      <c r="E31" s="153"/>
      <c r="F31" s="133"/>
      <c r="G31" s="180">
        <f>ROUND(G29*5/100, 0)</f>
        <v>1873180</v>
      </c>
    </row>
    <row r="32" spans="2:7" ht="15.75" thickBot="1" x14ac:dyDescent="0.3">
      <c r="B32" s="162"/>
      <c r="C32" s="163" t="s">
        <v>244</v>
      </c>
      <c r="D32" s="164"/>
      <c r="E32" s="165"/>
      <c r="F32" s="166"/>
      <c r="G32" s="167">
        <f>SUM(G29:G31)</f>
        <v>48702673</v>
      </c>
    </row>
    <row r="33" spans="2:7" hidden="1" x14ac:dyDescent="0.25">
      <c r="B33"/>
      <c r="C33" s="57" t="s">
        <v>355</v>
      </c>
      <c r="D33"/>
      <c r="E33"/>
      <c r="F33"/>
      <c r="G33" s="32">
        <f>G32*0.05</f>
        <v>2435133.65</v>
      </c>
    </row>
    <row r="34" spans="2:7" hidden="1" x14ac:dyDescent="0.25">
      <c r="B34"/>
      <c r="C34" s="57" t="s">
        <v>356</v>
      </c>
      <c r="D34"/>
      <c r="E34"/>
      <c r="F34"/>
      <c r="G34" s="32">
        <f>G33*0.19</f>
        <v>462675.39350000001</v>
      </c>
    </row>
    <row r="35" spans="2:7" hidden="1" x14ac:dyDescent="0.25">
      <c r="B35" s="54"/>
      <c r="C35" s="58" t="s">
        <v>357</v>
      </c>
      <c r="D35" s="55"/>
      <c r="E35" s="51"/>
      <c r="F35" s="52"/>
      <c r="G35" s="52">
        <f>G32+G33+G34</f>
        <v>51600482.043499999</v>
      </c>
    </row>
  </sheetData>
  <mergeCells count="3">
    <mergeCell ref="B3:G3"/>
    <mergeCell ref="B1:D2"/>
    <mergeCell ref="E1:G2"/>
  </mergeCells>
  <pageMargins left="0.7" right="0.7" top="0.75" bottom="0.75" header="0.3" footer="0.3"/>
  <pageSetup paperSize="9" scale="7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18CFA-FF69-4400-9783-1EF2134B2C22}">
  <sheetPr>
    <tabColor rgb="FFFFC000"/>
  </sheetPr>
  <dimension ref="A1:E319"/>
  <sheetViews>
    <sheetView showGridLines="0" topLeftCell="A22" workbookViewId="0">
      <selection activeCell="K19" sqref="K19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7" t="s">
        <v>197</v>
      </c>
      <c r="B3" s="114"/>
      <c r="C3" s="114"/>
      <c r="D3" s="114"/>
      <c r="E3" s="114"/>
    </row>
    <row r="4" spans="1:5" x14ac:dyDescent="0.25">
      <c r="A4" s="50" t="s">
        <v>310</v>
      </c>
      <c r="B4" s="33"/>
      <c r="C4" s="34"/>
      <c r="D4" s="34"/>
      <c r="E4" s="35" t="s">
        <v>15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190</v>
      </c>
    </row>
    <row r="7" spans="1:5" x14ac:dyDescent="0.25">
      <c r="A7" s="49" t="s">
        <v>189</v>
      </c>
      <c r="B7" s="26" t="s">
        <v>31</v>
      </c>
      <c r="C7" s="25">
        <v>0.06</v>
      </c>
      <c r="D7" s="39">
        <f>'Subproductos (2)'!E296</f>
        <v>459410</v>
      </c>
      <c r="E7" s="38">
        <f>ROUND(C7*D7, 2)</f>
        <v>27564.6</v>
      </c>
    </row>
    <row r="8" spans="1:5" x14ac:dyDescent="0.25">
      <c r="D8" s="40" t="s">
        <v>150</v>
      </c>
      <c r="E8" s="41">
        <f>SUM(E7:E7)</f>
        <v>27564.6</v>
      </c>
    </row>
    <row r="9" spans="1:5" x14ac:dyDescent="0.25">
      <c r="A9" s="48" t="s">
        <v>149</v>
      </c>
    </row>
    <row r="10" spans="1:5" x14ac:dyDescent="0.25">
      <c r="A10" s="49" t="str">
        <f>'Insumos (2)'!B44</f>
        <v>BALDE CONSTRUCCIÓN</v>
      </c>
      <c r="B10" s="26" t="str">
        <f>'Insumos (2)'!C44</f>
        <v>Un</v>
      </c>
      <c r="C10" s="25">
        <v>1.9E-3</v>
      </c>
      <c r="D10" s="39">
        <f>'Insumos (2)'!D44</f>
        <v>6265</v>
      </c>
      <c r="E10" s="38">
        <f>ROUND(C10*D10, 2)</f>
        <v>11.9</v>
      </c>
    </row>
    <row r="11" spans="1:5" x14ac:dyDescent="0.25">
      <c r="A11" s="49" t="str">
        <f>'Insumos (2)'!B74</f>
        <v>PALUSTRE</v>
      </c>
      <c r="B11" s="26" t="str">
        <f>'Insumos (2)'!C74</f>
        <v>Un</v>
      </c>
      <c r="C11" s="25">
        <v>1.9E-3</v>
      </c>
      <c r="D11" s="39">
        <f>'Insumos (2)'!D74</f>
        <v>14352</v>
      </c>
      <c r="E11" s="38">
        <f>ROUND(C11*D11, 2)</f>
        <v>27.27</v>
      </c>
    </row>
    <row r="12" spans="1:5" x14ac:dyDescent="0.25">
      <c r="A12" s="49" t="s">
        <v>199</v>
      </c>
      <c r="B12" s="26" t="s">
        <v>200</v>
      </c>
      <c r="C12" s="25">
        <v>2</v>
      </c>
      <c r="D12" s="39">
        <f>E19</f>
        <v>36536.44</v>
      </c>
      <c r="E12" s="38">
        <f>ROUND(C12*D12/100, 2)</f>
        <v>730.73</v>
      </c>
    </row>
    <row r="13" spans="1:5" x14ac:dyDescent="0.25">
      <c r="D13" s="40" t="s">
        <v>150</v>
      </c>
      <c r="E13" s="41">
        <f>SUM(E10:E12)</f>
        <v>769.9</v>
      </c>
    </row>
    <row r="14" spans="1:5" x14ac:dyDescent="0.25">
      <c r="A14" s="48" t="s">
        <v>194</v>
      </c>
    </row>
    <row r="15" spans="1:5" x14ac:dyDescent="0.25">
      <c r="A15" s="49" t="str">
        <f>'Insumos (2)'!B83</f>
        <v>CAMIÓN 350</v>
      </c>
      <c r="B15" s="26" t="str">
        <f>'Insumos (2)'!C83</f>
        <v>Hr</v>
      </c>
      <c r="C15" s="25">
        <v>0.1</v>
      </c>
      <c r="D15" s="39">
        <f>'Insumos (2)'!D83</f>
        <v>59549</v>
      </c>
      <c r="E15" s="38">
        <f>ROUND(C15*D15, 2)</f>
        <v>5954.9</v>
      </c>
    </row>
    <row r="16" spans="1:5" x14ac:dyDescent="0.25">
      <c r="D16" s="40" t="s">
        <v>150</v>
      </c>
      <c r="E16" s="41">
        <f>SUM(E15:E15)</f>
        <v>5954.9</v>
      </c>
    </row>
    <row r="17" spans="1:5" x14ac:dyDescent="0.25">
      <c r="A17" s="48" t="s">
        <v>184</v>
      </c>
    </row>
    <row r="18" spans="1:5" x14ac:dyDescent="0.25">
      <c r="A18" s="49" t="s">
        <v>183</v>
      </c>
      <c r="B18" s="26" t="s">
        <v>89</v>
      </c>
      <c r="C18" s="25">
        <v>0.1875</v>
      </c>
      <c r="D18" s="39">
        <f>'Subproductos (2)'!E234</f>
        <v>194861</v>
      </c>
      <c r="E18" s="38">
        <f>ROUND(C18*D18, 2)</f>
        <v>36536.44</v>
      </c>
    </row>
    <row r="19" spans="1:5" x14ac:dyDescent="0.25">
      <c r="D19" s="40" t="s">
        <v>150</v>
      </c>
      <c r="E19" s="41">
        <f>SUM(E18:E18)</f>
        <v>36536.44</v>
      </c>
    </row>
    <row r="21" spans="1:5" x14ac:dyDescent="0.25">
      <c r="D21" s="42" t="s">
        <v>198</v>
      </c>
      <c r="E21" s="43">
        <f>ROUND(SUM(E6:E19)/2, 0)</f>
        <v>70826</v>
      </c>
    </row>
    <row r="24" spans="1:5" x14ac:dyDescent="0.25">
      <c r="A24" s="50" t="s">
        <v>16</v>
      </c>
      <c r="B24" s="33"/>
      <c r="C24" s="34"/>
      <c r="D24" s="34"/>
      <c r="E24" s="35" t="s">
        <v>14</v>
      </c>
    </row>
    <row r="25" spans="1:5" x14ac:dyDescent="0.25">
      <c r="A25" s="47" t="s">
        <v>20</v>
      </c>
      <c r="B25" s="36" t="s">
        <v>21</v>
      </c>
      <c r="C25" s="36" t="s">
        <v>147</v>
      </c>
      <c r="D25" s="36" t="s">
        <v>22</v>
      </c>
      <c r="E25" s="37" t="s">
        <v>148</v>
      </c>
    </row>
    <row r="26" spans="1:5" x14ac:dyDescent="0.25">
      <c r="A26" s="48" t="s">
        <v>190</v>
      </c>
    </row>
    <row r="27" spans="1:5" x14ac:dyDescent="0.25">
      <c r="A27" s="49" t="str">
        <f>'Insumos (2)'!B14</f>
        <v>CINTA DE SEÑALIZACIÓN a=7 cm</v>
      </c>
      <c r="B27" s="26" t="str">
        <f>'Insumos (2)'!C14</f>
        <v>m</v>
      </c>
      <c r="C27" s="25">
        <v>1</v>
      </c>
      <c r="D27" s="39">
        <f>'Insumos (2)'!D14</f>
        <v>174</v>
      </c>
      <c r="E27" s="38">
        <f>ROUND(C27*D27, 2)</f>
        <v>174</v>
      </c>
    </row>
    <row r="28" spans="1:5" ht="30" x14ac:dyDescent="0.25">
      <c r="A28" s="49" t="s">
        <v>195</v>
      </c>
      <c r="B28" s="26" t="s">
        <v>33</v>
      </c>
      <c r="C28" s="25">
        <v>0.05</v>
      </c>
      <c r="D28" s="39">
        <f>'Subproductos (2)'!E336</f>
        <v>22381</v>
      </c>
      <c r="E28" s="38">
        <f>ROUND(C28*D28, 2)</f>
        <v>1119.05</v>
      </c>
    </row>
    <row r="29" spans="1:5" x14ac:dyDescent="0.25">
      <c r="D29" s="40" t="s">
        <v>150</v>
      </c>
      <c r="E29" s="41">
        <f>SUM(E27:E28)</f>
        <v>1293.05</v>
      </c>
    </row>
    <row r="30" spans="1:5" x14ac:dyDescent="0.25">
      <c r="A30" s="48" t="s">
        <v>149</v>
      </c>
    </row>
    <row r="31" spans="1:5" x14ac:dyDescent="0.25">
      <c r="A31" s="49" t="s">
        <v>153</v>
      </c>
      <c r="B31" s="26" t="s">
        <v>33</v>
      </c>
      <c r="C31" s="25">
        <v>1.1999999999999999E-3</v>
      </c>
      <c r="D31" s="39">
        <f>'Subproductos (2)'!E34</f>
        <v>408368</v>
      </c>
      <c r="E31" s="38">
        <f>ROUND(C31*D31, 2)</f>
        <v>490.04</v>
      </c>
    </row>
    <row r="32" spans="1:5" x14ac:dyDescent="0.25">
      <c r="D32" s="40" t="s">
        <v>150</v>
      </c>
      <c r="E32" s="41">
        <f>SUM(E31:E31)</f>
        <v>490.04</v>
      </c>
    </row>
    <row r="33" spans="1:5" x14ac:dyDescent="0.25">
      <c r="A33" s="48" t="s">
        <v>184</v>
      </c>
    </row>
    <row r="34" spans="1:5" x14ac:dyDescent="0.25">
      <c r="A34" s="49" t="s">
        <v>185</v>
      </c>
      <c r="B34" s="26" t="s">
        <v>89</v>
      </c>
      <c r="C34" s="25">
        <v>0.12039999999999999</v>
      </c>
      <c r="D34" s="39">
        <f>'Subproductos (2)'!E244</f>
        <v>276056</v>
      </c>
      <c r="E34" s="38">
        <f>ROUND(C34*D34, 2)</f>
        <v>33237.14</v>
      </c>
    </row>
    <row r="35" spans="1:5" x14ac:dyDescent="0.25">
      <c r="D35" s="40" t="s">
        <v>150</v>
      </c>
      <c r="E35" s="41">
        <f>SUM(E34:E34)</f>
        <v>33237.14</v>
      </c>
    </row>
    <row r="37" spans="1:5" x14ac:dyDescent="0.25">
      <c r="D37" s="42" t="s">
        <v>198</v>
      </c>
      <c r="E37" s="43">
        <f>ROUND(SUM(E26:E35)/2, 0)</f>
        <v>35020</v>
      </c>
    </row>
    <row r="40" spans="1:5" x14ac:dyDescent="0.25">
      <c r="A40" s="50" t="s">
        <v>17</v>
      </c>
      <c r="B40" s="33"/>
      <c r="C40" s="34"/>
      <c r="D40" s="34"/>
      <c r="E40" s="35" t="s">
        <v>14</v>
      </c>
    </row>
    <row r="41" spans="1:5" x14ac:dyDescent="0.25">
      <c r="A41" s="47" t="s">
        <v>20</v>
      </c>
      <c r="B41" s="36" t="s">
        <v>21</v>
      </c>
      <c r="C41" s="36" t="s">
        <v>147</v>
      </c>
      <c r="D41" s="36" t="s">
        <v>22</v>
      </c>
      <c r="E41" s="37" t="s">
        <v>148</v>
      </c>
    </row>
    <row r="42" spans="1:5" x14ac:dyDescent="0.25">
      <c r="A42" s="48" t="s">
        <v>149</v>
      </c>
    </row>
    <row r="43" spans="1:5" x14ac:dyDescent="0.25">
      <c r="A43" s="49" t="str">
        <f>'Insumos (2)'!B73</f>
        <v>PALA REDONDA CON CABO</v>
      </c>
      <c r="B43" s="26" t="str">
        <f>'Insumos (2)'!C73</f>
        <v>Un</v>
      </c>
      <c r="C43" s="25">
        <v>8.9999999999999998E-4</v>
      </c>
      <c r="D43" s="39">
        <f>'Insumos (2)'!D73</f>
        <v>34845</v>
      </c>
      <c r="E43" s="38">
        <f>ROUND(C43*D43, 2)</f>
        <v>31.36</v>
      </c>
    </row>
    <row r="44" spans="1:5" x14ac:dyDescent="0.25">
      <c r="A44" s="49" t="str">
        <f>'Insumos (2)'!B56</f>
        <v>CONO PVC CON CINTA REFLECTIVA</v>
      </c>
      <c r="B44" s="26" t="str">
        <f>'Insumos (2)'!C56</f>
        <v>Un</v>
      </c>
      <c r="C44" s="25">
        <v>4.0000000000000002E-4</v>
      </c>
      <c r="D44" s="39">
        <f>'Insumos (2)'!D56</f>
        <v>66996</v>
      </c>
      <c r="E44" s="38">
        <f>ROUND(C44*D44, 2)</f>
        <v>26.8</v>
      </c>
    </row>
    <row r="45" spans="1:5" x14ac:dyDescent="0.25">
      <c r="D45" s="40" t="s">
        <v>150</v>
      </c>
      <c r="E45" s="41">
        <f>SUM(E43:E44)</f>
        <v>58.16</v>
      </c>
    </row>
    <row r="46" spans="1:5" x14ac:dyDescent="0.25">
      <c r="A46" s="48" t="s">
        <v>194</v>
      </c>
    </row>
    <row r="47" spans="1:5" x14ac:dyDescent="0.25">
      <c r="A47" s="49" t="str">
        <f>'Insumos (2)'!B85</f>
        <v>VOLQUETA 7 m3</v>
      </c>
      <c r="B47" s="26" t="str">
        <f>'Insumos (2)'!C85</f>
        <v>Hr</v>
      </c>
      <c r="C47" s="25">
        <v>0.4708</v>
      </c>
      <c r="D47" s="39">
        <f>'Insumos (2)'!D85</f>
        <v>86532</v>
      </c>
      <c r="E47" s="38">
        <f>ROUND(C47*D47, 2)</f>
        <v>40739.269999999997</v>
      </c>
    </row>
    <row r="48" spans="1:5" x14ac:dyDescent="0.25">
      <c r="D48" s="40" t="s">
        <v>150</v>
      </c>
      <c r="E48" s="41">
        <f>SUM(E47:E47)</f>
        <v>40739.269999999997</v>
      </c>
    </row>
    <row r="49" spans="1:5" x14ac:dyDescent="0.25">
      <c r="A49" s="48" t="s">
        <v>184</v>
      </c>
    </row>
    <row r="50" spans="1:5" x14ac:dyDescent="0.25">
      <c r="A50" s="49" t="s">
        <v>187</v>
      </c>
      <c r="B50" s="26" t="s">
        <v>89</v>
      </c>
      <c r="C50" s="25">
        <v>4.3799999999999999E-2</v>
      </c>
      <c r="D50" s="39">
        <f>'Subproductos (2)'!E263</f>
        <v>162390</v>
      </c>
      <c r="E50" s="38">
        <f>ROUND(C50*D50, 2)</f>
        <v>7112.68</v>
      </c>
    </row>
    <row r="51" spans="1:5" x14ac:dyDescent="0.25">
      <c r="D51" s="40" t="s">
        <v>150</v>
      </c>
      <c r="E51" s="41">
        <f>SUM(E50:E50)</f>
        <v>7112.68</v>
      </c>
    </row>
    <row r="52" spans="1:5" x14ac:dyDescent="0.25">
      <c r="A52" s="48" t="s">
        <v>178</v>
      </c>
    </row>
    <row r="53" spans="1:5" x14ac:dyDescent="0.25">
      <c r="A53" s="49" t="str">
        <f>'Insumos (2)'!B91</f>
        <v>TARIFA ESCOMBRERA AUTORIZADA</v>
      </c>
      <c r="B53" s="26" t="str">
        <f>'Insumos (2)'!C91</f>
        <v>m3</v>
      </c>
      <c r="C53" s="25">
        <v>1</v>
      </c>
      <c r="D53" s="39">
        <f>'Insumos (2)'!D91</f>
        <v>4343</v>
      </c>
      <c r="E53" s="38">
        <f>ROUND(C53*D53, 2)</f>
        <v>4343</v>
      </c>
    </row>
    <row r="54" spans="1:5" x14ac:dyDescent="0.25">
      <c r="D54" s="40" t="s">
        <v>150</v>
      </c>
      <c r="E54" s="41">
        <f>SUM(E53:E53)</f>
        <v>4343</v>
      </c>
    </row>
    <row r="56" spans="1:5" x14ac:dyDescent="0.25">
      <c r="D56" s="42" t="s">
        <v>198</v>
      </c>
      <c r="E56" s="43">
        <f>ROUND(SUM(E42:E54)/2, 0)</f>
        <v>52253</v>
      </c>
    </row>
    <row r="59" spans="1:5" ht="45" x14ac:dyDescent="0.25">
      <c r="A59" s="50" t="s">
        <v>309</v>
      </c>
      <c r="B59" s="33"/>
      <c r="C59" s="34"/>
      <c r="D59" s="34"/>
      <c r="E59" s="35" t="s">
        <v>2</v>
      </c>
    </row>
    <row r="60" spans="1:5" x14ac:dyDescent="0.25">
      <c r="A60" s="47" t="s">
        <v>20</v>
      </c>
      <c r="B60" s="36" t="s">
        <v>21</v>
      </c>
      <c r="C60" s="36" t="s">
        <v>147</v>
      </c>
      <c r="D60" s="36" t="s">
        <v>22</v>
      </c>
      <c r="E60" s="37" t="s">
        <v>148</v>
      </c>
    </row>
    <row r="61" spans="1:5" x14ac:dyDescent="0.25">
      <c r="A61" s="48" t="s">
        <v>190</v>
      </c>
    </row>
    <row r="62" spans="1:5" x14ac:dyDescent="0.25">
      <c r="A62" s="49" t="str">
        <f>'Insumos (2)'!B23</f>
        <v>MATERIAL SELECCIONADO</v>
      </c>
      <c r="B62" s="26" t="str">
        <f>'Insumos (2)'!C23</f>
        <v>m3</v>
      </c>
      <c r="C62" s="25">
        <v>0.1</v>
      </c>
      <c r="D62" s="39">
        <f>'Insumos (2)'!D23</f>
        <v>80488</v>
      </c>
      <c r="E62" s="38">
        <f>ROUND(C62*D62, 2)</f>
        <v>8048.8</v>
      </c>
    </row>
    <row r="63" spans="1:5" ht="30" x14ac:dyDescent="0.25">
      <c r="A63" s="49" t="str">
        <f>'Insumos (2)'!B36</f>
        <v>TAPETE SINTÉTICO EN FIBRA ARTIFICIAL DE POLIETILENO FIBRILADO, DE TERCERA GENERACIÓN</v>
      </c>
      <c r="B63" s="26" t="str">
        <f>'Insumos (2)'!C36</f>
        <v>m2</v>
      </c>
      <c r="C63" s="25">
        <v>1.04</v>
      </c>
      <c r="D63" s="39">
        <f>'Insumos (2)'!D36</f>
        <v>151725</v>
      </c>
      <c r="E63" s="38">
        <f>ROUND(C63*D63, 2)</f>
        <v>157794</v>
      </c>
    </row>
    <row r="64" spans="1:5" x14ac:dyDescent="0.25">
      <c r="A64" s="49" t="str">
        <f>'Insumos (2)'!B35</f>
        <v>ARENA DE SÍLICE Y GRANO DE CAUCHO</v>
      </c>
      <c r="B64" s="26" t="str">
        <f>'Insumos (2)'!C35</f>
        <v>m2</v>
      </c>
      <c r="C64" s="25">
        <v>1.04</v>
      </c>
      <c r="D64" s="39">
        <f>'Insumos (2)'!D35</f>
        <v>5500</v>
      </c>
      <c r="E64" s="38">
        <f>ROUND(C64*D64, 2)</f>
        <v>5720</v>
      </c>
    </row>
    <row r="65" spans="1:5" x14ac:dyDescent="0.25">
      <c r="A65" s="49" t="s">
        <v>46</v>
      </c>
      <c r="B65" s="26" t="s">
        <v>27</v>
      </c>
      <c r="C65" s="25">
        <v>0</v>
      </c>
      <c r="D65" s="39">
        <v>3412</v>
      </c>
      <c r="E65" s="38">
        <f>ROUND(C65*D65, 2)</f>
        <v>0</v>
      </c>
    </row>
    <row r="66" spans="1:5" x14ac:dyDescent="0.25">
      <c r="A66" s="49" t="str">
        <f>'Insumos (2)'!B40</f>
        <v>BASE ELASTICA</v>
      </c>
      <c r="B66" s="26" t="str">
        <f>'Insumos (2)'!C40</f>
        <v>m2</v>
      </c>
      <c r="C66" s="25">
        <v>1</v>
      </c>
      <c r="D66" s="39">
        <f>'Insumos (2)'!D40</f>
        <v>75000</v>
      </c>
      <c r="E66" s="38">
        <f>ROUND(C66*D66, 2)</f>
        <v>75000</v>
      </c>
    </row>
    <row r="67" spans="1:5" x14ac:dyDescent="0.25">
      <c r="D67" s="40" t="s">
        <v>150</v>
      </c>
      <c r="E67" s="41">
        <f>SUM(E62:E66)</f>
        <v>246562.8</v>
      </c>
    </row>
    <row r="68" spans="1:5" x14ac:dyDescent="0.25">
      <c r="A68" s="48" t="s">
        <v>149</v>
      </c>
    </row>
    <row r="69" spans="1:5" x14ac:dyDescent="0.25">
      <c r="A69" s="49" t="str">
        <f>'Insumos (2)'!B53</f>
        <v>COMPACTADOR MANUAL (RANA)</v>
      </c>
      <c r="B69" s="26" t="str">
        <f>'Insumos (2)'!C53</f>
        <v>Día</v>
      </c>
      <c r="C69" s="25">
        <v>0.04</v>
      </c>
      <c r="D69" s="39">
        <f>'Insumos (2)'!D53</f>
        <v>53347</v>
      </c>
      <c r="E69" s="38">
        <f>ROUND(C69*D69, 2)</f>
        <v>2133.88</v>
      </c>
    </row>
    <row r="70" spans="1:5" x14ac:dyDescent="0.25">
      <c r="A70" s="49" t="str">
        <f>'Insumos (2)'!B57</f>
        <v>CORTADOR DE GRAMA SINTÉTICA</v>
      </c>
      <c r="B70" s="26" t="str">
        <f>'Insumos (2)'!C57</f>
        <v>Un</v>
      </c>
      <c r="C70" s="25">
        <v>2.0000000000000001E-4</v>
      </c>
      <c r="D70" s="39">
        <f>'Insumos (2)'!D57</f>
        <v>211912</v>
      </c>
      <c r="E70" s="38">
        <f>ROUND(C70*D70, 2)</f>
        <v>42.38</v>
      </c>
    </row>
    <row r="71" spans="1:5" x14ac:dyDescent="0.25">
      <c r="A71" s="49" t="str">
        <f>'Insumos (2)'!B46</f>
        <v>BISTURÍ</v>
      </c>
      <c r="B71" s="26" t="str">
        <f>'Insumos (2)'!C46</f>
        <v>Un</v>
      </c>
      <c r="C71" s="25">
        <v>2.0000000000000001E-4</v>
      </c>
      <c r="D71" s="39">
        <f>'Insumos (2)'!D46</f>
        <v>46458</v>
      </c>
      <c r="E71" s="38">
        <f>ROUND(C71*D71, 2)</f>
        <v>9.2899999999999991</v>
      </c>
    </row>
    <row r="72" spans="1:5" x14ac:dyDescent="0.25">
      <c r="A72" s="49" t="str">
        <f>'Insumos (2)'!B44</f>
        <v>BALDE CONSTRUCCIÓN</v>
      </c>
      <c r="B72" s="26" t="str">
        <f>'Insumos (2)'!C44</f>
        <v>Un</v>
      </c>
      <c r="C72" s="25">
        <v>2.0000000000000001E-4</v>
      </c>
      <c r="D72" s="39">
        <f>'Insumos (2)'!D44</f>
        <v>6265</v>
      </c>
      <c r="E72" s="38">
        <f>ROUND(C72*D72, 2)</f>
        <v>1.25</v>
      </c>
    </row>
    <row r="73" spans="1:5" x14ac:dyDescent="0.25">
      <c r="A73" s="49" t="s">
        <v>199</v>
      </c>
      <c r="B73" s="26" t="s">
        <v>200</v>
      </c>
      <c r="C73" s="25">
        <v>10</v>
      </c>
      <c r="D73" s="39">
        <f>E80</f>
        <v>4676.66</v>
      </c>
      <c r="E73" s="38">
        <f>ROUND(C73*D73/100, 2)</f>
        <v>467.67</v>
      </c>
    </row>
    <row r="74" spans="1:5" x14ac:dyDescent="0.25">
      <c r="D74" s="40" t="s">
        <v>150</v>
      </c>
      <c r="E74" s="41">
        <f>SUM(E69:E73)</f>
        <v>2654.4700000000003</v>
      </c>
    </row>
    <row r="75" spans="1:5" x14ac:dyDescent="0.25">
      <c r="A75" s="48" t="s">
        <v>194</v>
      </c>
    </row>
    <row r="76" spans="1:5" x14ac:dyDescent="0.25">
      <c r="A76" s="49" t="str">
        <f>'Insumos (2)'!B84</f>
        <v>CAMIONETA</v>
      </c>
      <c r="B76" s="26" t="str">
        <f>'Insumos (2)'!C84</f>
        <v>Hr</v>
      </c>
      <c r="C76" s="25">
        <v>0.02</v>
      </c>
      <c r="D76" s="39">
        <f>'Insumos (2)'!D84</f>
        <v>37219</v>
      </c>
      <c r="E76" s="38">
        <f>ROUND(C76*D76, 2)</f>
        <v>744.38</v>
      </c>
    </row>
    <row r="77" spans="1:5" x14ac:dyDescent="0.25">
      <c r="D77" s="40" t="s">
        <v>150</v>
      </c>
      <c r="E77" s="41">
        <f>SUM(E76:E76)</f>
        <v>744.38</v>
      </c>
    </row>
    <row r="78" spans="1:5" x14ac:dyDescent="0.25">
      <c r="A78" s="48" t="s">
        <v>184</v>
      </c>
    </row>
    <row r="79" spans="1:5" x14ac:dyDescent="0.25">
      <c r="A79" s="49" t="s">
        <v>183</v>
      </c>
      <c r="B79" s="26" t="s">
        <v>89</v>
      </c>
      <c r="C79" s="25">
        <v>2.4E-2</v>
      </c>
      <c r="D79" s="39">
        <f>'Subproductos (2)'!E234</f>
        <v>194861</v>
      </c>
      <c r="E79" s="38">
        <f>ROUND(C79*D79, 2)</f>
        <v>4676.66</v>
      </c>
    </row>
    <row r="80" spans="1:5" x14ac:dyDescent="0.25">
      <c r="D80" s="40" t="s">
        <v>150</v>
      </c>
      <c r="E80" s="41">
        <f>SUM(E79:E79)</f>
        <v>4676.66</v>
      </c>
    </row>
    <row r="82" spans="1:5" x14ac:dyDescent="0.25">
      <c r="D82" s="42" t="s">
        <v>198</v>
      </c>
      <c r="E82" s="43">
        <f>ROUND(SUM(E61:E80)/2, 0)</f>
        <v>254638</v>
      </c>
    </row>
    <row r="85" spans="1:5" x14ac:dyDescent="0.25">
      <c r="A85" s="50" t="s">
        <v>308</v>
      </c>
      <c r="B85" s="33"/>
      <c r="C85" s="34"/>
      <c r="D85" s="34"/>
      <c r="E85" s="35" t="s">
        <v>257</v>
      </c>
    </row>
    <row r="86" spans="1:5" x14ac:dyDescent="0.25">
      <c r="A86" s="47" t="s">
        <v>20</v>
      </c>
      <c r="B86" s="36" t="s">
        <v>21</v>
      </c>
      <c r="C86" s="36" t="s">
        <v>147</v>
      </c>
      <c r="D86" s="36" t="s">
        <v>22</v>
      </c>
      <c r="E86" s="37" t="s">
        <v>148</v>
      </c>
    </row>
    <row r="87" spans="1:5" x14ac:dyDescent="0.25">
      <c r="A87" s="48" t="s">
        <v>190</v>
      </c>
    </row>
    <row r="88" spans="1:5" x14ac:dyDescent="0.25">
      <c r="A88" s="49" t="str">
        <f>'Insumos (2)'!B21</f>
        <v>LIJA SECA</v>
      </c>
      <c r="B88" s="26" t="str">
        <f>'Insumos (2)'!C21</f>
        <v>Pliego</v>
      </c>
      <c r="C88" s="25">
        <v>40</v>
      </c>
      <c r="D88" s="39">
        <f>'Insumos (2)'!D21</f>
        <v>1187</v>
      </c>
      <c r="E88" s="38">
        <f>ROUND(C88*D88, 2)</f>
        <v>47480</v>
      </c>
    </row>
    <row r="89" spans="1:5" x14ac:dyDescent="0.25">
      <c r="A89" s="49" t="str">
        <f>'Insumos (2)'!B18</f>
        <v>GUANTES DE VINILO</v>
      </c>
      <c r="B89" s="26" t="str">
        <f>'Insumos (2)'!C18</f>
        <v>Par</v>
      </c>
      <c r="C89" s="25">
        <v>0.14000000000000001</v>
      </c>
      <c r="D89" s="39">
        <f>'Insumos (2)'!D18</f>
        <v>820</v>
      </c>
      <c r="E89" s="38">
        <f>ROUND(C89*D89, 2)</f>
        <v>114.8</v>
      </c>
    </row>
    <row r="90" spans="1:5" x14ac:dyDescent="0.25">
      <c r="A90" s="49" t="str">
        <f>'Insumos (2)'!B15</f>
        <v>DISOLVENTE</v>
      </c>
      <c r="B90" s="26" t="str">
        <f>'Insumos (2)'!C15</f>
        <v>Gal</v>
      </c>
      <c r="C90" s="25">
        <v>4.12</v>
      </c>
      <c r="D90" s="39">
        <f>'Insumos (2)'!D15</f>
        <v>55979</v>
      </c>
      <c r="E90" s="38">
        <f>ROUND(C90*D90, 2)</f>
        <v>230633.48</v>
      </c>
    </row>
    <row r="91" spans="1:5" x14ac:dyDescent="0.25">
      <c r="A91" s="49" t="str">
        <f>'Insumos (2)'!B25</f>
        <v>PINTURA ESMALTE PINTULUX</v>
      </c>
      <c r="B91" s="26" t="str">
        <f>'Insumos (2)'!C25</f>
        <v>Gal</v>
      </c>
      <c r="C91" s="25">
        <v>6</v>
      </c>
      <c r="D91" s="39">
        <f>'Insumos (2)'!D25</f>
        <v>110157</v>
      </c>
      <c r="E91" s="38">
        <f>ROUND(C91*D91, 2)</f>
        <v>660942</v>
      </c>
    </row>
    <row r="92" spans="1:5" x14ac:dyDescent="0.25">
      <c r="D92" s="40" t="s">
        <v>150</v>
      </c>
      <c r="E92" s="41">
        <f>SUM(E88:E91)</f>
        <v>939170.28</v>
      </c>
    </row>
    <row r="93" spans="1:5" x14ac:dyDescent="0.25">
      <c r="A93" s="48" t="s">
        <v>149</v>
      </c>
    </row>
    <row r="94" spans="1:5" x14ac:dyDescent="0.25">
      <c r="A94" s="49" t="s">
        <v>192</v>
      </c>
      <c r="B94" s="26" t="s">
        <v>89</v>
      </c>
      <c r="C94" s="25">
        <v>0.67</v>
      </c>
      <c r="D94" s="39">
        <f>'Subproductos (2)'!E309</f>
        <v>85686</v>
      </c>
      <c r="E94" s="38">
        <f>ROUND(C94*D94, 2)</f>
        <v>57409.62</v>
      </c>
    </row>
    <row r="95" spans="1:5" x14ac:dyDescent="0.25">
      <c r="D95" s="40" t="s">
        <v>150</v>
      </c>
      <c r="E95" s="41">
        <f>SUM(E94:E94)</f>
        <v>57409.62</v>
      </c>
    </row>
    <row r="96" spans="1:5" x14ac:dyDescent="0.25">
      <c r="A96" s="48" t="s">
        <v>194</v>
      </c>
    </row>
    <row r="97" spans="1:5" x14ac:dyDescent="0.25">
      <c r="A97" s="49" t="str">
        <f>'Insumos (2)'!B84</f>
        <v>CAMIONETA</v>
      </c>
      <c r="B97" s="26" t="str">
        <f>'Insumos (2)'!C84</f>
        <v>Hr</v>
      </c>
      <c r="C97" s="25">
        <v>2</v>
      </c>
      <c r="D97" s="39">
        <f>'Insumos (2)'!D84</f>
        <v>37219</v>
      </c>
      <c r="E97" s="38">
        <f>ROUND(C97*D97, 2)</f>
        <v>74438</v>
      </c>
    </row>
    <row r="98" spans="1:5" x14ac:dyDescent="0.25">
      <c r="D98" s="40" t="s">
        <v>150</v>
      </c>
      <c r="E98" s="41">
        <f>SUM(E97:E97)</f>
        <v>74438</v>
      </c>
    </row>
    <row r="99" spans="1:5" x14ac:dyDescent="0.25">
      <c r="A99" s="48" t="s">
        <v>184</v>
      </c>
    </row>
    <row r="100" spans="1:5" x14ac:dyDescent="0.25">
      <c r="A100" s="49" t="s">
        <v>188</v>
      </c>
      <c r="B100" s="26" t="s">
        <v>89</v>
      </c>
      <c r="C100" s="25">
        <v>3.2278660000000001</v>
      </c>
      <c r="D100" s="39">
        <f>'Subproductos (2)'!E273</f>
        <v>194860</v>
      </c>
      <c r="E100" s="38">
        <f>ROUND(C100*D100, 2)</f>
        <v>628981.97</v>
      </c>
    </row>
    <row r="101" spans="1:5" x14ac:dyDescent="0.25">
      <c r="D101" s="40" t="s">
        <v>150</v>
      </c>
      <c r="E101" s="41">
        <f>SUM(E100:E100)</f>
        <v>628981.97</v>
      </c>
    </row>
    <row r="103" spans="1:5" x14ac:dyDescent="0.25">
      <c r="D103" s="42" t="s">
        <v>198</v>
      </c>
      <c r="E103" s="43">
        <f>ROUND(SUM(E87:E101)/2, 0)</f>
        <v>1700000</v>
      </c>
    </row>
    <row r="106" spans="1:5" x14ac:dyDescent="0.25">
      <c r="A106" s="50" t="s">
        <v>307</v>
      </c>
      <c r="B106" s="33"/>
      <c r="C106" s="34"/>
      <c r="D106" s="34"/>
      <c r="E106" s="35" t="s">
        <v>2</v>
      </c>
    </row>
    <row r="107" spans="1:5" x14ac:dyDescent="0.25">
      <c r="A107" s="47" t="s">
        <v>20</v>
      </c>
      <c r="B107" s="36" t="s">
        <v>21</v>
      </c>
      <c r="C107" s="36" t="s">
        <v>147</v>
      </c>
      <c r="D107" s="36" t="s">
        <v>22</v>
      </c>
      <c r="E107" s="37" t="s">
        <v>148</v>
      </c>
    </row>
    <row r="108" spans="1:5" x14ac:dyDescent="0.25">
      <c r="A108" s="48" t="s">
        <v>149</v>
      </c>
    </row>
    <row r="109" spans="1:5" x14ac:dyDescent="0.25">
      <c r="A109" s="49" t="str">
        <f>'Insumos (2)'!B60</f>
        <v>KIT ARNÉS PARA ALTURAS</v>
      </c>
      <c r="B109" s="26" t="str">
        <f>'Insumos (2)'!C60</f>
        <v>Un</v>
      </c>
      <c r="C109" s="25">
        <v>1.4E-3</v>
      </c>
      <c r="D109" s="39">
        <f>'Insumos (2)'!D60</f>
        <v>691646</v>
      </c>
      <c r="E109" s="38">
        <f>ROUND(C109*D109, 2)</f>
        <v>968.3</v>
      </c>
    </row>
    <row r="110" spans="1:5" x14ac:dyDescent="0.25">
      <c r="A110" s="49" t="str">
        <f>'Insumos (2)'!B43</f>
        <v>ANDAMIO CERTIFICADO</v>
      </c>
      <c r="B110" s="26" t="str">
        <f>'Insumos (2)'!C43</f>
        <v>Día</v>
      </c>
      <c r="C110" s="25">
        <v>0.05</v>
      </c>
      <c r="D110" s="39">
        <f>'Insumos (2)'!D43</f>
        <v>7887</v>
      </c>
      <c r="E110" s="38">
        <f>ROUND(C110*D110, 2)</f>
        <v>394.35</v>
      </c>
    </row>
    <row r="111" spans="1:5" x14ac:dyDescent="0.25">
      <c r="A111" s="49" t="str">
        <f>'Insumos (2)'!B70</f>
        <v>MOTOSIERRA</v>
      </c>
      <c r="B111" s="26" t="str">
        <f>'Insumos (2)'!C70</f>
        <v>Día</v>
      </c>
      <c r="C111" s="25">
        <v>1.1599999999999999E-2</v>
      </c>
      <c r="D111" s="39">
        <f>'Insumos (2)'!D70</f>
        <v>134820</v>
      </c>
      <c r="E111" s="38">
        <f>ROUND(C111*D111, 2)</f>
        <v>1563.91</v>
      </c>
    </row>
    <row r="112" spans="1:5" x14ac:dyDescent="0.25">
      <c r="A112" s="49" t="str">
        <f>'Insumos (2)'!B80</f>
        <v>SOGA - MANILA POLIPROPILENO de 3/4"</v>
      </c>
      <c r="B112" s="26" t="str">
        <f>'Insumos (2)'!C80</f>
        <v>m</v>
      </c>
      <c r="C112" s="25">
        <v>3.3700000000000001E-2</v>
      </c>
      <c r="D112" s="39">
        <f>'Insumos (2)'!D80</f>
        <v>4293</v>
      </c>
      <c r="E112" s="38">
        <f>ROUND(C112*D112, 2)</f>
        <v>144.66999999999999</v>
      </c>
    </row>
    <row r="113" spans="1:5" x14ac:dyDescent="0.25">
      <c r="D113" s="40" t="s">
        <v>150</v>
      </c>
      <c r="E113" s="41">
        <f>SUM(E109:E112)</f>
        <v>3071.2300000000005</v>
      </c>
    </row>
    <row r="114" spans="1:5" x14ac:dyDescent="0.25">
      <c r="A114" s="48" t="s">
        <v>184</v>
      </c>
    </row>
    <row r="115" spans="1:5" x14ac:dyDescent="0.25">
      <c r="A115" s="49" t="s">
        <v>185</v>
      </c>
      <c r="B115" s="26" t="s">
        <v>89</v>
      </c>
      <c r="C115" s="25">
        <v>6.7299999999999999E-2</v>
      </c>
      <c r="D115" s="39">
        <f>'Subproductos (2)'!E244</f>
        <v>276056</v>
      </c>
      <c r="E115" s="38">
        <f>ROUND(C115*D115, 2)</f>
        <v>18578.57</v>
      </c>
    </row>
    <row r="116" spans="1:5" x14ac:dyDescent="0.25">
      <c r="D116" s="40" t="s">
        <v>150</v>
      </c>
      <c r="E116" s="41">
        <f>SUM(E115:E115)</f>
        <v>18578.57</v>
      </c>
    </row>
    <row r="118" spans="1:5" x14ac:dyDescent="0.25">
      <c r="D118" s="42" t="s">
        <v>198</v>
      </c>
      <c r="E118" s="43">
        <f>ROUND(SUM(E108:E116)/2, 0)</f>
        <v>21650</v>
      </c>
    </row>
    <row r="121" spans="1:5" x14ac:dyDescent="0.25">
      <c r="A121" s="50" t="s">
        <v>306</v>
      </c>
      <c r="B121" s="33"/>
      <c r="C121" s="34"/>
      <c r="D121" s="34"/>
      <c r="E121" s="35" t="s">
        <v>2</v>
      </c>
    </row>
    <row r="122" spans="1:5" x14ac:dyDescent="0.25">
      <c r="A122" s="47" t="s">
        <v>20</v>
      </c>
      <c r="B122" s="36" t="s">
        <v>21</v>
      </c>
      <c r="C122" s="36" t="s">
        <v>147</v>
      </c>
      <c r="D122" s="36" t="s">
        <v>22</v>
      </c>
      <c r="E122" s="37" t="s">
        <v>148</v>
      </c>
    </row>
    <row r="123" spans="1:5" x14ac:dyDescent="0.25">
      <c r="A123" s="48" t="s">
        <v>190</v>
      </c>
    </row>
    <row r="124" spans="1:5" x14ac:dyDescent="0.25">
      <c r="A124" s="49" t="str">
        <f>'Insumos (2)'!B30</f>
        <v>TEJA AJOVER #6 TRASLÚCIDA</v>
      </c>
      <c r="B124" s="26" t="str">
        <f>'Insumos (2)'!C30</f>
        <v>Un</v>
      </c>
      <c r="C124" s="25">
        <v>0.67600000000000005</v>
      </c>
      <c r="D124" s="39">
        <f>'Insumos (2)'!D30</f>
        <v>66633</v>
      </c>
      <c r="E124" s="38">
        <f>ROUND(C124*D124, 2)</f>
        <v>45043.91</v>
      </c>
    </row>
    <row r="125" spans="1:5" x14ac:dyDescent="0.25">
      <c r="A125" s="49" t="s">
        <v>201</v>
      </c>
      <c r="B125" s="26" t="s">
        <v>169</v>
      </c>
      <c r="C125" s="25">
        <v>10</v>
      </c>
      <c r="D125" s="39">
        <f>E124</f>
        <v>45043.91</v>
      </c>
      <c r="E125" s="38">
        <f>ROUND(C125*D125/100, 2)</f>
        <v>4504.3900000000003</v>
      </c>
    </row>
    <row r="126" spans="1:5" x14ac:dyDescent="0.25">
      <c r="D126" s="40" t="s">
        <v>150</v>
      </c>
      <c r="E126" s="41">
        <f>SUM(E124:E125)</f>
        <v>49548.3</v>
      </c>
    </row>
    <row r="127" spans="1:5" x14ac:dyDescent="0.25">
      <c r="A127" s="48" t="s">
        <v>149</v>
      </c>
    </row>
    <row r="128" spans="1:5" x14ac:dyDescent="0.25">
      <c r="A128" s="49" t="str">
        <f>'Insumos (2)'!B60</f>
        <v>KIT ARNÉS PARA ALTURAS</v>
      </c>
      <c r="B128" s="26" t="str">
        <f>'Insumos (2)'!C60</f>
        <v>Un</v>
      </c>
      <c r="C128" s="25">
        <v>2E-3</v>
      </c>
      <c r="D128" s="39">
        <f>'Insumos (2)'!D60</f>
        <v>691646</v>
      </c>
      <c r="E128" s="38">
        <f>ROUND(C128*D128, 2)</f>
        <v>1383.29</v>
      </c>
    </row>
    <row r="129" spans="1:5" x14ac:dyDescent="0.25">
      <c r="A129" s="49" t="s">
        <v>145</v>
      </c>
      <c r="B129" s="26" t="s">
        <v>89</v>
      </c>
      <c r="C129" s="25">
        <v>0.71</v>
      </c>
      <c r="D129" s="39">
        <f>'Subproductos (2)'!E12</f>
        <v>4827</v>
      </c>
      <c r="E129" s="38">
        <f>ROUND(C129*D129, 2)</f>
        <v>3427.17</v>
      </c>
    </row>
    <row r="130" spans="1:5" x14ac:dyDescent="0.25">
      <c r="D130" s="40" t="s">
        <v>150</v>
      </c>
      <c r="E130" s="41">
        <f>SUM(E128:E129)</f>
        <v>4810.46</v>
      </c>
    </row>
    <row r="131" spans="1:5" x14ac:dyDescent="0.25">
      <c r="A131" s="48" t="s">
        <v>194</v>
      </c>
    </row>
    <row r="132" spans="1:5" x14ac:dyDescent="0.25">
      <c r="A132" s="49" t="str">
        <f>'Insumos (2)'!B83</f>
        <v>CAMIÓN 350</v>
      </c>
      <c r="B132" s="26" t="str">
        <f>'Insumos (2)'!C83</f>
        <v>Hr</v>
      </c>
      <c r="C132" s="25">
        <v>0.01</v>
      </c>
      <c r="D132" s="39">
        <f>'Insumos (2)'!D83</f>
        <v>59549</v>
      </c>
      <c r="E132" s="38">
        <f>ROUND(C132*D132, 2)</f>
        <v>595.49</v>
      </c>
    </row>
    <row r="133" spans="1:5" x14ac:dyDescent="0.25">
      <c r="D133" s="40" t="s">
        <v>150</v>
      </c>
      <c r="E133" s="41">
        <f>SUM(E132:E132)</f>
        <v>595.49</v>
      </c>
    </row>
    <row r="134" spans="1:5" x14ac:dyDescent="0.25">
      <c r="A134" s="48" t="s">
        <v>184</v>
      </c>
    </row>
    <row r="135" spans="1:5" x14ac:dyDescent="0.25">
      <c r="A135" s="49" t="s">
        <v>183</v>
      </c>
      <c r="B135" s="26" t="s">
        <v>89</v>
      </c>
      <c r="C135" s="25">
        <v>9.8000000000000004E-2</v>
      </c>
      <c r="D135" s="39">
        <f>'Subproductos (2)'!E234</f>
        <v>194861</v>
      </c>
      <c r="E135" s="38">
        <f>ROUND(C135*D135, 2)</f>
        <v>19096.38</v>
      </c>
    </row>
    <row r="136" spans="1:5" x14ac:dyDescent="0.25">
      <c r="D136" s="40" t="s">
        <v>150</v>
      </c>
      <c r="E136" s="41">
        <f>SUM(E135:E135)</f>
        <v>19096.38</v>
      </c>
    </row>
    <row r="138" spans="1:5" x14ac:dyDescent="0.25">
      <c r="D138" s="42" t="s">
        <v>198</v>
      </c>
      <c r="E138" s="43">
        <f>ROUND(SUM(E123:E136)/2, 0)</f>
        <v>74051</v>
      </c>
    </row>
    <row r="141" spans="1:5" x14ac:dyDescent="0.25">
      <c r="A141" s="50" t="s">
        <v>290</v>
      </c>
      <c r="B141" s="33"/>
      <c r="C141" s="34"/>
      <c r="D141" s="34"/>
      <c r="E141" s="35" t="s">
        <v>14</v>
      </c>
    </row>
    <row r="142" spans="1:5" x14ac:dyDescent="0.25">
      <c r="A142" s="47" t="s">
        <v>20</v>
      </c>
      <c r="B142" s="36" t="s">
        <v>21</v>
      </c>
      <c r="C142" s="36" t="s">
        <v>147</v>
      </c>
      <c r="D142" s="36" t="s">
        <v>22</v>
      </c>
      <c r="E142" s="37" t="s">
        <v>148</v>
      </c>
    </row>
    <row r="143" spans="1:5" x14ac:dyDescent="0.25">
      <c r="A143" s="48" t="s">
        <v>149</v>
      </c>
    </row>
    <row r="144" spans="1:5" x14ac:dyDescent="0.25">
      <c r="A144" s="49" t="str">
        <f>'Insumos (2)'!B73</f>
        <v>PALA REDONDA CON CABO</v>
      </c>
      <c r="B144" s="26" t="str">
        <f>'Insumos (2)'!C73</f>
        <v>Un</v>
      </c>
      <c r="C144" s="25">
        <v>1.1999999999999999E-3</v>
      </c>
      <c r="D144" s="39">
        <f>'Insumos (2)'!D73</f>
        <v>34845</v>
      </c>
      <c r="E144" s="38">
        <f>ROUND(C144*D144, 2)</f>
        <v>41.81</v>
      </c>
    </row>
    <row r="145" spans="1:5" x14ac:dyDescent="0.25">
      <c r="A145" s="49" t="str">
        <f>'Insumos (2)'!B56</f>
        <v>CONO PVC CON CINTA REFLECTIVA</v>
      </c>
      <c r="B145" s="26" t="str">
        <f>'Insumos (2)'!C56</f>
        <v>Un</v>
      </c>
      <c r="C145" s="25">
        <v>5.9999999999999995E-4</v>
      </c>
      <c r="D145" s="39">
        <f>'Insumos (2)'!D56</f>
        <v>66996</v>
      </c>
      <c r="E145" s="38">
        <f>ROUND(C145*D145, 2)</f>
        <v>40.200000000000003</v>
      </c>
    </row>
    <row r="146" spans="1:5" x14ac:dyDescent="0.25">
      <c r="D146" s="40" t="s">
        <v>150</v>
      </c>
      <c r="E146" s="41">
        <f>SUM(E144:E145)</f>
        <v>82.01</v>
      </c>
    </row>
    <row r="147" spans="1:5" x14ac:dyDescent="0.25">
      <c r="A147" s="48" t="s">
        <v>194</v>
      </c>
    </row>
    <row r="148" spans="1:5" x14ac:dyDescent="0.25">
      <c r="A148" s="49" t="str">
        <f>'Insumos (2)'!B85</f>
        <v>VOLQUETA 7 m3</v>
      </c>
      <c r="B148" s="26" t="str">
        <f>'Insumos (2)'!C85</f>
        <v>Hr</v>
      </c>
      <c r="C148" s="25">
        <v>0.4708</v>
      </c>
      <c r="D148" s="39">
        <f>'Insumos (2)'!D85</f>
        <v>86532</v>
      </c>
      <c r="E148" s="38">
        <f>ROUND(C148*D148, 2)</f>
        <v>40739.269999999997</v>
      </c>
    </row>
    <row r="149" spans="1:5" x14ac:dyDescent="0.25">
      <c r="D149" s="40" t="s">
        <v>150</v>
      </c>
      <c r="E149" s="41">
        <f>SUM(E148:E148)</f>
        <v>40739.269999999997</v>
      </c>
    </row>
    <row r="150" spans="1:5" x14ac:dyDescent="0.25">
      <c r="A150" s="48" t="s">
        <v>184</v>
      </c>
    </row>
    <row r="151" spans="1:5" x14ac:dyDescent="0.25">
      <c r="A151" s="49" t="s">
        <v>187</v>
      </c>
      <c r="B151" s="26" t="s">
        <v>89</v>
      </c>
      <c r="C151" s="25">
        <v>5.8900000000000001E-2</v>
      </c>
      <c r="D151" s="39">
        <f>'Subproductos (2)'!E263</f>
        <v>162390</v>
      </c>
      <c r="E151" s="38">
        <f>ROUND(C151*D151, 2)</f>
        <v>9564.77</v>
      </c>
    </row>
    <row r="152" spans="1:5" x14ac:dyDescent="0.25">
      <c r="D152" s="40" t="s">
        <v>150</v>
      </c>
      <c r="E152" s="41">
        <f>SUM(E151:E151)</f>
        <v>9564.77</v>
      </c>
    </row>
    <row r="153" spans="1:5" x14ac:dyDescent="0.25">
      <c r="A153" s="48" t="s">
        <v>178</v>
      </c>
    </row>
    <row r="154" spans="1:5" x14ac:dyDescent="0.25">
      <c r="A154" s="49" t="str">
        <f>'Insumos (2)'!B91</f>
        <v>TARIFA ESCOMBRERA AUTORIZADA</v>
      </c>
      <c r="B154" s="26" t="str">
        <f>'Insumos (2)'!C91</f>
        <v>m3</v>
      </c>
      <c r="C154" s="25">
        <v>1</v>
      </c>
      <c r="D154" s="39">
        <f>'Insumos (2)'!D91</f>
        <v>4343</v>
      </c>
      <c r="E154" s="38">
        <f>ROUND(C154*D154, 2)</f>
        <v>4343</v>
      </c>
    </row>
    <row r="155" spans="1:5" x14ac:dyDescent="0.25">
      <c r="D155" s="40" t="s">
        <v>150</v>
      </c>
      <c r="E155" s="41">
        <f>SUM(E154:E154)</f>
        <v>4343</v>
      </c>
    </row>
    <row r="157" spans="1:5" x14ac:dyDescent="0.25">
      <c r="D157" s="42" t="s">
        <v>198</v>
      </c>
      <c r="E157" s="43">
        <f>ROUND(SUM(E143:E155)/2, 0)</f>
        <v>54729</v>
      </c>
    </row>
    <row r="160" spans="1:5" x14ac:dyDescent="0.25">
      <c r="A160" s="50" t="s">
        <v>305</v>
      </c>
      <c r="B160" s="33"/>
      <c r="C160" s="34"/>
      <c r="D160" s="34"/>
      <c r="E160" s="35" t="s">
        <v>257</v>
      </c>
    </row>
    <row r="161" spans="1:5" x14ac:dyDescent="0.25">
      <c r="A161" s="47" t="s">
        <v>20</v>
      </c>
      <c r="B161" s="36" t="s">
        <v>21</v>
      </c>
      <c r="C161" s="36" t="s">
        <v>147</v>
      </c>
      <c r="D161" s="36" t="s">
        <v>22</v>
      </c>
      <c r="E161" s="37" t="s">
        <v>148</v>
      </c>
    </row>
    <row r="162" spans="1:5" x14ac:dyDescent="0.25">
      <c r="A162" s="48" t="s">
        <v>190</v>
      </c>
    </row>
    <row r="163" spans="1:5" x14ac:dyDescent="0.25">
      <c r="A163" s="49" t="str">
        <f>'Insumos (2)'!B21</f>
        <v>LIJA SECA</v>
      </c>
      <c r="B163" s="26" t="str">
        <f>'Insumos (2)'!C21</f>
        <v>Pliego</v>
      </c>
      <c r="C163" s="25">
        <v>5</v>
      </c>
      <c r="D163" s="39">
        <f>'Insumos (2)'!D21</f>
        <v>1187</v>
      </c>
      <c r="E163" s="38">
        <f>ROUND(C163*D163, 2)</f>
        <v>5935</v>
      </c>
    </row>
    <row r="164" spans="1:5" x14ac:dyDescent="0.25">
      <c r="A164" s="49" t="str">
        <f>'Insumos (2)'!B18</f>
        <v>GUANTES DE VINILO</v>
      </c>
      <c r="B164" s="26" t="str">
        <f>'Insumos (2)'!C18</f>
        <v>Par</v>
      </c>
      <c r="C164" s="25">
        <v>1.4E-3</v>
      </c>
      <c r="D164" s="39">
        <f>'Insumos (2)'!D18</f>
        <v>820</v>
      </c>
      <c r="E164" s="38">
        <f>ROUND(C164*D164, 2)</f>
        <v>1.1499999999999999</v>
      </c>
    </row>
    <row r="165" spans="1:5" x14ac:dyDescent="0.25">
      <c r="A165" s="49" t="str">
        <f>'Insumos (2)'!B15</f>
        <v>DISOLVENTE</v>
      </c>
      <c r="B165" s="26" t="str">
        <f>'Insumos (2)'!C15</f>
        <v>Gal</v>
      </c>
      <c r="C165" s="25">
        <v>0.8</v>
      </c>
      <c r="D165" s="39">
        <f>'Insumos (2)'!D15</f>
        <v>55979</v>
      </c>
      <c r="E165" s="38">
        <f>ROUND(C165*D165, 2)</f>
        <v>44783.199999999997</v>
      </c>
    </row>
    <row r="166" spans="1:5" x14ac:dyDescent="0.25">
      <c r="A166" s="49" t="str">
        <f>'Insumos (2)'!B25</f>
        <v>PINTURA ESMALTE PINTULUX</v>
      </c>
      <c r="B166" s="26" t="str">
        <f>'Insumos (2)'!C25</f>
        <v>Gal</v>
      </c>
      <c r="C166" s="25">
        <v>1</v>
      </c>
      <c r="D166" s="39">
        <f>'Insumos (2)'!D25</f>
        <v>110157</v>
      </c>
      <c r="E166" s="38">
        <f>ROUND(C166*D166, 2)</f>
        <v>110157</v>
      </c>
    </row>
    <row r="167" spans="1:5" x14ac:dyDescent="0.25">
      <c r="D167" s="40" t="s">
        <v>150</v>
      </c>
      <c r="E167" s="41">
        <f>SUM(E163:E166)</f>
        <v>160876.35</v>
      </c>
    </row>
    <row r="168" spans="1:5" x14ac:dyDescent="0.25">
      <c r="A168" s="48" t="s">
        <v>149</v>
      </c>
    </row>
    <row r="169" spans="1:5" x14ac:dyDescent="0.25">
      <c r="A169" s="49" t="s">
        <v>192</v>
      </c>
      <c r="B169" s="26" t="s">
        <v>89</v>
      </c>
      <c r="C169" s="25">
        <v>6.7999999999999996E-3</v>
      </c>
      <c r="D169" s="39">
        <f>'Subproductos (2)'!E309</f>
        <v>85686</v>
      </c>
      <c r="E169" s="38">
        <f>ROUND(C169*D169, 2)</f>
        <v>582.66</v>
      </c>
    </row>
    <row r="170" spans="1:5" x14ac:dyDescent="0.25">
      <c r="D170" s="40" t="s">
        <v>150</v>
      </c>
      <c r="E170" s="41">
        <f>SUM(E169:E169)</f>
        <v>582.66</v>
      </c>
    </row>
    <row r="171" spans="1:5" x14ac:dyDescent="0.25">
      <c r="A171" s="48" t="s">
        <v>194</v>
      </c>
    </row>
    <row r="172" spans="1:5" x14ac:dyDescent="0.25">
      <c r="A172" s="49" t="str">
        <f>'Insumos (2)'!B84</f>
        <v>CAMIONETA</v>
      </c>
      <c r="B172" s="26" t="str">
        <f>'Insumos (2)'!C84</f>
        <v>Hr</v>
      </c>
      <c r="C172" s="25">
        <v>0.02</v>
      </c>
      <c r="D172" s="39">
        <f>'Insumos (2)'!D84</f>
        <v>37219</v>
      </c>
      <c r="E172" s="38">
        <f>ROUND(C172*D172, 2)</f>
        <v>744.38</v>
      </c>
    </row>
    <row r="173" spans="1:5" x14ac:dyDescent="0.25">
      <c r="D173" s="40" t="s">
        <v>150</v>
      </c>
      <c r="E173" s="41">
        <f>SUM(E172:E172)</f>
        <v>744.38</v>
      </c>
    </row>
    <row r="174" spans="1:5" x14ac:dyDescent="0.25">
      <c r="A174" s="48" t="s">
        <v>184</v>
      </c>
    </row>
    <row r="175" spans="1:5" x14ac:dyDescent="0.25">
      <c r="A175" s="49" t="s">
        <v>188</v>
      </c>
      <c r="B175" s="26" t="s">
        <v>89</v>
      </c>
      <c r="C175" s="25">
        <v>0.33252799999999999</v>
      </c>
      <c r="D175" s="39">
        <f>'Subproductos (2)'!E273</f>
        <v>194860</v>
      </c>
      <c r="E175" s="38">
        <f>ROUND(C175*D175, 2)</f>
        <v>64796.41</v>
      </c>
    </row>
    <row r="176" spans="1:5" x14ac:dyDescent="0.25">
      <c r="D176" s="40" t="s">
        <v>150</v>
      </c>
      <c r="E176" s="41">
        <f>SUM(E175:E175)</f>
        <v>64796.41</v>
      </c>
    </row>
    <row r="178" spans="1:5" x14ac:dyDescent="0.25">
      <c r="D178" s="42" t="s">
        <v>198</v>
      </c>
      <c r="E178" s="43">
        <f>ROUND(SUM(E162:E176)/2, 0)</f>
        <v>227000</v>
      </c>
    </row>
    <row r="181" spans="1:5" x14ac:dyDescent="0.25">
      <c r="A181" s="50" t="s">
        <v>287</v>
      </c>
      <c r="B181" s="33"/>
      <c r="C181" s="34"/>
      <c r="D181" s="34"/>
      <c r="E181" s="35" t="s">
        <v>257</v>
      </c>
    </row>
    <row r="182" spans="1:5" x14ac:dyDescent="0.25">
      <c r="A182" s="47" t="s">
        <v>20</v>
      </c>
      <c r="B182" s="36" t="s">
        <v>21</v>
      </c>
      <c r="C182" s="36" t="s">
        <v>147</v>
      </c>
      <c r="D182" s="36" t="s">
        <v>22</v>
      </c>
      <c r="E182" s="37" t="s">
        <v>148</v>
      </c>
    </row>
    <row r="183" spans="1:5" x14ac:dyDescent="0.25">
      <c r="A183" s="48" t="s">
        <v>190</v>
      </c>
    </row>
    <row r="184" spans="1:5" x14ac:dyDescent="0.25">
      <c r="A184" s="49" t="str">
        <f>'Insumos (2)'!B21</f>
        <v>LIJA SECA</v>
      </c>
      <c r="B184" s="26" t="str">
        <f>'Insumos (2)'!C21</f>
        <v>Pliego</v>
      </c>
      <c r="C184" s="25">
        <v>7</v>
      </c>
      <c r="D184" s="39">
        <f>'Insumos (2)'!D21</f>
        <v>1187</v>
      </c>
      <c r="E184" s="38">
        <f>ROUND(C184*D184, 2)</f>
        <v>8309</v>
      </c>
    </row>
    <row r="185" spans="1:5" x14ac:dyDescent="0.25">
      <c r="A185" s="49" t="str">
        <f>'Insumos (2)'!B18</f>
        <v>GUANTES DE VINILO</v>
      </c>
      <c r="B185" s="26" t="str">
        <f>'Insumos (2)'!C18</f>
        <v>Par</v>
      </c>
      <c r="C185" s="25">
        <v>5.0000000000000001E-3</v>
      </c>
      <c r="D185" s="39">
        <f>'Insumos (2)'!D18</f>
        <v>820</v>
      </c>
      <c r="E185" s="38">
        <f>ROUND(C185*D185, 2)</f>
        <v>4.0999999999999996</v>
      </c>
    </row>
    <row r="186" spans="1:5" x14ac:dyDescent="0.25">
      <c r="A186" s="49" t="str">
        <f>'Insumos (2)'!B15</f>
        <v>DISOLVENTE</v>
      </c>
      <c r="B186" s="26" t="str">
        <f>'Insumos (2)'!C15</f>
        <v>Gal</v>
      </c>
      <c r="C186" s="25">
        <v>1</v>
      </c>
      <c r="D186" s="39">
        <f>'Insumos (2)'!D15</f>
        <v>55979</v>
      </c>
      <c r="E186" s="38">
        <f>ROUND(C186*D186, 2)</f>
        <v>55979</v>
      </c>
    </row>
    <row r="187" spans="1:5" x14ac:dyDescent="0.25">
      <c r="A187" s="49" t="str">
        <f>'Insumos (2)'!B25</f>
        <v>PINTURA ESMALTE PINTULUX</v>
      </c>
      <c r="B187" s="26" t="str">
        <f>'Insumos (2)'!C25</f>
        <v>Gal</v>
      </c>
      <c r="C187" s="25">
        <v>1.4</v>
      </c>
      <c r="D187" s="39">
        <f>'Insumos (2)'!D25</f>
        <v>110157</v>
      </c>
      <c r="E187" s="38">
        <f>ROUND(C187*D187, 2)</f>
        <v>154219.79999999999</v>
      </c>
    </row>
    <row r="188" spans="1:5" x14ac:dyDescent="0.25">
      <c r="D188" s="40" t="s">
        <v>150</v>
      </c>
      <c r="E188" s="41">
        <f>SUM(E184:E187)</f>
        <v>218511.9</v>
      </c>
    </row>
    <row r="189" spans="1:5" x14ac:dyDescent="0.25">
      <c r="A189" s="48" t="s">
        <v>149</v>
      </c>
    </row>
    <row r="190" spans="1:5" x14ac:dyDescent="0.25">
      <c r="A190" s="49" t="s">
        <v>192</v>
      </c>
      <c r="B190" s="26" t="s">
        <v>89</v>
      </c>
      <c r="C190" s="25">
        <v>6.7999999999999996E-3</v>
      </c>
      <c r="D190" s="39">
        <f>'Subproductos (2)'!E309</f>
        <v>85686</v>
      </c>
      <c r="E190" s="38">
        <f>ROUND(C190*D190, 2)</f>
        <v>582.66</v>
      </c>
    </row>
    <row r="191" spans="1:5" x14ac:dyDescent="0.25">
      <c r="D191" s="40" t="s">
        <v>150</v>
      </c>
      <c r="E191" s="41">
        <f>SUM(E190:E190)</f>
        <v>582.66</v>
      </c>
    </row>
    <row r="192" spans="1:5" x14ac:dyDescent="0.25">
      <c r="A192" s="48" t="s">
        <v>194</v>
      </c>
    </row>
    <row r="193" spans="1:5" x14ac:dyDescent="0.25">
      <c r="A193" s="49" t="str">
        <f>'Insumos (2)'!B84</f>
        <v>CAMIONETA</v>
      </c>
      <c r="B193" s="26" t="str">
        <f>'Insumos (2)'!C84</f>
        <v>Hr</v>
      </c>
      <c r="C193" s="25">
        <v>0.02</v>
      </c>
      <c r="D193" s="39">
        <f>'Insumos (2)'!D84</f>
        <v>37219</v>
      </c>
      <c r="E193" s="38">
        <f>ROUND(C193*D193, 2)</f>
        <v>744.38</v>
      </c>
    </row>
    <row r="194" spans="1:5" x14ac:dyDescent="0.25">
      <c r="D194" s="40" t="s">
        <v>150</v>
      </c>
      <c r="E194" s="41">
        <f>SUM(E193:E193)</f>
        <v>744.38</v>
      </c>
    </row>
    <row r="195" spans="1:5" x14ac:dyDescent="0.25">
      <c r="A195" s="48" t="s">
        <v>184</v>
      </c>
    </row>
    <row r="196" spans="1:5" x14ac:dyDescent="0.25">
      <c r="A196" s="49" t="s">
        <v>188</v>
      </c>
      <c r="B196" s="26" t="s">
        <v>89</v>
      </c>
      <c r="C196" s="25">
        <v>0.50375099999999995</v>
      </c>
      <c r="D196" s="39">
        <f>'Subproductos (2)'!E273</f>
        <v>194860</v>
      </c>
      <c r="E196" s="38">
        <f>ROUND(C196*D196, 2)</f>
        <v>98160.92</v>
      </c>
    </row>
    <row r="197" spans="1:5" x14ac:dyDescent="0.25">
      <c r="D197" s="40" t="s">
        <v>150</v>
      </c>
      <c r="E197" s="41">
        <f>SUM(E196:E196)</f>
        <v>98160.92</v>
      </c>
    </row>
    <row r="199" spans="1:5" x14ac:dyDescent="0.25">
      <c r="D199" s="42" t="s">
        <v>198</v>
      </c>
      <c r="E199" s="43">
        <f>ROUND(SUM(E183:E197)/2, 0)</f>
        <v>318000</v>
      </c>
    </row>
    <row r="202" spans="1:5" x14ac:dyDescent="0.25">
      <c r="A202" s="50" t="s">
        <v>304</v>
      </c>
      <c r="B202" s="33"/>
      <c r="C202" s="34"/>
      <c r="D202" s="34"/>
      <c r="E202" s="35" t="s">
        <v>15</v>
      </c>
    </row>
    <row r="203" spans="1:5" x14ac:dyDescent="0.25">
      <c r="A203" s="47" t="s">
        <v>20</v>
      </c>
      <c r="B203" s="36" t="s">
        <v>21</v>
      </c>
      <c r="C203" s="36" t="s">
        <v>147</v>
      </c>
      <c r="D203" s="36" t="s">
        <v>22</v>
      </c>
      <c r="E203" s="37" t="s">
        <v>148</v>
      </c>
    </row>
    <row r="204" spans="1:5" x14ac:dyDescent="0.25">
      <c r="A204" s="48" t="s">
        <v>190</v>
      </c>
    </row>
    <row r="205" spans="1:5" x14ac:dyDescent="0.25">
      <c r="A205" s="49" t="str">
        <f>'Insumos (2)'!B31</f>
        <v>TIERRA VEGETAL</v>
      </c>
      <c r="B205" s="26" t="str">
        <f>'Insumos (2)'!C31</f>
        <v>m3</v>
      </c>
      <c r="C205" s="25">
        <v>1.4999999999999999E-2</v>
      </c>
      <c r="D205" s="39">
        <f>'Insumos (2)'!D31</f>
        <v>48851</v>
      </c>
      <c r="E205" s="38">
        <f>ROUND(C205*D205, 2)</f>
        <v>732.77</v>
      </c>
    </row>
    <row r="206" spans="1:5" x14ac:dyDescent="0.25">
      <c r="A206" s="49" t="str">
        <f>'Insumos (2)'!B37</f>
        <v>alegrías guineanas</v>
      </c>
      <c r="B206" s="26" t="str">
        <f>'Insumos (2)'!C37</f>
        <v>Un</v>
      </c>
      <c r="C206" s="25">
        <v>1</v>
      </c>
      <c r="D206" s="39">
        <f>'Insumos (2)'!D37</f>
        <v>4500</v>
      </c>
      <c r="E206" s="38">
        <f>ROUND(C206*D206, 2)</f>
        <v>4500</v>
      </c>
    </row>
    <row r="207" spans="1:5" x14ac:dyDescent="0.25">
      <c r="D207" s="40" t="s">
        <v>150</v>
      </c>
      <c r="E207" s="41">
        <f>SUM(E205:E206)</f>
        <v>5232.7700000000004</v>
      </c>
    </row>
    <row r="208" spans="1:5" x14ac:dyDescent="0.25">
      <c r="A208" s="48" t="s">
        <v>149</v>
      </c>
    </row>
    <row r="209" spans="1:5" x14ac:dyDescent="0.25">
      <c r="A209" s="49" t="s">
        <v>152</v>
      </c>
      <c r="B209" s="26" t="s">
        <v>33</v>
      </c>
      <c r="C209" s="25">
        <v>1E-4</v>
      </c>
      <c r="D209" s="39">
        <f>'Subproductos (2)'!E23</f>
        <v>360683</v>
      </c>
      <c r="E209" s="38">
        <f>ROUND(C209*D209, 2)</f>
        <v>36.07</v>
      </c>
    </row>
    <row r="210" spans="1:5" x14ac:dyDescent="0.25">
      <c r="A210" s="49" t="str">
        <f>'Insumos (2)'!B72</f>
        <v>PALA JARDINERA</v>
      </c>
      <c r="B210" s="26" t="str">
        <f>'Insumos (2)'!C72</f>
        <v>Un</v>
      </c>
      <c r="C210" s="25">
        <v>1E-4</v>
      </c>
      <c r="D210" s="39">
        <f>'Insumos (2)'!D72</f>
        <v>8906</v>
      </c>
      <c r="E210" s="38">
        <f>ROUND(C210*D210, 2)</f>
        <v>0.89</v>
      </c>
    </row>
    <row r="211" spans="1:5" x14ac:dyDescent="0.25">
      <c r="D211" s="40" t="s">
        <v>150</v>
      </c>
      <c r="E211" s="41">
        <f>SUM(E209:E210)</f>
        <v>36.96</v>
      </c>
    </row>
    <row r="212" spans="1:5" x14ac:dyDescent="0.25">
      <c r="A212" s="48" t="s">
        <v>194</v>
      </c>
    </row>
    <row r="213" spans="1:5" x14ac:dyDescent="0.25">
      <c r="A213" s="49" t="str">
        <f>'Insumos (2)'!B84</f>
        <v>CAMIONETA</v>
      </c>
      <c r="B213" s="26" t="str">
        <f>'Insumos (2)'!C84</f>
        <v>Hr</v>
      </c>
      <c r="C213" s="25">
        <v>0.02</v>
      </c>
      <c r="D213" s="39">
        <f>'Insumos (2)'!D84</f>
        <v>37219</v>
      </c>
      <c r="E213" s="38">
        <f>ROUND(C213*D213, 2)</f>
        <v>744.38</v>
      </c>
    </row>
    <row r="214" spans="1:5" x14ac:dyDescent="0.25">
      <c r="D214" s="40" t="s">
        <v>150</v>
      </c>
      <c r="E214" s="41">
        <f>SUM(E213:E213)</f>
        <v>744.38</v>
      </c>
    </row>
    <row r="215" spans="1:5" x14ac:dyDescent="0.25">
      <c r="A215" s="48" t="s">
        <v>184</v>
      </c>
    </row>
    <row r="216" spans="1:5" x14ac:dyDescent="0.25">
      <c r="A216" s="49" t="s">
        <v>161</v>
      </c>
      <c r="B216" s="26" t="s">
        <v>89</v>
      </c>
      <c r="C216" s="25">
        <v>1.8294999999999999E-2</v>
      </c>
      <c r="D216" s="39">
        <f>'Subproductos (2)'!E126</f>
        <v>81195</v>
      </c>
      <c r="E216" s="38">
        <f>ROUND(C216*D216, 2)</f>
        <v>1485.46</v>
      </c>
    </row>
    <row r="217" spans="1:5" x14ac:dyDescent="0.25">
      <c r="D217" s="40" t="s">
        <v>150</v>
      </c>
      <c r="E217" s="41">
        <f>SUM(E216:E216)</f>
        <v>1485.46</v>
      </c>
    </row>
    <row r="219" spans="1:5" x14ac:dyDescent="0.25">
      <c r="D219" s="42" t="s">
        <v>198</v>
      </c>
      <c r="E219" s="43">
        <f>ROUND(SUM(E204:E217)/2, 0)</f>
        <v>7500</v>
      </c>
    </row>
    <row r="222" spans="1:5" x14ac:dyDescent="0.25">
      <c r="A222" s="50" t="s">
        <v>303</v>
      </c>
      <c r="B222" s="33"/>
      <c r="C222" s="34"/>
      <c r="D222" s="34"/>
      <c r="E222" s="35" t="s">
        <v>15</v>
      </c>
    </row>
    <row r="223" spans="1:5" x14ac:dyDescent="0.25">
      <c r="A223" s="47" t="s">
        <v>20</v>
      </c>
      <c r="B223" s="36" t="s">
        <v>21</v>
      </c>
      <c r="C223" s="36" t="s">
        <v>147</v>
      </c>
      <c r="D223" s="36" t="s">
        <v>22</v>
      </c>
      <c r="E223" s="37" t="s">
        <v>148</v>
      </c>
    </row>
    <row r="224" spans="1:5" x14ac:dyDescent="0.25">
      <c r="A224" s="48" t="s">
        <v>190</v>
      </c>
    </row>
    <row r="225" spans="1:5" x14ac:dyDescent="0.25">
      <c r="A225" s="49" t="str">
        <f>'Insumos (2)'!B31</f>
        <v>TIERRA VEGETAL</v>
      </c>
      <c r="B225" s="26" t="str">
        <f>'Insumos (2)'!C31</f>
        <v>m3</v>
      </c>
      <c r="C225" s="25">
        <v>0.1</v>
      </c>
      <c r="D225" s="39">
        <f>'Insumos (2)'!D31</f>
        <v>48851</v>
      </c>
      <c r="E225" s="38">
        <f>ROUND(C225*D225, 2)</f>
        <v>4885.1000000000004</v>
      </c>
    </row>
    <row r="226" spans="1:5" x14ac:dyDescent="0.25">
      <c r="A226" s="49" t="str">
        <f>'Insumos (2)'!B38</f>
        <v>GUACAN 1,50</v>
      </c>
      <c r="B226" s="26" t="str">
        <f>'Insumos (2)'!C38</f>
        <v>Un</v>
      </c>
      <c r="C226" s="25">
        <v>1</v>
      </c>
      <c r="D226" s="39">
        <f>'Insumos (2)'!D38</f>
        <v>55000</v>
      </c>
      <c r="E226" s="38">
        <f>ROUND(C226*D226, 2)</f>
        <v>55000</v>
      </c>
    </row>
    <row r="227" spans="1:5" x14ac:dyDescent="0.25">
      <c r="D227" s="40" t="s">
        <v>150</v>
      </c>
      <c r="E227" s="41">
        <f>SUM(E225:E226)</f>
        <v>59885.1</v>
      </c>
    </row>
    <row r="228" spans="1:5" x14ac:dyDescent="0.25">
      <c r="A228" s="48" t="s">
        <v>149</v>
      </c>
    </row>
    <row r="229" spans="1:5" x14ac:dyDescent="0.25">
      <c r="A229" s="49" t="s">
        <v>152</v>
      </c>
      <c r="B229" s="26" t="s">
        <v>33</v>
      </c>
      <c r="C229" s="25">
        <v>1E-4</v>
      </c>
      <c r="D229" s="39">
        <f>'Subproductos (2)'!E23</f>
        <v>360683</v>
      </c>
      <c r="E229" s="38">
        <f>ROUND(C229*D229, 2)</f>
        <v>36.07</v>
      </c>
    </row>
    <row r="230" spans="1:5" x14ac:dyDescent="0.25">
      <c r="A230" s="49" t="str">
        <f>'Insumos (2)'!B72</f>
        <v>PALA JARDINERA</v>
      </c>
      <c r="B230" s="26" t="str">
        <f>'Insumos (2)'!C72</f>
        <v>Un</v>
      </c>
      <c r="C230" s="25">
        <v>1E-4</v>
      </c>
      <c r="D230" s="39">
        <f>'Insumos (2)'!D72</f>
        <v>8906</v>
      </c>
      <c r="E230" s="38">
        <f>ROUND(C230*D230, 2)</f>
        <v>0.89</v>
      </c>
    </row>
    <row r="231" spans="1:5" x14ac:dyDescent="0.25">
      <c r="D231" s="40" t="s">
        <v>150</v>
      </c>
      <c r="E231" s="41">
        <f>SUM(E229:E230)</f>
        <v>36.96</v>
      </c>
    </row>
    <row r="232" spans="1:5" x14ac:dyDescent="0.25">
      <c r="A232" s="48" t="s">
        <v>194</v>
      </c>
    </row>
    <row r="233" spans="1:5" x14ac:dyDescent="0.25">
      <c r="A233" s="49" t="str">
        <f>'Insumos (2)'!B84</f>
        <v>CAMIONETA</v>
      </c>
      <c r="B233" s="26" t="str">
        <f>'Insumos (2)'!C84</f>
        <v>Hr</v>
      </c>
      <c r="C233" s="25">
        <v>0.1</v>
      </c>
      <c r="D233" s="39">
        <f>'Insumos (2)'!D84</f>
        <v>37219</v>
      </c>
      <c r="E233" s="38">
        <f>ROUND(C233*D233, 2)</f>
        <v>3721.9</v>
      </c>
    </row>
    <row r="234" spans="1:5" x14ac:dyDescent="0.25">
      <c r="D234" s="40" t="s">
        <v>150</v>
      </c>
      <c r="E234" s="41">
        <f>SUM(E233:E233)</f>
        <v>3721.9</v>
      </c>
    </row>
    <row r="235" spans="1:5" x14ac:dyDescent="0.25">
      <c r="A235" s="48" t="s">
        <v>184</v>
      </c>
    </row>
    <row r="236" spans="1:5" x14ac:dyDescent="0.25">
      <c r="A236" s="49" t="s">
        <v>183</v>
      </c>
      <c r="B236" s="26" t="s">
        <v>89</v>
      </c>
      <c r="C236" s="25">
        <v>0.160915</v>
      </c>
      <c r="D236" s="39">
        <f>'Subproductos (2)'!E234</f>
        <v>194861</v>
      </c>
      <c r="E236" s="38">
        <f>ROUND(C236*D236, 2)</f>
        <v>31356.06</v>
      </c>
    </row>
    <row r="237" spans="1:5" x14ac:dyDescent="0.25">
      <c r="D237" s="40" t="s">
        <v>150</v>
      </c>
      <c r="E237" s="41">
        <f>SUM(E236:E236)</f>
        <v>31356.06</v>
      </c>
    </row>
    <row r="239" spans="1:5" x14ac:dyDescent="0.25">
      <c r="D239" s="42" t="s">
        <v>198</v>
      </c>
      <c r="E239" s="43">
        <f>ROUND(SUM(E224:E237)/2, 0)</f>
        <v>95000</v>
      </c>
    </row>
    <row r="242" spans="1:5" x14ac:dyDescent="0.25">
      <c r="A242" s="50" t="s">
        <v>302</v>
      </c>
      <c r="B242" s="33"/>
      <c r="C242" s="34"/>
      <c r="D242" s="34"/>
      <c r="E242" s="35" t="s">
        <v>301</v>
      </c>
    </row>
    <row r="243" spans="1:5" x14ac:dyDescent="0.25">
      <c r="A243" s="47" t="s">
        <v>20</v>
      </c>
      <c r="B243" s="36" t="s">
        <v>21</v>
      </c>
      <c r="C243" s="36" t="s">
        <v>147</v>
      </c>
      <c r="D243" s="36" t="s">
        <v>22</v>
      </c>
      <c r="E243" s="37" t="s">
        <v>148</v>
      </c>
    </row>
    <row r="244" spans="1:5" x14ac:dyDescent="0.25">
      <c r="A244" s="48" t="s">
        <v>190</v>
      </c>
    </row>
    <row r="245" spans="1:5" x14ac:dyDescent="0.25">
      <c r="A245" s="49" t="str">
        <f>'Insumos (2)'!B21</f>
        <v>LIJA SECA</v>
      </c>
      <c r="B245" s="26" t="str">
        <f>'Insumos (2)'!C21</f>
        <v>Pliego</v>
      </c>
      <c r="C245" s="25">
        <v>0.252</v>
      </c>
      <c r="D245" s="39">
        <f>'Insumos (2)'!D21</f>
        <v>1187</v>
      </c>
      <c r="E245" s="38">
        <f>ROUND(C245*D245, 2)</f>
        <v>299.12</v>
      </c>
    </row>
    <row r="246" spans="1:5" x14ac:dyDescent="0.25">
      <c r="A246" s="49" t="str">
        <f>'Insumos (2)'!B18</f>
        <v>GUANTES DE VINILO</v>
      </c>
      <c r="B246" s="26" t="str">
        <f>'Insumos (2)'!C18</f>
        <v>Par</v>
      </c>
      <c r="C246" s="25">
        <v>5.0000000000000001E-4</v>
      </c>
      <c r="D246" s="39">
        <f>'Insumos (2)'!D18</f>
        <v>820</v>
      </c>
      <c r="E246" s="38">
        <f>ROUND(C246*D246, 2)</f>
        <v>0.41</v>
      </c>
    </row>
    <row r="247" spans="1:5" x14ac:dyDescent="0.25">
      <c r="A247" s="49" t="str">
        <f>'Insumos (2)'!B15</f>
        <v>DISOLVENTE</v>
      </c>
      <c r="B247" s="26" t="str">
        <f>'Insumos (2)'!C15</f>
        <v>Gal</v>
      </c>
      <c r="C247" s="25">
        <v>0.05</v>
      </c>
      <c r="D247" s="39">
        <f>'Insumos (2)'!D15</f>
        <v>55979</v>
      </c>
      <c r="E247" s="38">
        <f>ROUND(C247*D247, 2)</f>
        <v>2798.95</v>
      </c>
    </row>
    <row r="248" spans="1:5" x14ac:dyDescent="0.25">
      <c r="A248" s="49" t="str">
        <f>'Insumos (2)'!B25</f>
        <v>PINTURA ESMALTE PINTULUX</v>
      </c>
      <c r="B248" s="26" t="str">
        <f>'Insumos (2)'!C25</f>
        <v>Gal</v>
      </c>
      <c r="C248" s="25">
        <v>0.05</v>
      </c>
      <c r="D248" s="39">
        <f>'Insumos (2)'!D25</f>
        <v>110157</v>
      </c>
      <c r="E248" s="38">
        <f>ROUND(C248*D248, 2)</f>
        <v>5507.85</v>
      </c>
    </row>
    <row r="249" spans="1:5" x14ac:dyDescent="0.25">
      <c r="D249" s="40" t="s">
        <v>150</v>
      </c>
      <c r="E249" s="41">
        <f>SUM(E245:E248)</f>
        <v>8606.33</v>
      </c>
    </row>
    <row r="250" spans="1:5" x14ac:dyDescent="0.25">
      <c r="A250" s="48" t="s">
        <v>149</v>
      </c>
    </row>
    <row r="251" spans="1:5" x14ac:dyDescent="0.25">
      <c r="A251" s="49" t="s">
        <v>192</v>
      </c>
      <c r="B251" s="26" t="s">
        <v>89</v>
      </c>
      <c r="C251" s="25">
        <v>2.3999999999999998E-3</v>
      </c>
      <c r="D251" s="39">
        <f>'Subproductos (2)'!E309</f>
        <v>85686</v>
      </c>
      <c r="E251" s="38">
        <f>ROUND(C251*D251, 2)</f>
        <v>205.65</v>
      </c>
    </row>
    <row r="252" spans="1:5" x14ac:dyDescent="0.25">
      <c r="D252" s="40" t="s">
        <v>150</v>
      </c>
      <c r="E252" s="41">
        <f>SUM(E251:E251)</f>
        <v>205.65</v>
      </c>
    </row>
    <row r="253" spans="1:5" x14ac:dyDescent="0.25">
      <c r="A253" s="48" t="s">
        <v>194</v>
      </c>
    </row>
    <row r="254" spans="1:5" x14ac:dyDescent="0.25">
      <c r="A254" s="49" t="str">
        <f>'Insumos (2)'!B84</f>
        <v>CAMIONETA</v>
      </c>
      <c r="B254" s="26" t="str">
        <f>'Insumos (2)'!C84</f>
        <v>Hr</v>
      </c>
      <c r="C254" s="25">
        <v>0.02</v>
      </c>
      <c r="D254" s="39">
        <f>'Insumos (2)'!D84</f>
        <v>37219</v>
      </c>
      <c r="E254" s="38">
        <f>ROUND(C254*D254, 2)</f>
        <v>744.38</v>
      </c>
    </row>
    <row r="255" spans="1:5" x14ac:dyDescent="0.25">
      <c r="D255" s="40" t="s">
        <v>150</v>
      </c>
      <c r="E255" s="41">
        <f>SUM(E254:E254)</f>
        <v>744.38</v>
      </c>
    </row>
    <row r="256" spans="1:5" x14ac:dyDescent="0.25">
      <c r="A256" s="48" t="s">
        <v>184</v>
      </c>
    </row>
    <row r="257" spans="1:5" x14ac:dyDescent="0.25">
      <c r="A257" s="49" t="s">
        <v>188</v>
      </c>
      <c r="B257" s="26" t="s">
        <v>89</v>
      </c>
      <c r="C257" s="25">
        <v>4.3331000000000001E-2</v>
      </c>
      <c r="D257" s="39">
        <f>'Subproductos (2)'!E273</f>
        <v>194860</v>
      </c>
      <c r="E257" s="38">
        <f>ROUND(C257*D257, 2)</f>
        <v>8443.48</v>
      </c>
    </row>
    <row r="258" spans="1:5" x14ac:dyDescent="0.25">
      <c r="D258" s="40" t="s">
        <v>150</v>
      </c>
      <c r="E258" s="41">
        <f>SUM(E257:E257)</f>
        <v>8443.48</v>
      </c>
    </row>
    <row r="260" spans="1:5" x14ac:dyDescent="0.25">
      <c r="D260" s="42" t="s">
        <v>198</v>
      </c>
      <c r="E260" s="43">
        <f>ROUND(SUM(E244:E258)/2, 0)</f>
        <v>18000</v>
      </c>
    </row>
    <row r="263" spans="1:5" x14ac:dyDescent="0.25">
      <c r="A263" s="50" t="s">
        <v>300</v>
      </c>
      <c r="B263" s="33"/>
      <c r="C263" s="34"/>
      <c r="D263" s="34"/>
      <c r="E263" s="35" t="s">
        <v>15</v>
      </c>
    </row>
    <row r="264" spans="1:5" x14ac:dyDescent="0.25">
      <c r="A264" s="47" t="s">
        <v>20</v>
      </c>
      <c r="B264" s="36" t="s">
        <v>21</v>
      </c>
      <c r="C264" s="36" t="s">
        <v>147</v>
      </c>
      <c r="D264" s="36" t="s">
        <v>22</v>
      </c>
      <c r="E264" s="37" t="s">
        <v>148</v>
      </c>
    </row>
    <row r="265" spans="1:5" x14ac:dyDescent="0.25">
      <c r="A265" s="48" t="s">
        <v>190</v>
      </c>
    </row>
    <row r="266" spans="1:5" x14ac:dyDescent="0.25">
      <c r="A266" s="49" t="str">
        <f>'Insumos (2)'!B20</f>
        <v>IMPRIMANTE ACRONAL</v>
      </c>
      <c r="B266" s="26" t="str">
        <f>'Insumos (2)'!C20</f>
        <v>Lt</v>
      </c>
      <c r="C266" s="25">
        <v>0.17</v>
      </c>
      <c r="D266" s="39">
        <f>'Insumos (2)'!D20</f>
        <v>17081</v>
      </c>
      <c r="E266" s="38">
        <f>ROUND(C266*D266, 2)</f>
        <v>2903.77</v>
      </c>
    </row>
    <row r="267" spans="1:5" x14ac:dyDescent="0.25">
      <c r="A267" s="49" t="str">
        <f>'Insumos (2)'!B34</f>
        <v>VINILO ACRÍLICO GRIS BASALTO</v>
      </c>
      <c r="B267" s="26" t="str">
        <f>'Insumos (2)'!C34</f>
        <v>Gal</v>
      </c>
      <c r="C267" s="25">
        <v>0.5</v>
      </c>
      <c r="D267" s="39">
        <f>'Insumos (2)'!D34</f>
        <v>93571</v>
      </c>
      <c r="E267" s="38">
        <f>ROUND(C267*D267, 2)</f>
        <v>46785.5</v>
      </c>
    </row>
    <row r="268" spans="1:5" x14ac:dyDescent="0.25">
      <c r="D268" s="40" t="s">
        <v>150</v>
      </c>
      <c r="E268" s="41">
        <f>SUM(E266:E267)</f>
        <v>49689.27</v>
      </c>
    </row>
    <row r="269" spans="1:5" x14ac:dyDescent="0.25">
      <c r="A269" s="48" t="s">
        <v>149</v>
      </c>
    </row>
    <row r="270" spans="1:5" x14ac:dyDescent="0.25">
      <c r="A270" s="49" t="s">
        <v>155</v>
      </c>
      <c r="B270" s="26" t="s">
        <v>33</v>
      </c>
      <c r="C270" s="25">
        <v>1E-3</v>
      </c>
      <c r="D270" s="39">
        <f>'Subproductos (2)'!E69</f>
        <v>180736</v>
      </c>
      <c r="E270" s="38">
        <f>ROUND(C270*D270, 2)</f>
        <v>180.74</v>
      </c>
    </row>
    <row r="271" spans="1:5" x14ac:dyDescent="0.25">
      <c r="D271" s="40" t="s">
        <v>150</v>
      </c>
      <c r="E271" s="41">
        <f>SUM(E270:E270)</f>
        <v>180.74</v>
      </c>
    </row>
    <row r="272" spans="1:5" x14ac:dyDescent="0.25">
      <c r="A272" s="48" t="s">
        <v>194</v>
      </c>
    </row>
    <row r="273" spans="1:5" x14ac:dyDescent="0.25">
      <c r="A273" s="49" t="str">
        <f>'Insumos (2)'!B84</f>
        <v>CAMIONETA</v>
      </c>
      <c r="B273" s="26" t="str">
        <f>'Insumos (2)'!C84</f>
        <v>Hr</v>
      </c>
      <c r="C273" s="25">
        <v>0.02</v>
      </c>
      <c r="D273" s="39">
        <f>'Insumos (2)'!D84</f>
        <v>37219</v>
      </c>
      <c r="E273" s="38">
        <f>ROUND(C273*D273, 2)</f>
        <v>744.38</v>
      </c>
    </row>
    <row r="274" spans="1:5" x14ac:dyDescent="0.25">
      <c r="D274" s="40" t="s">
        <v>150</v>
      </c>
      <c r="E274" s="41">
        <f>SUM(E273:E273)</f>
        <v>744.38</v>
      </c>
    </row>
    <row r="275" spans="1:5" x14ac:dyDescent="0.25">
      <c r="A275" s="48" t="s">
        <v>184</v>
      </c>
    </row>
    <row r="276" spans="1:5" x14ac:dyDescent="0.25">
      <c r="A276" s="49" t="s">
        <v>188</v>
      </c>
      <c r="B276" s="26" t="s">
        <v>89</v>
      </c>
      <c r="C276" s="25">
        <v>0.12514400000000001</v>
      </c>
      <c r="D276" s="39">
        <f>'Subproductos (2)'!E273</f>
        <v>194860</v>
      </c>
      <c r="E276" s="38">
        <f>ROUND(C276*D276, 2)</f>
        <v>24385.56</v>
      </c>
    </row>
    <row r="277" spans="1:5" x14ac:dyDescent="0.25">
      <c r="D277" s="40" t="s">
        <v>150</v>
      </c>
      <c r="E277" s="41">
        <f>SUM(E276:E276)</f>
        <v>24385.56</v>
      </c>
    </row>
    <row r="279" spans="1:5" x14ac:dyDescent="0.25">
      <c r="D279" s="42" t="s">
        <v>198</v>
      </c>
      <c r="E279" s="43">
        <f>ROUND(SUM(E265:E277)/2, 0)</f>
        <v>75000</v>
      </c>
    </row>
    <row r="282" spans="1:5" x14ac:dyDescent="0.25">
      <c r="A282" s="50" t="s">
        <v>299</v>
      </c>
      <c r="B282" s="33"/>
      <c r="C282" s="34"/>
      <c r="D282" s="34"/>
      <c r="E282" s="35" t="s">
        <v>15</v>
      </c>
    </row>
    <row r="283" spans="1:5" x14ac:dyDescent="0.25">
      <c r="A283" s="47" t="s">
        <v>20</v>
      </c>
      <c r="B283" s="36" t="s">
        <v>21</v>
      </c>
      <c r="C283" s="36" t="s">
        <v>147</v>
      </c>
      <c r="D283" s="36" t="s">
        <v>22</v>
      </c>
      <c r="E283" s="37" t="s">
        <v>148</v>
      </c>
    </row>
    <row r="284" spans="1:5" x14ac:dyDescent="0.25">
      <c r="A284" s="48" t="s">
        <v>190</v>
      </c>
    </row>
    <row r="285" spans="1:5" x14ac:dyDescent="0.25">
      <c r="A285" s="49" t="str">
        <f>'Insumos (2)'!B39</f>
        <v>Basurera para mascotas, incluye dispensador</v>
      </c>
      <c r="B285" s="26" t="str">
        <f>'Insumos (2)'!C39</f>
        <v>Und</v>
      </c>
      <c r="C285" s="25">
        <v>1</v>
      </c>
      <c r="D285" s="39">
        <f>'Insumos (2)'!D39</f>
        <v>2500000</v>
      </c>
      <c r="E285" s="38">
        <f>ROUND(C285*D285, 2)</f>
        <v>2500000</v>
      </c>
    </row>
    <row r="286" spans="1:5" x14ac:dyDescent="0.25">
      <c r="A286" s="49" t="s">
        <v>201</v>
      </c>
      <c r="B286" s="26" t="s">
        <v>169</v>
      </c>
      <c r="C286" s="25">
        <v>5</v>
      </c>
      <c r="D286" s="39">
        <f>E285</f>
        <v>2500000</v>
      </c>
      <c r="E286" s="38">
        <f>ROUND(C286*D286/100, 2)</f>
        <v>125000</v>
      </c>
    </row>
    <row r="287" spans="1:5" x14ac:dyDescent="0.25">
      <c r="A287" s="49" t="str">
        <f>'Insumos (2)'!B8</f>
        <v>BOLSAS PLÁSTICAS</v>
      </c>
      <c r="B287" s="26" t="str">
        <f>'Insumos (2)'!C8</f>
        <v>Un</v>
      </c>
      <c r="C287" s="25">
        <v>164</v>
      </c>
      <c r="D287" s="39">
        <f>'Insumos (2)'!D8</f>
        <v>2500</v>
      </c>
      <c r="E287" s="38">
        <f>ROUND(C287*D287, 2)</f>
        <v>410000</v>
      </c>
    </row>
    <row r="288" spans="1:5" x14ac:dyDescent="0.25">
      <c r="D288" s="40" t="s">
        <v>150</v>
      </c>
      <c r="E288" s="41">
        <f>SUM(E285:E287)</f>
        <v>3035000</v>
      </c>
    </row>
    <row r="289" spans="1:5" x14ac:dyDescent="0.25">
      <c r="A289" s="48" t="s">
        <v>149</v>
      </c>
    </row>
    <row r="290" spans="1:5" x14ac:dyDescent="0.25">
      <c r="A290" s="49" t="s">
        <v>199</v>
      </c>
      <c r="B290" s="26" t="s">
        <v>200</v>
      </c>
      <c r="C290" s="25">
        <v>5</v>
      </c>
      <c r="D290" s="39">
        <f>E297</f>
        <v>194861</v>
      </c>
      <c r="E290" s="38">
        <f>ROUND(C290*D290/100, 2)</f>
        <v>9743.0499999999993</v>
      </c>
    </row>
    <row r="291" spans="1:5" x14ac:dyDescent="0.25">
      <c r="D291" s="40" t="s">
        <v>150</v>
      </c>
      <c r="E291" s="41">
        <f>SUM(E290:E290)</f>
        <v>9743.0499999999993</v>
      </c>
    </row>
    <row r="292" spans="1:5" x14ac:dyDescent="0.25">
      <c r="A292" s="48" t="s">
        <v>194</v>
      </c>
    </row>
    <row r="293" spans="1:5" x14ac:dyDescent="0.25">
      <c r="A293" s="49" t="str">
        <f>'Insumos (2)'!B84</f>
        <v>CAMIONETA</v>
      </c>
      <c r="B293" s="26" t="str">
        <f>'Insumos (2)'!C84</f>
        <v>Hr</v>
      </c>
      <c r="C293" s="25">
        <v>2</v>
      </c>
      <c r="D293" s="39">
        <f>'Insumos (2)'!D84</f>
        <v>37219</v>
      </c>
      <c r="E293" s="38">
        <f>ROUND(C293*D293, 2)</f>
        <v>74438</v>
      </c>
    </row>
    <row r="294" spans="1:5" x14ac:dyDescent="0.25">
      <c r="D294" s="40" t="s">
        <v>150</v>
      </c>
      <c r="E294" s="41">
        <f>SUM(E293:E293)</f>
        <v>74438</v>
      </c>
    </row>
    <row r="295" spans="1:5" x14ac:dyDescent="0.25">
      <c r="A295" s="48" t="s">
        <v>184</v>
      </c>
    </row>
    <row r="296" spans="1:5" x14ac:dyDescent="0.25">
      <c r="A296" s="49" t="s">
        <v>183</v>
      </c>
      <c r="B296" s="26" t="s">
        <v>89</v>
      </c>
      <c r="C296" s="25">
        <v>1</v>
      </c>
      <c r="D296" s="39">
        <f>'Subproductos (2)'!E234</f>
        <v>194861</v>
      </c>
      <c r="E296" s="38">
        <f>ROUND(C296*D296, 2)</f>
        <v>194861</v>
      </c>
    </row>
    <row r="297" spans="1:5" x14ac:dyDescent="0.25">
      <c r="D297" s="40" t="s">
        <v>150</v>
      </c>
      <c r="E297" s="41">
        <f>SUM(E296:E296)</f>
        <v>194861</v>
      </c>
    </row>
    <row r="299" spans="1:5" x14ac:dyDescent="0.25">
      <c r="D299" s="42" t="s">
        <v>198</v>
      </c>
      <c r="E299" s="43">
        <f>ROUND(SUM(E284:E297)/2, 0)</f>
        <v>3314042</v>
      </c>
    </row>
    <row r="302" spans="1:5" x14ac:dyDescent="0.25">
      <c r="A302" s="50" t="s">
        <v>298</v>
      </c>
      <c r="B302" s="33"/>
      <c r="C302" s="34"/>
      <c r="D302" s="34"/>
      <c r="E302" s="35" t="s">
        <v>257</v>
      </c>
    </row>
    <row r="303" spans="1:5" x14ac:dyDescent="0.25">
      <c r="A303" s="47" t="s">
        <v>20</v>
      </c>
      <c r="B303" s="36" t="s">
        <v>21</v>
      </c>
      <c r="C303" s="36" t="s">
        <v>147</v>
      </c>
      <c r="D303" s="36" t="s">
        <v>22</v>
      </c>
      <c r="E303" s="37" t="s">
        <v>148</v>
      </c>
    </row>
    <row r="304" spans="1:5" x14ac:dyDescent="0.25">
      <c r="A304" s="48" t="s">
        <v>190</v>
      </c>
    </row>
    <row r="305" spans="1:5" x14ac:dyDescent="0.25">
      <c r="A305" s="49" t="str">
        <f>'Insumos (2)'!B33</f>
        <v>VALLA INFORMATIVA PARAL L 2" x 1/8"</v>
      </c>
      <c r="B305" s="26" t="str">
        <f>'Insumos (2)'!C33</f>
        <v>m2</v>
      </c>
      <c r="C305" s="25">
        <v>1</v>
      </c>
      <c r="D305" s="39">
        <f>'Insumos (2)'!D33</f>
        <v>253026</v>
      </c>
      <c r="E305" s="38">
        <f>ROUND(C305*D305, 2)</f>
        <v>253026</v>
      </c>
    </row>
    <row r="306" spans="1:5" x14ac:dyDescent="0.25">
      <c r="A306" s="49" t="s">
        <v>201</v>
      </c>
      <c r="B306" s="26" t="s">
        <v>169</v>
      </c>
      <c r="C306" s="25">
        <v>10</v>
      </c>
      <c r="D306" s="39">
        <f>E305</f>
        <v>253026</v>
      </c>
      <c r="E306" s="38">
        <f>ROUND(C306*D306/100, 2)</f>
        <v>25302.6</v>
      </c>
    </row>
    <row r="307" spans="1:5" x14ac:dyDescent="0.25">
      <c r="D307" s="40" t="s">
        <v>150</v>
      </c>
      <c r="E307" s="41">
        <f>SUM(E305:E306)</f>
        <v>278328.59999999998</v>
      </c>
    </row>
    <row r="308" spans="1:5" x14ac:dyDescent="0.25">
      <c r="A308" s="48" t="s">
        <v>149</v>
      </c>
    </row>
    <row r="309" spans="1:5" x14ac:dyDescent="0.25">
      <c r="A309" s="49" t="s">
        <v>145</v>
      </c>
      <c r="B309" s="26" t="s">
        <v>89</v>
      </c>
      <c r="C309" s="25">
        <v>4</v>
      </c>
      <c r="D309" s="39">
        <f>'Subproductos (2)'!E12</f>
        <v>4827</v>
      </c>
      <c r="E309" s="38">
        <f>ROUND(C309*D309, 2)</f>
        <v>19308</v>
      </c>
    </row>
    <row r="310" spans="1:5" x14ac:dyDescent="0.25">
      <c r="A310" s="49" t="s">
        <v>154</v>
      </c>
      <c r="B310" s="26" t="s">
        <v>33</v>
      </c>
      <c r="C310" s="25">
        <v>2.5000000000000001E-3</v>
      </c>
      <c r="D310" s="39">
        <f>'Subproductos (2)'!E53</f>
        <v>311128</v>
      </c>
      <c r="E310" s="38">
        <f>ROUND(C310*D310, 2)</f>
        <v>777.82</v>
      </c>
    </row>
    <row r="311" spans="1:5" x14ac:dyDescent="0.25">
      <c r="D311" s="40" t="s">
        <v>150</v>
      </c>
      <c r="E311" s="41">
        <f>SUM(E309:E310)</f>
        <v>20085.82</v>
      </c>
    </row>
    <row r="312" spans="1:5" x14ac:dyDescent="0.25">
      <c r="A312" s="48" t="s">
        <v>194</v>
      </c>
    </row>
    <row r="313" spans="1:5" x14ac:dyDescent="0.25">
      <c r="A313" s="49" t="str">
        <f>'Insumos (2)'!B84</f>
        <v>CAMIONETA</v>
      </c>
      <c r="B313" s="26" t="str">
        <f>'Insumos (2)'!C84</f>
        <v>Hr</v>
      </c>
      <c r="C313" s="25">
        <v>0.1</v>
      </c>
      <c r="D313" s="39">
        <f>'Insumos (2)'!D84</f>
        <v>37219</v>
      </c>
      <c r="E313" s="38">
        <f>ROUND(C313*D313, 2)</f>
        <v>3721.9</v>
      </c>
    </row>
    <row r="314" spans="1:5" x14ac:dyDescent="0.25">
      <c r="D314" s="40" t="s">
        <v>150</v>
      </c>
      <c r="E314" s="41">
        <f>SUM(E313:E313)</f>
        <v>3721.9</v>
      </c>
    </row>
    <row r="315" spans="1:5" x14ac:dyDescent="0.25">
      <c r="A315" s="48" t="s">
        <v>184</v>
      </c>
    </row>
    <row r="316" spans="1:5" x14ac:dyDescent="0.25">
      <c r="A316" s="49" t="s">
        <v>183</v>
      </c>
      <c r="B316" s="26" t="s">
        <v>89</v>
      </c>
      <c r="C316" s="25">
        <v>0.2</v>
      </c>
      <c r="D316" s="39">
        <f>'Subproductos (2)'!E234</f>
        <v>194861</v>
      </c>
      <c r="E316" s="38">
        <f>ROUND(C316*D316, 2)</f>
        <v>38972.199999999997</v>
      </c>
    </row>
    <row r="317" spans="1:5" x14ac:dyDescent="0.25">
      <c r="D317" s="40" t="s">
        <v>150</v>
      </c>
      <c r="E317" s="41">
        <f>SUM(E316:E316)</f>
        <v>38972.199999999997</v>
      </c>
    </row>
    <row r="319" spans="1:5" x14ac:dyDescent="0.25">
      <c r="D319" s="42" t="s">
        <v>198</v>
      </c>
      <c r="E319" s="43">
        <f>ROUND(SUM(E304:E317)/2, 0)</f>
        <v>341109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6EEC6-D852-4A82-BF49-50A33CEEEEBA}">
  <sheetPr>
    <tabColor rgb="FFFFC000"/>
  </sheetPr>
  <dimension ref="A1:E336"/>
  <sheetViews>
    <sheetView showGridLines="0" workbookViewId="0">
      <selection activeCell="K19" sqref="K19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8" t="s">
        <v>144</v>
      </c>
      <c r="B3" s="114"/>
      <c r="C3" s="114"/>
      <c r="D3" s="114"/>
      <c r="E3" s="114"/>
    </row>
    <row r="4" spans="1:5" x14ac:dyDescent="0.25">
      <c r="A4" s="46" t="s">
        <v>145</v>
      </c>
      <c r="B4" s="33"/>
      <c r="C4" s="34"/>
      <c r="D4" s="34"/>
      <c r="E4" s="35" t="s">
        <v>146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149</v>
      </c>
    </row>
    <row r="7" spans="1:5" x14ac:dyDescent="0.25">
      <c r="A7" s="49" t="str">
        <f>'Insumos (2)'!B66</f>
        <v>MARCO ANDAMIO DE TIJERA 1.50x1.50 m</v>
      </c>
      <c r="B7" s="26" t="str">
        <f>'Insumos (2)'!C66</f>
        <v>Día</v>
      </c>
      <c r="C7" s="25">
        <v>2</v>
      </c>
      <c r="D7" s="39">
        <f>'Insumos (2)'!D66</f>
        <v>657</v>
      </c>
      <c r="E7" s="38">
        <f>ROUND(C7*D7, 2)</f>
        <v>1314</v>
      </c>
    </row>
    <row r="8" spans="1:5" x14ac:dyDescent="0.25">
      <c r="A8" s="49" t="str">
        <f>'Insumos (2)'!B81</f>
        <v>TIJERA DE ANDAMIO</v>
      </c>
      <c r="B8" s="26" t="str">
        <f>'Insumos (2)'!C81</f>
        <v>Día</v>
      </c>
      <c r="C8" s="25">
        <v>2</v>
      </c>
      <c r="D8" s="39">
        <f>'Insumos (2)'!D81</f>
        <v>175</v>
      </c>
      <c r="E8" s="38">
        <f>ROUND(C8*D8, 2)</f>
        <v>350</v>
      </c>
    </row>
    <row r="9" spans="1:5" x14ac:dyDescent="0.25">
      <c r="A9" s="49" t="str">
        <f>'Insumos (2)'!B76</f>
        <v>PLATAFORMA METÁLICA PARA ANDAMIO</v>
      </c>
      <c r="B9" s="26" t="str">
        <f>'Insumos (2)'!C76</f>
        <v>Día</v>
      </c>
      <c r="C9" s="25">
        <v>1</v>
      </c>
      <c r="D9" s="39">
        <f>'Insumos (2)'!D76</f>
        <v>3163</v>
      </c>
      <c r="E9" s="38">
        <f>ROUND(C9*D9, 2)</f>
        <v>3163</v>
      </c>
    </row>
    <row r="10" spans="1:5" x14ac:dyDescent="0.25">
      <c r="D10" s="40" t="s">
        <v>150</v>
      </c>
      <c r="E10" s="41">
        <f>SUM(E7:E9)</f>
        <v>4827</v>
      </c>
    </row>
    <row r="12" spans="1:5" x14ac:dyDescent="0.25">
      <c r="D12" s="42" t="s">
        <v>151</v>
      </c>
      <c r="E12" s="43">
        <f>ROUND(SUM(E6:E10)/2, 0)</f>
        <v>4827</v>
      </c>
    </row>
    <row r="15" spans="1:5" x14ac:dyDescent="0.25">
      <c r="A15" s="46" t="s">
        <v>152</v>
      </c>
      <c r="B15" s="33"/>
      <c r="C15" s="34"/>
      <c r="D15" s="34"/>
      <c r="E15" s="35" t="s">
        <v>15</v>
      </c>
    </row>
    <row r="16" spans="1:5" x14ac:dyDescent="0.25">
      <c r="A16" s="47" t="s">
        <v>20</v>
      </c>
      <c r="B16" s="36" t="s">
        <v>21</v>
      </c>
      <c r="C16" s="36" t="s">
        <v>147</v>
      </c>
      <c r="D16" s="36" t="s">
        <v>22</v>
      </c>
      <c r="E16" s="37" t="s">
        <v>148</v>
      </c>
    </row>
    <row r="17" spans="1:5" x14ac:dyDescent="0.25">
      <c r="A17" s="48" t="s">
        <v>149</v>
      </c>
    </row>
    <row r="18" spans="1:5" x14ac:dyDescent="0.25">
      <c r="A18" s="49" t="str">
        <f>'Insumos (2)'!B50</f>
        <v>CARRETA LLANTA NEUMÁTICA</v>
      </c>
      <c r="B18" s="26" t="str">
        <f>'Insumos (2)'!C50</f>
        <v>Un</v>
      </c>
      <c r="C18" s="25">
        <v>1</v>
      </c>
      <c r="D18" s="39">
        <f>'Insumos (2)'!D50</f>
        <v>313308</v>
      </c>
      <c r="E18" s="38">
        <f>ROUND(C18*D18, 2)</f>
        <v>313308</v>
      </c>
    </row>
    <row r="19" spans="1:5" x14ac:dyDescent="0.25">
      <c r="A19" s="49" t="str">
        <f>'Insumos (2)'!B73</f>
        <v>PALA REDONDA CON CABO</v>
      </c>
      <c r="B19" s="26" t="str">
        <f>'Insumos (2)'!C73</f>
        <v>Un</v>
      </c>
      <c r="C19" s="25">
        <v>1</v>
      </c>
      <c r="D19" s="39">
        <f>'Insumos (2)'!D73</f>
        <v>34845</v>
      </c>
      <c r="E19" s="38">
        <f>ROUND(C19*D19, 2)</f>
        <v>34845</v>
      </c>
    </row>
    <row r="20" spans="1:5" x14ac:dyDescent="0.25">
      <c r="A20" s="49" t="str">
        <f>'Insumos (2)'!B44</f>
        <v>BALDE CONSTRUCCIÓN</v>
      </c>
      <c r="B20" s="26" t="str">
        <f>'Insumos (2)'!C44</f>
        <v>Un</v>
      </c>
      <c r="C20" s="25">
        <v>2</v>
      </c>
      <c r="D20" s="39">
        <f>'Insumos (2)'!D44</f>
        <v>6265</v>
      </c>
      <c r="E20" s="38">
        <f>ROUND(C20*D20, 2)</f>
        <v>12530</v>
      </c>
    </row>
    <row r="21" spans="1:5" x14ac:dyDescent="0.25">
      <c r="D21" s="40" t="s">
        <v>150</v>
      </c>
      <c r="E21" s="41">
        <f>SUM(E18:E20)</f>
        <v>360683</v>
      </c>
    </row>
    <row r="23" spans="1:5" x14ac:dyDescent="0.25">
      <c r="D23" s="42" t="s">
        <v>151</v>
      </c>
      <c r="E23" s="43">
        <f>ROUND(SUM(E17:E21)/2, 0)</f>
        <v>360683</v>
      </c>
    </row>
    <row r="26" spans="1:5" x14ac:dyDescent="0.25">
      <c r="A26" s="46" t="s">
        <v>153</v>
      </c>
      <c r="B26" s="33"/>
      <c r="C26" s="34"/>
      <c r="D26" s="34"/>
      <c r="E26" s="35" t="s">
        <v>15</v>
      </c>
    </row>
    <row r="27" spans="1:5" x14ac:dyDescent="0.25">
      <c r="A27" s="47" t="s">
        <v>20</v>
      </c>
      <c r="B27" s="36" t="s">
        <v>21</v>
      </c>
      <c r="C27" s="36" t="s">
        <v>147</v>
      </c>
      <c r="D27" s="36" t="s">
        <v>22</v>
      </c>
      <c r="E27" s="37" t="s">
        <v>148</v>
      </c>
    </row>
    <row r="28" spans="1:5" x14ac:dyDescent="0.25">
      <c r="A28" s="48" t="s">
        <v>149</v>
      </c>
    </row>
    <row r="29" spans="1:5" x14ac:dyDescent="0.25">
      <c r="A29" s="49" t="str">
        <f>'Insumos (2)'!B50</f>
        <v>CARRETA LLANTA NEUMÁTICA</v>
      </c>
      <c r="B29" s="26" t="str">
        <f>'Insumos (2)'!C50</f>
        <v>Un</v>
      </c>
      <c r="C29" s="25">
        <v>1</v>
      </c>
      <c r="D29" s="39">
        <f>'Insumos (2)'!D50</f>
        <v>313308</v>
      </c>
      <c r="E29" s="38">
        <f>ROUND(C29*D29, 2)</f>
        <v>313308</v>
      </c>
    </row>
    <row r="30" spans="1:5" x14ac:dyDescent="0.25">
      <c r="A30" s="49" t="str">
        <f>'Insumos (2)'!B73</f>
        <v>PALA REDONDA CON CABO</v>
      </c>
      <c r="B30" s="26" t="str">
        <f>'Insumos (2)'!C73</f>
        <v>Un</v>
      </c>
      <c r="C30" s="25">
        <v>1</v>
      </c>
      <c r="D30" s="39">
        <f>'Insumos (2)'!D73</f>
        <v>34845</v>
      </c>
      <c r="E30" s="38">
        <f>ROUND(C30*D30, 2)</f>
        <v>34845</v>
      </c>
    </row>
    <row r="31" spans="1:5" x14ac:dyDescent="0.25">
      <c r="A31" s="49" t="str">
        <f>'Insumos (2)'!B82</f>
        <v>ZAPAPICO</v>
      </c>
      <c r="B31" s="26" t="str">
        <f>'Insumos (2)'!C82</f>
        <v>Un</v>
      </c>
      <c r="C31" s="25">
        <v>1</v>
      </c>
      <c r="D31" s="39">
        <f>'Insumos (2)'!D82</f>
        <v>60215</v>
      </c>
      <c r="E31" s="38">
        <f>ROUND(C31*D31, 2)</f>
        <v>60215</v>
      </c>
    </row>
    <row r="32" spans="1:5" x14ac:dyDescent="0.25">
      <c r="D32" s="40" t="s">
        <v>150</v>
      </c>
      <c r="E32" s="41">
        <f>SUM(E29:E31)</f>
        <v>408368</v>
      </c>
    </row>
    <row r="34" spans="1:5" x14ac:dyDescent="0.25">
      <c r="D34" s="42" t="s">
        <v>151</v>
      </c>
      <c r="E34" s="43">
        <f>ROUND(SUM(E28:E32)/2, 0)</f>
        <v>408368</v>
      </c>
    </row>
    <row r="37" spans="1:5" x14ac:dyDescent="0.25">
      <c r="A37" s="46" t="s">
        <v>154</v>
      </c>
      <c r="B37" s="33"/>
      <c r="C37" s="34"/>
      <c r="D37" s="34"/>
      <c r="E37" s="35" t="s">
        <v>15</v>
      </c>
    </row>
    <row r="38" spans="1:5" x14ac:dyDescent="0.25">
      <c r="A38" s="47" t="s">
        <v>20</v>
      </c>
      <c r="B38" s="36" t="s">
        <v>21</v>
      </c>
      <c r="C38" s="36" t="s">
        <v>147</v>
      </c>
      <c r="D38" s="36" t="s">
        <v>22</v>
      </c>
      <c r="E38" s="37" t="s">
        <v>148</v>
      </c>
    </row>
    <row r="39" spans="1:5" x14ac:dyDescent="0.25">
      <c r="A39" s="48" t="s">
        <v>149</v>
      </c>
    </row>
    <row r="40" spans="1:5" x14ac:dyDescent="0.25">
      <c r="A40" s="49" t="str">
        <f>'Insumos (2)'!B42</f>
        <v>ALMADANA 4 lb</v>
      </c>
      <c r="B40" s="26" t="str">
        <f>'Insumos (2)'!C42</f>
        <v>Un</v>
      </c>
      <c r="C40" s="25">
        <v>1</v>
      </c>
      <c r="D40" s="39">
        <f>'Insumos (2)'!D42</f>
        <v>49789</v>
      </c>
      <c r="E40" s="38">
        <f t="shared" ref="E40:E50" si="0">ROUND(C40*D40, 2)</f>
        <v>49789</v>
      </c>
    </row>
    <row r="41" spans="1:5" x14ac:dyDescent="0.25">
      <c r="A41" s="49" t="str">
        <f>'Insumos (2)'!B51</f>
        <v>CINCEL 3/4" ACERO TEMPLADO</v>
      </c>
      <c r="B41" s="26" t="str">
        <f>'Insumos (2)'!C51</f>
        <v>Un</v>
      </c>
      <c r="C41" s="25">
        <v>1</v>
      </c>
      <c r="D41" s="39">
        <f>'Insumos (2)'!D51</f>
        <v>30778</v>
      </c>
      <c r="E41" s="38">
        <f t="shared" si="0"/>
        <v>30778</v>
      </c>
    </row>
    <row r="42" spans="1:5" x14ac:dyDescent="0.25">
      <c r="A42" s="49" t="str">
        <f>'Insumos (2)'!B74</f>
        <v>PALUSTRE</v>
      </c>
      <c r="B42" s="26" t="str">
        <f>'Insumos (2)'!C74</f>
        <v>Un</v>
      </c>
      <c r="C42" s="25">
        <v>1</v>
      </c>
      <c r="D42" s="39">
        <f>'Insumos (2)'!D74</f>
        <v>14352</v>
      </c>
      <c r="E42" s="38">
        <f t="shared" si="0"/>
        <v>14352</v>
      </c>
    </row>
    <row r="43" spans="1:5" x14ac:dyDescent="0.25">
      <c r="A43" s="49" t="str">
        <f>'Insumos (2)'!B52</f>
        <v>CINTA MÉTRICA x 5 m</v>
      </c>
      <c r="B43" s="26" t="str">
        <f>'Insumos (2)'!C52</f>
        <v>Un</v>
      </c>
      <c r="C43" s="25">
        <v>1</v>
      </c>
      <c r="D43" s="39">
        <f>'Insumos (2)'!D52</f>
        <v>19547</v>
      </c>
      <c r="E43" s="38">
        <f t="shared" si="0"/>
        <v>19547</v>
      </c>
    </row>
    <row r="44" spans="1:5" x14ac:dyDescent="0.25">
      <c r="A44" s="49" t="str">
        <f>'Insumos (2)'!B71</f>
        <v>NIVEL DE BURBUJA</v>
      </c>
      <c r="B44" s="26" t="str">
        <f>'Insumos (2)'!C71</f>
        <v>Un</v>
      </c>
      <c r="C44" s="25">
        <v>1</v>
      </c>
      <c r="D44" s="39">
        <f>'Insumos (2)'!D71</f>
        <v>45275</v>
      </c>
      <c r="E44" s="38">
        <f t="shared" si="0"/>
        <v>45275</v>
      </c>
    </row>
    <row r="45" spans="1:5" x14ac:dyDescent="0.25">
      <c r="A45" s="49" t="str">
        <f>'Insumos (2)'!B63</f>
        <v>MANGUERA DE NIVEL x 10 m</v>
      </c>
      <c r="B45" s="26" t="str">
        <f>'Insumos (2)'!C63</f>
        <v>Un</v>
      </c>
      <c r="C45" s="25">
        <v>1</v>
      </c>
      <c r="D45" s="39">
        <f>'Insumos (2)'!D63</f>
        <v>5037</v>
      </c>
      <c r="E45" s="38">
        <f t="shared" si="0"/>
        <v>5037</v>
      </c>
    </row>
    <row r="46" spans="1:5" x14ac:dyDescent="0.25">
      <c r="A46" s="49" t="str">
        <f>'Insumos (2)'!B77</f>
        <v>PLOMADA</v>
      </c>
      <c r="B46" s="26" t="str">
        <f>'Insumos (2)'!C77</f>
        <v>Un</v>
      </c>
      <c r="C46" s="25">
        <v>1</v>
      </c>
      <c r="D46" s="39">
        <f>'Insumos (2)'!D77</f>
        <v>19048</v>
      </c>
      <c r="E46" s="38">
        <f t="shared" si="0"/>
        <v>19048</v>
      </c>
    </row>
    <row r="47" spans="1:5" x14ac:dyDescent="0.25">
      <c r="A47" s="49" t="str">
        <f>'Insumos (2)'!B67</f>
        <v>MARCO SEGUETA FIJO</v>
      </c>
      <c r="B47" s="26" t="str">
        <f>'Insumos (2)'!C67</f>
        <v>Un</v>
      </c>
      <c r="C47" s="25">
        <v>1</v>
      </c>
      <c r="D47" s="39">
        <f>'Insumos (2)'!D67</f>
        <v>30470</v>
      </c>
      <c r="E47" s="38">
        <f t="shared" si="0"/>
        <v>30470</v>
      </c>
    </row>
    <row r="48" spans="1:5" x14ac:dyDescent="0.25">
      <c r="A48" s="49" t="str">
        <f>'Insumos (2)'!B79</f>
        <v>SERRUCHO</v>
      </c>
      <c r="B48" s="26" t="str">
        <f>'Insumos (2)'!C79</f>
        <v>Un</v>
      </c>
      <c r="C48" s="25">
        <v>1</v>
      </c>
      <c r="D48" s="39">
        <f>'Insumos (2)'!D79</f>
        <v>38288</v>
      </c>
      <c r="E48" s="38">
        <f t="shared" si="0"/>
        <v>38288</v>
      </c>
    </row>
    <row r="49" spans="1:5" x14ac:dyDescent="0.25">
      <c r="A49" s="49" t="str">
        <f>'Insumos (2)'!B68</f>
        <v>MARTILLO</v>
      </c>
      <c r="B49" s="26" t="str">
        <f>'Insumos (2)'!C68</f>
        <v>Un</v>
      </c>
      <c r="C49" s="25">
        <v>1</v>
      </c>
      <c r="D49" s="39">
        <f>'Insumos (2)'!D68</f>
        <v>35658</v>
      </c>
      <c r="E49" s="38">
        <f t="shared" si="0"/>
        <v>35658</v>
      </c>
    </row>
    <row r="50" spans="1:5" x14ac:dyDescent="0.25">
      <c r="A50" s="49" t="str">
        <f>'Insumos (2)'!B61</f>
        <v>LIMA PLANA PARA USO GENERAL CON MANGO 8"</v>
      </c>
      <c r="B50" s="26" t="str">
        <f>'Insumos (2)'!C61</f>
        <v>Un</v>
      </c>
      <c r="C50" s="25">
        <v>1</v>
      </c>
      <c r="D50" s="39">
        <f>'Insumos (2)'!D61</f>
        <v>22886</v>
      </c>
      <c r="E50" s="38">
        <f t="shared" si="0"/>
        <v>22886</v>
      </c>
    </row>
    <row r="51" spans="1:5" x14ac:dyDescent="0.25">
      <c r="D51" s="40" t="s">
        <v>150</v>
      </c>
      <c r="E51" s="41">
        <f>SUM(E40:E50)</f>
        <v>311128</v>
      </c>
    </row>
    <row r="53" spans="1:5" x14ac:dyDescent="0.25">
      <c r="D53" s="42" t="s">
        <v>151</v>
      </c>
      <c r="E53" s="43">
        <f>ROUND(SUM(E39:E51)/2, 0)</f>
        <v>311128</v>
      </c>
    </row>
    <row r="56" spans="1:5" x14ac:dyDescent="0.25">
      <c r="A56" s="46" t="s">
        <v>155</v>
      </c>
      <c r="B56" s="33"/>
      <c r="C56" s="34"/>
      <c r="D56" s="34"/>
      <c r="E56" s="35" t="s">
        <v>15</v>
      </c>
    </row>
    <row r="57" spans="1:5" x14ac:dyDescent="0.25">
      <c r="A57" s="47" t="s">
        <v>20</v>
      </c>
      <c r="B57" s="36" t="s">
        <v>21</v>
      </c>
      <c r="C57" s="36" t="s">
        <v>147</v>
      </c>
      <c r="D57" s="36" t="s">
        <v>22</v>
      </c>
      <c r="E57" s="37" t="s">
        <v>148</v>
      </c>
    </row>
    <row r="58" spans="1:5" x14ac:dyDescent="0.25">
      <c r="A58" s="48" t="s">
        <v>149</v>
      </c>
    </row>
    <row r="59" spans="1:5" x14ac:dyDescent="0.25">
      <c r="A59" s="49" t="str">
        <f>'Insumos (2)'!B58</f>
        <v>ESPÁTULA DE METAL 4"</v>
      </c>
      <c r="B59" s="26" t="str">
        <f>'Insumos (2)'!C58</f>
        <v>Un</v>
      </c>
      <c r="C59" s="25">
        <v>1</v>
      </c>
      <c r="D59" s="39">
        <f>'Insumos (2)'!D58</f>
        <v>21346</v>
      </c>
      <c r="E59" s="38">
        <f t="shared" ref="E59:E66" si="1">ROUND(C59*D59, 2)</f>
        <v>21346</v>
      </c>
    </row>
    <row r="60" spans="1:5" x14ac:dyDescent="0.25">
      <c r="A60" s="49" t="str">
        <f>'Insumos (2)'!B62</f>
        <v>LLANA METÁLICA LISA MANGO MADERA 11" x 5 "</v>
      </c>
      <c r="B60" s="26" t="str">
        <f>'Insumos (2)'!C62</f>
        <v>Un</v>
      </c>
      <c r="C60" s="25">
        <v>1</v>
      </c>
      <c r="D60" s="39">
        <f>'Insumos (2)'!D62</f>
        <v>27943</v>
      </c>
      <c r="E60" s="38">
        <f t="shared" si="1"/>
        <v>27943</v>
      </c>
    </row>
    <row r="61" spans="1:5" x14ac:dyDescent="0.25">
      <c r="A61" s="49" t="str">
        <f>'Insumos (2)'!B45</f>
        <v>BANDEJA PLÁSTICA PARA PINTURA</v>
      </c>
      <c r="B61" s="26" t="str">
        <f>'Insumos (2)'!C45</f>
        <v>Un</v>
      </c>
      <c r="C61" s="25">
        <v>1</v>
      </c>
      <c r="D61" s="39">
        <f>'Insumos (2)'!D45</f>
        <v>12961</v>
      </c>
      <c r="E61" s="38">
        <f t="shared" si="1"/>
        <v>12961</v>
      </c>
    </row>
    <row r="62" spans="1:5" x14ac:dyDescent="0.25">
      <c r="A62" s="49" t="str">
        <f>'Insumos (2)'!B47</f>
        <v>BROCHA 2"</v>
      </c>
      <c r="B62" s="26" t="str">
        <f>'Insumos (2)'!C47</f>
        <v>Un</v>
      </c>
      <c r="C62" s="25">
        <v>1</v>
      </c>
      <c r="D62" s="39">
        <f>'Insumos (2)'!D47</f>
        <v>8049</v>
      </c>
      <c r="E62" s="38">
        <f t="shared" si="1"/>
        <v>8049</v>
      </c>
    </row>
    <row r="63" spans="1:5" x14ac:dyDescent="0.25">
      <c r="A63" s="49" t="str">
        <f>'Insumos (2)'!B48</f>
        <v>BROCHA 4"</v>
      </c>
      <c r="B63" s="26" t="str">
        <f>'Insumos (2)'!C48</f>
        <v>Un</v>
      </c>
      <c r="C63" s="25">
        <v>1</v>
      </c>
      <c r="D63" s="39">
        <f>'Insumos (2)'!D48</f>
        <v>16529</v>
      </c>
      <c r="E63" s="38">
        <f t="shared" si="1"/>
        <v>16529</v>
      </c>
    </row>
    <row r="64" spans="1:5" x14ac:dyDescent="0.25">
      <c r="A64" s="49" t="str">
        <f>'Insumos (2)'!B78</f>
        <v>RODILLO FELPA PARA PINTURA</v>
      </c>
      <c r="B64" s="26" t="str">
        <f>'Insumos (2)'!C78</f>
        <v>Un</v>
      </c>
      <c r="C64" s="25">
        <v>1</v>
      </c>
      <c r="D64" s="39">
        <f>'Insumos (2)'!D78</f>
        <v>15028</v>
      </c>
      <c r="E64" s="38">
        <f t="shared" si="1"/>
        <v>15028</v>
      </c>
    </row>
    <row r="65" spans="1:5" x14ac:dyDescent="0.25">
      <c r="A65" s="49" t="str">
        <f>'Insumos (2)'!B41</f>
        <v>ALARGADOR RODILLO PINTURA</v>
      </c>
      <c r="B65" s="26" t="str">
        <f>'Insumos (2)'!C41</f>
        <v>Un</v>
      </c>
      <c r="C65" s="25">
        <v>1</v>
      </c>
      <c r="D65" s="39">
        <f>'Insumos (2)'!D41</f>
        <v>59333</v>
      </c>
      <c r="E65" s="38">
        <f t="shared" si="1"/>
        <v>59333</v>
      </c>
    </row>
    <row r="66" spans="1:5" x14ac:dyDescent="0.25">
      <c r="A66" s="49" t="str">
        <f>'Insumos (2)'!B52</f>
        <v>CINTA MÉTRICA x 5 m</v>
      </c>
      <c r="B66" s="26" t="str">
        <f>'Insumos (2)'!C52</f>
        <v>Un</v>
      </c>
      <c r="C66" s="25">
        <v>1</v>
      </c>
      <c r="D66" s="39">
        <f>'Insumos (2)'!D52</f>
        <v>19547</v>
      </c>
      <c r="E66" s="38">
        <f t="shared" si="1"/>
        <v>19547</v>
      </c>
    </row>
    <row r="67" spans="1:5" x14ac:dyDescent="0.25">
      <c r="D67" s="40" t="s">
        <v>150</v>
      </c>
      <c r="E67" s="41">
        <f>SUM(E59:E66)</f>
        <v>180736</v>
      </c>
    </row>
    <row r="69" spans="1:5" x14ac:dyDescent="0.25">
      <c r="D69" s="42" t="s">
        <v>151</v>
      </c>
      <c r="E69" s="43">
        <f>ROUND(SUM(E58:E67)/2, 0)</f>
        <v>180736</v>
      </c>
    </row>
    <row r="72" spans="1:5" x14ac:dyDescent="0.25">
      <c r="A72" s="46" t="s">
        <v>156</v>
      </c>
      <c r="B72" s="33"/>
      <c r="C72" s="34"/>
      <c r="D72" s="34"/>
      <c r="E72" s="35" t="s">
        <v>15</v>
      </c>
    </row>
    <row r="73" spans="1:5" x14ac:dyDescent="0.25">
      <c r="A73" s="47" t="s">
        <v>20</v>
      </c>
      <c r="B73" s="36" t="s">
        <v>21</v>
      </c>
      <c r="C73" s="36" t="s">
        <v>147</v>
      </c>
      <c r="D73" s="36" t="s">
        <v>22</v>
      </c>
      <c r="E73" s="37" t="s">
        <v>148</v>
      </c>
    </row>
    <row r="74" spans="1:5" x14ac:dyDescent="0.25">
      <c r="A74" s="48" t="s">
        <v>157</v>
      </c>
    </row>
    <row r="75" spans="1:5" x14ac:dyDescent="0.25">
      <c r="A75" s="49" t="str">
        <f>'Insumos (2)'!B24</f>
        <v>PANTALÓN DE TRABAJO</v>
      </c>
      <c r="B75" s="26" t="str">
        <f>'Insumos (2)'!C24</f>
        <v>Un</v>
      </c>
      <c r="C75" s="25">
        <v>1</v>
      </c>
      <c r="D75" s="39">
        <f>'Insumos (2)'!D24</f>
        <v>54013</v>
      </c>
      <c r="E75" s="38">
        <f>ROUND(C75*D75, 2)</f>
        <v>54013</v>
      </c>
    </row>
    <row r="76" spans="1:5" x14ac:dyDescent="0.25">
      <c r="A76" s="49" t="str">
        <f>'Insumos (2)'!B10</f>
        <v>CAMISA DE TRABAJO</v>
      </c>
      <c r="B76" s="26" t="str">
        <f>'Insumos (2)'!C10</f>
        <v>Un</v>
      </c>
      <c r="C76" s="25">
        <v>1</v>
      </c>
      <c r="D76" s="39">
        <f>'Insumos (2)'!D10</f>
        <v>23485</v>
      </c>
      <c r="E76" s="38">
        <f>ROUND(C76*D76, 2)</f>
        <v>23485</v>
      </c>
    </row>
    <row r="77" spans="1:5" x14ac:dyDescent="0.25">
      <c r="D77" s="40" t="s">
        <v>150</v>
      </c>
      <c r="E77" s="41">
        <f>SUM(E75:E76)</f>
        <v>77498</v>
      </c>
    </row>
    <row r="78" spans="1:5" x14ac:dyDescent="0.25">
      <c r="A78" s="48" t="s">
        <v>158</v>
      </c>
    </row>
    <row r="79" spans="1:5" x14ac:dyDescent="0.25">
      <c r="A79" s="49" t="str">
        <f>'Insumos (2)'!B9</f>
        <v>BOTAS DE SEGURIDAD</v>
      </c>
      <c r="B79" s="26" t="str">
        <f>'Insumos (2)'!C9</f>
        <v>Par</v>
      </c>
      <c r="C79" s="25">
        <v>1</v>
      </c>
      <c r="D79" s="39">
        <f>'Insumos (2)'!D9</f>
        <v>95658</v>
      </c>
      <c r="E79" s="38">
        <f>ROUND(C79*D79, 2)</f>
        <v>95658</v>
      </c>
    </row>
    <row r="80" spans="1:5" x14ac:dyDescent="0.25">
      <c r="D80" s="40" t="s">
        <v>150</v>
      </c>
      <c r="E80" s="41">
        <f>SUM(E79:E79)</f>
        <v>95658</v>
      </c>
    </row>
    <row r="82" spans="1:5" x14ac:dyDescent="0.25">
      <c r="D82" s="42" t="s">
        <v>151</v>
      </c>
      <c r="E82" s="43">
        <f>ROUND(SUM(E74:E80)/2, 0)</f>
        <v>173156</v>
      </c>
    </row>
    <row r="85" spans="1:5" x14ac:dyDescent="0.25">
      <c r="A85" s="46" t="s">
        <v>159</v>
      </c>
      <c r="B85" s="33"/>
      <c r="C85" s="34"/>
      <c r="D85" s="34"/>
      <c r="E85" s="35" t="s">
        <v>15</v>
      </c>
    </row>
    <row r="86" spans="1:5" x14ac:dyDescent="0.25">
      <c r="A86" s="47" t="s">
        <v>20</v>
      </c>
      <c r="B86" s="36" t="s">
        <v>21</v>
      </c>
      <c r="C86" s="36" t="s">
        <v>147</v>
      </c>
      <c r="D86" s="36" t="s">
        <v>22</v>
      </c>
      <c r="E86" s="37" t="s">
        <v>148</v>
      </c>
    </row>
    <row r="87" spans="1:5" x14ac:dyDescent="0.25">
      <c r="A87" s="48" t="s">
        <v>160</v>
      </c>
    </row>
    <row r="88" spans="1:5" x14ac:dyDescent="0.25">
      <c r="A88" s="49" t="str">
        <f>'Insumos (2)'!B13</f>
        <v>CHALECO REFLECTIVO</v>
      </c>
      <c r="B88" s="26" t="str">
        <f>'Insumos (2)'!C13</f>
        <v>Un</v>
      </c>
      <c r="C88" s="25">
        <v>1</v>
      </c>
      <c r="D88" s="39">
        <f>'Insumos (2)'!D13</f>
        <v>30353</v>
      </c>
      <c r="E88" s="38">
        <f t="shared" ref="E88:E93" si="2">ROUND(C88*D88, 2)</f>
        <v>30353</v>
      </c>
    </row>
    <row r="89" spans="1:5" x14ac:dyDescent="0.25">
      <c r="A89" s="49" t="str">
        <f>'Insumos (2)'!B11</f>
        <v>CASCO DE SEGURIDAD</v>
      </c>
      <c r="B89" s="26" t="str">
        <f>'Insumos (2)'!C11</f>
        <v>Un</v>
      </c>
      <c r="C89" s="25">
        <v>1</v>
      </c>
      <c r="D89" s="39">
        <f>'Insumos (2)'!D11</f>
        <v>36743</v>
      </c>
      <c r="E89" s="38">
        <f t="shared" si="2"/>
        <v>36743</v>
      </c>
    </row>
    <row r="90" spans="1:5" x14ac:dyDescent="0.25">
      <c r="A90" s="49" t="str">
        <f>'Insumos (2)'!B28</f>
        <v>TAPABOCAS</v>
      </c>
      <c r="B90" s="26" t="str">
        <f>'Insumos (2)'!C28</f>
        <v>Un</v>
      </c>
      <c r="C90" s="25">
        <v>1</v>
      </c>
      <c r="D90" s="39">
        <f>'Insumos (2)'!D28</f>
        <v>380</v>
      </c>
      <c r="E90" s="38">
        <f t="shared" si="2"/>
        <v>380</v>
      </c>
    </row>
    <row r="91" spans="1:5" x14ac:dyDescent="0.25">
      <c r="A91" s="49" t="str">
        <f>'Insumos (2)'!B29</f>
        <v>TAPÓN PARA OIDO</v>
      </c>
      <c r="B91" s="26" t="str">
        <f>'Insumos (2)'!C29</f>
        <v>Un</v>
      </c>
      <c r="C91" s="25">
        <v>1</v>
      </c>
      <c r="D91" s="39">
        <f>'Insumos (2)'!D29</f>
        <v>2279</v>
      </c>
      <c r="E91" s="38">
        <f t="shared" si="2"/>
        <v>2279</v>
      </c>
    </row>
    <row r="92" spans="1:5" x14ac:dyDescent="0.25">
      <c r="A92" s="49" t="str">
        <f>'Insumos (2)'!B16</f>
        <v>GAFAS DE SEGURIDAD</v>
      </c>
      <c r="B92" s="26" t="str">
        <f>'Insumos (2)'!C16</f>
        <v>Un</v>
      </c>
      <c r="C92" s="25">
        <v>1</v>
      </c>
      <c r="D92" s="39">
        <f>'Insumos (2)'!D16</f>
        <v>7439</v>
      </c>
      <c r="E92" s="38">
        <f t="shared" si="2"/>
        <v>7439</v>
      </c>
    </row>
    <row r="93" spans="1:5" x14ac:dyDescent="0.25">
      <c r="A93" s="49" t="str">
        <f>'Insumos (2)'!B19</f>
        <v>GUANTES VAQUETA</v>
      </c>
      <c r="B93" s="26" t="str">
        <f>'Insumos (2)'!C19</f>
        <v>Par</v>
      </c>
      <c r="C93" s="25">
        <v>1</v>
      </c>
      <c r="D93" s="39">
        <f>'Insumos (2)'!D19</f>
        <v>11772</v>
      </c>
      <c r="E93" s="38">
        <f t="shared" si="2"/>
        <v>11772</v>
      </c>
    </row>
    <row r="94" spans="1:5" x14ac:dyDescent="0.25">
      <c r="D94" s="40" t="s">
        <v>150</v>
      </c>
      <c r="E94" s="41">
        <f>SUM(E88:E93)</f>
        <v>88966</v>
      </c>
    </row>
    <row r="96" spans="1:5" x14ac:dyDescent="0.25">
      <c r="D96" s="42" t="s">
        <v>151</v>
      </c>
      <c r="E96" s="43">
        <f>ROUND(SUM(E87:E94)/2, 0)</f>
        <v>88966</v>
      </c>
    </row>
    <row r="99" spans="1:5" x14ac:dyDescent="0.25">
      <c r="A99" s="46" t="s">
        <v>161</v>
      </c>
      <c r="B99" s="33"/>
      <c r="C99" s="34"/>
      <c r="D99" s="34"/>
      <c r="E99" s="35" t="s">
        <v>146</v>
      </c>
    </row>
    <row r="100" spans="1:5" x14ac:dyDescent="0.25">
      <c r="A100" s="47" t="s">
        <v>20</v>
      </c>
      <c r="B100" s="36" t="s">
        <v>21</v>
      </c>
      <c r="C100" s="36" t="s">
        <v>147</v>
      </c>
      <c r="D100" s="36" t="s">
        <v>22</v>
      </c>
      <c r="E100" s="37" t="s">
        <v>148</v>
      </c>
    </row>
    <row r="101" spans="1:5" x14ac:dyDescent="0.25">
      <c r="A101" s="49" t="str">
        <f>'Insumos (2)'!B87</f>
        <v>AYUDANTE</v>
      </c>
      <c r="B101" s="26" t="str">
        <f>'Insumos (2)'!C87</f>
        <v>Mes</v>
      </c>
      <c r="C101" s="25">
        <v>3.3333000000000002E-2</v>
      </c>
      <c r="D101" s="39">
        <f>'Insumos (2)'!D87</f>
        <v>1300000</v>
      </c>
      <c r="E101" s="38">
        <f>ROUND(C101*D101, 2)</f>
        <v>43332.9</v>
      </c>
    </row>
    <row r="102" spans="1:5" x14ac:dyDescent="0.25">
      <c r="A102" s="49" t="str">
        <f>'Insumos (2)'!B86</f>
        <v>AUXILIO DE TRANSPORTE</v>
      </c>
      <c r="B102" s="26" t="str">
        <f>'Insumos (2)'!C86</f>
        <v>Mes</v>
      </c>
      <c r="C102" s="25">
        <v>3.3333000000000002E-2</v>
      </c>
      <c r="D102" s="39">
        <f>'Insumos (2)'!D86</f>
        <v>162000</v>
      </c>
      <c r="E102" s="38">
        <f>ROUND(C102*D102, 2)</f>
        <v>5399.95</v>
      </c>
    </row>
    <row r="103" spans="1:5" x14ac:dyDescent="0.25">
      <c r="D103" s="40" t="s">
        <v>150</v>
      </c>
      <c r="E103" s="41">
        <f>SUM(E101:E102)</f>
        <v>48732.85</v>
      </c>
    </row>
    <row r="104" spans="1:5" x14ac:dyDescent="0.25">
      <c r="A104" s="48" t="s">
        <v>162</v>
      </c>
    </row>
    <row r="105" spans="1:5" x14ac:dyDescent="0.25">
      <c r="A105" s="49" t="s">
        <v>163</v>
      </c>
      <c r="B105" s="26" t="s">
        <v>164</v>
      </c>
      <c r="C105" s="25">
        <v>12.5</v>
      </c>
      <c r="D105" s="39">
        <f>E101</f>
        <v>43332.9</v>
      </c>
      <c r="E105" s="38">
        <f>ROUND(C105*D105/100, 2)</f>
        <v>5416.61</v>
      </c>
    </row>
    <row r="106" spans="1:5" x14ac:dyDescent="0.25">
      <c r="A106" s="49" t="s">
        <v>165</v>
      </c>
      <c r="B106" s="26" t="s">
        <v>164</v>
      </c>
      <c r="C106" s="25">
        <v>16</v>
      </c>
      <c r="D106" s="39">
        <f>E101</f>
        <v>43332.9</v>
      </c>
      <c r="E106" s="38">
        <f>ROUND(C106*D106/100, 2)</f>
        <v>6933.26</v>
      </c>
    </row>
    <row r="107" spans="1:5" x14ac:dyDescent="0.25">
      <c r="A107" s="49" t="s">
        <v>166</v>
      </c>
      <c r="B107" s="26" t="s">
        <v>164</v>
      </c>
      <c r="C107" s="25">
        <v>6.96</v>
      </c>
      <c r="D107" s="39">
        <f>E101</f>
        <v>43332.9</v>
      </c>
      <c r="E107" s="38">
        <f>ROUND(C107*D107/100, 2)</f>
        <v>3015.97</v>
      </c>
    </row>
    <row r="108" spans="1:5" x14ac:dyDescent="0.25">
      <c r="D108" s="40" t="s">
        <v>150</v>
      </c>
      <c r="E108" s="41">
        <f>SUM(E105:E107)</f>
        <v>15365.839999999998</v>
      </c>
    </row>
    <row r="109" spans="1:5" x14ac:dyDescent="0.25">
      <c r="A109" s="48" t="s">
        <v>167</v>
      </c>
    </row>
    <row r="110" spans="1:5" x14ac:dyDescent="0.25">
      <c r="A110" s="49" t="s">
        <v>168</v>
      </c>
      <c r="B110" s="26" t="s">
        <v>169</v>
      </c>
      <c r="C110" s="25">
        <v>8.3332999999999995</v>
      </c>
      <c r="D110" s="39">
        <f>E101+E102</f>
        <v>48732.85</v>
      </c>
      <c r="E110" s="38">
        <f>ROUND(C110*D110/100, 2)</f>
        <v>4061.05</v>
      </c>
    </row>
    <row r="111" spans="1:5" x14ac:dyDescent="0.25">
      <c r="A111" s="49" t="s">
        <v>170</v>
      </c>
      <c r="B111" s="26" t="s">
        <v>169</v>
      </c>
      <c r="C111" s="25">
        <v>3.3300000000000003E-2</v>
      </c>
      <c r="D111" s="39">
        <f>E110</f>
        <v>4061.05</v>
      </c>
      <c r="E111" s="38">
        <f>ROUND(C111*D111/100, 2)</f>
        <v>1.35</v>
      </c>
    </row>
    <row r="112" spans="1:5" x14ac:dyDescent="0.25">
      <c r="A112" s="49" t="s">
        <v>171</v>
      </c>
      <c r="B112" s="26" t="s">
        <v>169</v>
      </c>
      <c r="C112" s="25">
        <v>4.1666999999999996</v>
      </c>
      <c r="D112" s="39">
        <f>E101</f>
        <v>43332.9</v>
      </c>
      <c r="E112" s="38">
        <f>ROUND(C112*D112/100, 2)</f>
        <v>1805.55</v>
      </c>
    </row>
    <row r="113" spans="1:5" x14ac:dyDescent="0.25">
      <c r="A113" s="49" t="s">
        <v>172</v>
      </c>
      <c r="B113" s="26" t="s">
        <v>169</v>
      </c>
      <c r="C113" s="25">
        <v>8.3332999999999995</v>
      </c>
      <c r="D113" s="39">
        <f>E101+E102</f>
        <v>48732.85</v>
      </c>
      <c r="E113" s="38">
        <f>ROUND(C113*D113/100, 2)</f>
        <v>4061.05</v>
      </c>
    </row>
    <row r="114" spans="1:5" x14ac:dyDescent="0.25">
      <c r="D114" s="40" t="s">
        <v>150</v>
      </c>
      <c r="E114" s="41">
        <f>SUM(E110:E113)</f>
        <v>9929</v>
      </c>
    </row>
    <row r="115" spans="1:5" x14ac:dyDescent="0.25">
      <c r="A115" s="48" t="s">
        <v>173</v>
      </c>
    </row>
    <row r="116" spans="1:5" x14ac:dyDescent="0.25">
      <c r="A116" s="49" t="s">
        <v>174</v>
      </c>
      <c r="B116" s="26" t="s">
        <v>164</v>
      </c>
      <c r="C116" s="25">
        <v>4</v>
      </c>
      <c r="D116" s="39">
        <f>E101</f>
        <v>43332.9</v>
      </c>
      <c r="E116" s="38">
        <f>ROUND(C116*D116/100, 2)</f>
        <v>1733.32</v>
      </c>
    </row>
    <row r="117" spans="1:5" x14ac:dyDescent="0.25">
      <c r="A117" s="49" t="s">
        <v>175</v>
      </c>
      <c r="B117" s="26" t="s">
        <v>164</v>
      </c>
      <c r="C117" s="25">
        <v>3</v>
      </c>
      <c r="D117" s="39">
        <f>E101</f>
        <v>43332.9</v>
      </c>
      <c r="E117" s="38">
        <f>ROUND(C117*D117/100, 2)</f>
        <v>1299.99</v>
      </c>
    </row>
    <row r="118" spans="1:5" x14ac:dyDescent="0.25">
      <c r="A118" s="49" t="s">
        <v>176</v>
      </c>
      <c r="B118" s="26" t="s">
        <v>164</v>
      </c>
      <c r="C118" s="25">
        <v>2</v>
      </c>
      <c r="D118" s="39">
        <f>E101</f>
        <v>43332.9</v>
      </c>
      <c r="E118" s="38">
        <f>ROUND(C118*D118/100, 2)</f>
        <v>866.66</v>
      </c>
    </row>
    <row r="119" spans="1:5" ht="30" x14ac:dyDescent="0.25">
      <c r="A119" s="49" t="s">
        <v>177</v>
      </c>
      <c r="B119" s="26" t="s">
        <v>164</v>
      </c>
      <c r="C119" s="25">
        <v>2.5</v>
      </c>
      <c r="D119" s="39">
        <f>E101</f>
        <v>43332.9</v>
      </c>
      <c r="E119" s="38">
        <f>ROUND(C119*D119/100, 2)</f>
        <v>1083.32</v>
      </c>
    </row>
    <row r="120" spans="1:5" x14ac:dyDescent="0.25">
      <c r="D120" s="40" t="s">
        <v>150</v>
      </c>
      <c r="E120" s="41">
        <f>SUM(E116:E119)</f>
        <v>4983.29</v>
      </c>
    </row>
    <row r="121" spans="1:5" x14ac:dyDescent="0.25">
      <c r="A121" s="48" t="s">
        <v>178</v>
      </c>
    </row>
    <row r="122" spans="1:5" x14ac:dyDescent="0.25">
      <c r="A122" s="49" t="s">
        <v>156</v>
      </c>
      <c r="B122" s="26" t="s">
        <v>33</v>
      </c>
      <c r="C122" s="25">
        <v>8.3330000000000001E-3</v>
      </c>
      <c r="D122" s="39">
        <f>E82</f>
        <v>173156</v>
      </c>
      <c r="E122" s="38">
        <f>ROUND(C122*D122, 2)</f>
        <v>1442.91</v>
      </c>
    </row>
    <row r="123" spans="1:5" x14ac:dyDescent="0.25">
      <c r="A123" s="49" t="s">
        <v>159</v>
      </c>
      <c r="B123" s="26" t="s">
        <v>33</v>
      </c>
      <c r="C123" s="25">
        <v>8.3330000000000001E-3</v>
      </c>
      <c r="D123" s="39">
        <f>E96</f>
        <v>88966</v>
      </c>
      <c r="E123" s="38">
        <f>ROUND(C123*D123, 2)</f>
        <v>741.35</v>
      </c>
    </row>
    <row r="124" spans="1:5" x14ac:dyDescent="0.25">
      <c r="D124" s="40" t="s">
        <v>150</v>
      </c>
      <c r="E124" s="41">
        <f>SUM(E122:E123)</f>
        <v>2184.2600000000002</v>
      </c>
    </row>
    <row r="126" spans="1:5" x14ac:dyDescent="0.25">
      <c r="D126" s="42" t="s">
        <v>151</v>
      </c>
      <c r="E126" s="43">
        <f>ROUND(SUM(E101:E124)/2, 0)</f>
        <v>81195</v>
      </c>
    </row>
    <row r="128" spans="1:5" x14ac:dyDescent="0.25">
      <c r="D128" s="44" t="s">
        <v>179</v>
      </c>
      <c r="E128" s="45">
        <f>E126/E101-1</f>
        <v>0.87374950672583651</v>
      </c>
    </row>
    <row r="131" spans="1:5" x14ac:dyDescent="0.25">
      <c r="A131" s="46" t="s">
        <v>180</v>
      </c>
      <c r="B131" s="33"/>
      <c r="C131" s="34"/>
      <c r="D131" s="34"/>
      <c r="E131" s="35" t="s">
        <v>146</v>
      </c>
    </row>
    <row r="132" spans="1:5" x14ac:dyDescent="0.25">
      <c r="A132" s="47" t="s">
        <v>20</v>
      </c>
      <c r="B132" s="36" t="s">
        <v>21</v>
      </c>
      <c r="C132" s="36" t="s">
        <v>147</v>
      </c>
      <c r="D132" s="36" t="s">
        <v>22</v>
      </c>
      <c r="E132" s="37" t="s">
        <v>148</v>
      </c>
    </row>
    <row r="133" spans="1:5" x14ac:dyDescent="0.25">
      <c r="A133" s="49" t="str">
        <f>'Insumos (2)'!B88</f>
        <v>AYUDANTE PRÁCTICO</v>
      </c>
      <c r="B133" s="26" t="str">
        <f>'Insumos (2)'!C88</f>
        <v>Mes</v>
      </c>
      <c r="C133" s="25">
        <v>3.3333000000000002E-2</v>
      </c>
      <c r="D133" s="39">
        <f>'Insumos (2)'!D88</f>
        <v>1590270</v>
      </c>
      <c r="E133" s="38">
        <f>ROUND(C133*D133, 2)</f>
        <v>53008.47</v>
      </c>
    </row>
    <row r="134" spans="1:5" x14ac:dyDescent="0.25">
      <c r="A134" s="49" t="str">
        <f>'Insumos (2)'!B86</f>
        <v>AUXILIO DE TRANSPORTE</v>
      </c>
      <c r="B134" s="26" t="str">
        <f>'Insumos (2)'!C86</f>
        <v>Mes</v>
      </c>
      <c r="C134" s="25">
        <v>3.3333000000000002E-2</v>
      </c>
      <c r="D134" s="39">
        <f>'Insumos (2)'!D86</f>
        <v>162000</v>
      </c>
      <c r="E134" s="38">
        <f>ROUND(C134*D134, 2)</f>
        <v>5399.95</v>
      </c>
    </row>
    <row r="135" spans="1:5" x14ac:dyDescent="0.25">
      <c r="D135" s="40" t="s">
        <v>150</v>
      </c>
      <c r="E135" s="41">
        <f>SUM(E133:E134)</f>
        <v>58408.42</v>
      </c>
    </row>
    <row r="136" spans="1:5" x14ac:dyDescent="0.25">
      <c r="A136" s="48" t="s">
        <v>162</v>
      </c>
    </row>
    <row r="137" spans="1:5" x14ac:dyDescent="0.25">
      <c r="A137" s="49" t="s">
        <v>163</v>
      </c>
      <c r="B137" s="26" t="s">
        <v>164</v>
      </c>
      <c r="C137" s="25">
        <v>12.5</v>
      </c>
      <c r="D137" s="39">
        <f>E133</f>
        <v>53008.47</v>
      </c>
      <c r="E137" s="38">
        <f>ROUND(C137*D137/100, 2)</f>
        <v>6626.06</v>
      </c>
    </row>
    <row r="138" spans="1:5" x14ac:dyDescent="0.25">
      <c r="A138" s="49" t="s">
        <v>165</v>
      </c>
      <c r="B138" s="26" t="s">
        <v>164</v>
      </c>
      <c r="C138" s="25">
        <v>16</v>
      </c>
      <c r="D138" s="39">
        <f>E133</f>
        <v>53008.47</v>
      </c>
      <c r="E138" s="38">
        <f>ROUND(C138*D138/100, 2)</f>
        <v>8481.36</v>
      </c>
    </row>
    <row r="139" spans="1:5" x14ac:dyDescent="0.25">
      <c r="A139" s="49" t="s">
        <v>166</v>
      </c>
      <c r="B139" s="26" t="s">
        <v>164</v>
      </c>
      <c r="C139" s="25">
        <v>6.96</v>
      </c>
      <c r="D139" s="39">
        <f>E133</f>
        <v>53008.47</v>
      </c>
      <c r="E139" s="38">
        <f>ROUND(C139*D139/100, 2)</f>
        <v>3689.39</v>
      </c>
    </row>
    <row r="140" spans="1:5" x14ac:dyDescent="0.25">
      <c r="D140" s="40" t="s">
        <v>150</v>
      </c>
      <c r="E140" s="41">
        <f>SUM(E137:E139)</f>
        <v>18796.810000000001</v>
      </c>
    </row>
    <row r="141" spans="1:5" x14ac:dyDescent="0.25">
      <c r="A141" s="48" t="s">
        <v>167</v>
      </c>
    </row>
    <row r="142" spans="1:5" x14ac:dyDescent="0.25">
      <c r="A142" s="49" t="s">
        <v>168</v>
      </c>
      <c r="B142" s="26" t="s">
        <v>169</v>
      </c>
      <c r="C142" s="25">
        <v>8.3332999999999995</v>
      </c>
      <c r="D142" s="39">
        <f>E133+E134</f>
        <v>58408.42</v>
      </c>
      <c r="E142" s="38">
        <f>ROUND(C142*D142/100, 2)</f>
        <v>4867.3500000000004</v>
      </c>
    </row>
    <row r="143" spans="1:5" x14ac:dyDescent="0.25">
      <c r="A143" s="49" t="s">
        <v>170</v>
      </c>
      <c r="B143" s="26" t="s">
        <v>169</v>
      </c>
      <c r="C143" s="25">
        <v>3.3300000000000003E-2</v>
      </c>
      <c r="D143" s="39">
        <f>E142</f>
        <v>4867.3500000000004</v>
      </c>
      <c r="E143" s="38">
        <f>ROUND(C143*D143/100, 2)</f>
        <v>1.62</v>
      </c>
    </row>
    <row r="144" spans="1:5" x14ac:dyDescent="0.25">
      <c r="A144" s="49" t="s">
        <v>171</v>
      </c>
      <c r="B144" s="26" t="s">
        <v>169</v>
      </c>
      <c r="C144" s="25">
        <v>4.1666999999999996</v>
      </c>
      <c r="D144" s="39">
        <f>E133</f>
        <v>53008.47</v>
      </c>
      <c r="E144" s="38">
        <f>ROUND(C144*D144/100, 2)</f>
        <v>2208.6999999999998</v>
      </c>
    </row>
    <row r="145" spans="1:5" x14ac:dyDescent="0.25">
      <c r="A145" s="49" t="s">
        <v>172</v>
      </c>
      <c r="B145" s="26" t="s">
        <v>169</v>
      </c>
      <c r="C145" s="25">
        <v>8.3332999999999995</v>
      </c>
      <c r="D145" s="39">
        <f>E133+E134</f>
        <v>58408.42</v>
      </c>
      <c r="E145" s="38">
        <f>ROUND(C145*D145/100, 2)</f>
        <v>4867.3500000000004</v>
      </c>
    </row>
    <row r="146" spans="1:5" x14ac:dyDescent="0.25">
      <c r="D146" s="40" t="s">
        <v>150</v>
      </c>
      <c r="E146" s="41">
        <f>SUM(E142:E145)</f>
        <v>11945.02</v>
      </c>
    </row>
    <row r="147" spans="1:5" x14ac:dyDescent="0.25">
      <c r="A147" s="48" t="s">
        <v>173</v>
      </c>
    </row>
    <row r="148" spans="1:5" x14ac:dyDescent="0.25">
      <c r="A148" s="49" t="s">
        <v>174</v>
      </c>
      <c r="B148" s="26" t="s">
        <v>164</v>
      </c>
      <c r="C148" s="25">
        <v>4</v>
      </c>
      <c r="D148" s="39">
        <f>E133</f>
        <v>53008.47</v>
      </c>
      <c r="E148" s="38">
        <f>ROUND(C148*D148/100, 2)</f>
        <v>2120.34</v>
      </c>
    </row>
    <row r="149" spans="1:5" x14ac:dyDescent="0.25">
      <c r="A149" s="49" t="s">
        <v>175</v>
      </c>
      <c r="B149" s="26" t="s">
        <v>164</v>
      </c>
      <c r="C149" s="25">
        <v>3</v>
      </c>
      <c r="D149" s="39">
        <f>E133</f>
        <v>53008.47</v>
      </c>
      <c r="E149" s="38">
        <f>ROUND(C149*D149/100, 2)</f>
        <v>1590.25</v>
      </c>
    </row>
    <row r="150" spans="1:5" x14ac:dyDescent="0.25">
      <c r="A150" s="49" t="s">
        <v>176</v>
      </c>
      <c r="B150" s="26" t="s">
        <v>164</v>
      </c>
      <c r="C150" s="25">
        <v>2</v>
      </c>
      <c r="D150" s="39">
        <f>E133</f>
        <v>53008.47</v>
      </c>
      <c r="E150" s="38">
        <f>ROUND(C150*D150/100, 2)</f>
        <v>1060.17</v>
      </c>
    </row>
    <row r="151" spans="1:5" ht="30" x14ac:dyDescent="0.25">
      <c r="A151" s="49" t="s">
        <v>177</v>
      </c>
      <c r="B151" s="26" t="s">
        <v>164</v>
      </c>
      <c r="C151" s="25">
        <v>2.5</v>
      </c>
      <c r="D151" s="39">
        <f>E133</f>
        <v>53008.47</v>
      </c>
      <c r="E151" s="38">
        <f>ROUND(C151*D151/100, 2)</f>
        <v>1325.21</v>
      </c>
    </row>
    <row r="152" spans="1:5" x14ac:dyDescent="0.25">
      <c r="D152" s="40" t="s">
        <v>150</v>
      </c>
      <c r="E152" s="41">
        <f>SUM(E148:E151)</f>
        <v>6095.97</v>
      </c>
    </row>
    <row r="153" spans="1:5" x14ac:dyDescent="0.25">
      <c r="A153" s="48" t="s">
        <v>178</v>
      </c>
    </row>
    <row r="154" spans="1:5" x14ac:dyDescent="0.25">
      <c r="A154" s="49" t="s">
        <v>156</v>
      </c>
      <c r="B154" s="26" t="s">
        <v>33</v>
      </c>
      <c r="C154" s="25">
        <v>8.3330000000000001E-3</v>
      </c>
      <c r="D154" s="39">
        <f>E82</f>
        <v>173156</v>
      </c>
      <c r="E154" s="38">
        <f>ROUND(C154*D154, 2)</f>
        <v>1442.91</v>
      </c>
    </row>
    <row r="155" spans="1:5" x14ac:dyDescent="0.25">
      <c r="A155" s="49" t="s">
        <v>159</v>
      </c>
      <c r="B155" s="26" t="s">
        <v>33</v>
      </c>
      <c r="C155" s="25">
        <v>8.3330000000000001E-3</v>
      </c>
      <c r="D155" s="39">
        <f>E96</f>
        <v>88966</v>
      </c>
      <c r="E155" s="38">
        <f>ROUND(C155*D155, 2)</f>
        <v>741.35</v>
      </c>
    </row>
    <row r="156" spans="1:5" x14ac:dyDescent="0.25">
      <c r="D156" s="40" t="s">
        <v>150</v>
      </c>
      <c r="E156" s="41">
        <f>SUM(E154:E155)</f>
        <v>2184.2600000000002</v>
      </c>
    </row>
    <row r="158" spans="1:5" x14ac:dyDescent="0.25">
      <c r="D158" s="42" t="s">
        <v>151</v>
      </c>
      <c r="E158" s="43">
        <f>ROUND(SUM(E133:E156)/2, 0)</f>
        <v>97430</v>
      </c>
    </row>
    <row r="160" spans="1:5" x14ac:dyDescent="0.25">
      <c r="D160" s="44" t="s">
        <v>179</v>
      </c>
      <c r="E160" s="45">
        <f>E158/E133-1</f>
        <v>0.83800815228207859</v>
      </c>
    </row>
    <row r="163" spans="1:5" x14ac:dyDescent="0.25">
      <c r="A163" s="46" t="s">
        <v>181</v>
      </c>
      <c r="B163" s="33"/>
      <c r="C163" s="34"/>
      <c r="D163" s="34"/>
      <c r="E163" s="35" t="s">
        <v>146</v>
      </c>
    </row>
    <row r="164" spans="1:5" x14ac:dyDescent="0.25">
      <c r="A164" s="47" t="s">
        <v>20</v>
      </c>
      <c r="B164" s="36" t="s">
        <v>21</v>
      </c>
      <c r="C164" s="36" t="s">
        <v>147</v>
      </c>
      <c r="D164" s="36" t="s">
        <v>22</v>
      </c>
      <c r="E164" s="37" t="s">
        <v>148</v>
      </c>
    </row>
    <row r="165" spans="1:5" x14ac:dyDescent="0.25">
      <c r="A165" s="49" t="str">
        <f>'Insumos (2)'!B89</f>
        <v>OFICIAL</v>
      </c>
      <c r="B165" s="26" t="str">
        <f>'Insumos (2)'!C89</f>
        <v>Mes</v>
      </c>
      <c r="C165" s="25">
        <v>3.3333000000000002E-2</v>
      </c>
      <c r="D165" s="39">
        <f>'Insumos (2)'!D89</f>
        <v>1880539</v>
      </c>
      <c r="E165" s="38">
        <f>ROUND(C165*D165, 2)</f>
        <v>62684.01</v>
      </c>
    </row>
    <row r="166" spans="1:5" x14ac:dyDescent="0.25">
      <c r="A166" s="49" t="str">
        <f>'Insumos (2)'!B86</f>
        <v>AUXILIO DE TRANSPORTE</v>
      </c>
      <c r="B166" s="26" t="str">
        <f>'Insumos (2)'!C86</f>
        <v>Mes</v>
      </c>
      <c r="C166" s="25">
        <v>3.3333000000000002E-2</v>
      </c>
      <c r="D166" s="39">
        <f>'Insumos (2)'!D86</f>
        <v>162000</v>
      </c>
      <c r="E166" s="38">
        <f>ROUND(C166*D166, 2)</f>
        <v>5399.95</v>
      </c>
    </row>
    <row r="167" spans="1:5" x14ac:dyDescent="0.25">
      <c r="D167" s="40" t="s">
        <v>150</v>
      </c>
      <c r="E167" s="41">
        <f>SUM(E165:E166)</f>
        <v>68083.960000000006</v>
      </c>
    </row>
    <row r="168" spans="1:5" x14ac:dyDescent="0.25">
      <c r="A168" s="48" t="s">
        <v>162</v>
      </c>
    </row>
    <row r="169" spans="1:5" x14ac:dyDescent="0.25">
      <c r="A169" s="49" t="s">
        <v>163</v>
      </c>
      <c r="B169" s="26" t="s">
        <v>164</v>
      </c>
      <c r="C169" s="25">
        <v>12.5</v>
      </c>
      <c r="D169" s="39">
        <f>E165</f>
        <v>62684.01</v>
      </c>
      <c r="E169" s="38">
        <f>ROUND(C169*D169/100, 2)</f>
        <v>7835.5</v>
      </c>
    </row>
    <row r="170" spans="1:5" x14ac:dyDescent="0.25">
      <c r="A170" s="49" t="s">
        <v>165</v>
      </c>
      <c r="B170" s="26" t="s">
        <v>164</v>
      </c>
      <c r="C170" s="25">
        <v>16</v>
      </c>
      <c r="D170" s="39">
        <f>E165</f>
        <v>62684.01</v>
      </c>
      <c r="E170" s="38">
        <f>ROUND(C170*D170/100, 2)</f>
        <v>10029.44</v>
      </c>
    </row>
    <row r="171" spans="1:5" x14ac:dyDescent="0.25">
      <c r="A171" s="49" t="s">
        <v>166</v>
      </c>
      <c r="B171" s="26" t="s">
        <v>164</v>
      </c>
      <c r="C171" s="25">
        <v>6.96</v>
      </c>
      <c r="D171" s="39">
        <f>E165</f>
        <v>62684.01</v>
      </c>
      <c r="E171" s="38">
        <f>ROUND(C171*D171/100, 2)</f>
        <v>4362.8100000000004</v>
      </c>
    </row>
    <row r="172" spans="1:5" x14ac:dyDescent="0.25">
      <c r="D172" s="40" t="s">
        <v>150</v>
      </c>
      <c r="E172" s="41">
        <f>SUM(E169:E171)</f>
        <v>22227.750000000004</v>
      </c>
    </row>
    <row r="173" spans="1:5" x14ac:dyDescent="0.25">
      <c r="A173" s="48" t="s">
        <v>167</v>
      </c>
    </row>
    <row r="174" spans="1:5" x14ac:dyDescent="0.25">
      <c r="A174" s="49" t="s">
        <v>168</v>
      </c>
      <c r="B174" s="26" t="s">
        <v>169</v>
      </c>
      <c r="C174" s="25">
        <v>8.3332999999999995</v>
      </c>
      <c r="D174" s="39">
        <f>E165+E166</f>
        <v>68083.960000000006</v>
      </c>
      <c r="E174" s="38">
        <f>ROUND(C174*D174/100, 2)</f>
        <v>5673.64</v>
      </c>
    </row>
    <row r="175" spans="1:5" x14ac:dyDescent="0.25">
      <c r="A175" s="49" t="s">
        <v>170</v>
      </c>
      <c r="B175" s="26" t="s">
        <v>169</v>
      </c>
      <c r="C175" s="25">
        <v>3.3300000000000003E-2</v>
      </c>
      <c r="D175" s="39">
        <f>E174</f>
        <v>5673.64</v>
      </c>
      <c r="E175" s="38">
        <f>ROUND(C175*D175/100, 2)</f>
        <v>1.89</v>
      </c>
    </row>
    <row r="176" spans="1:5" x14ac:dyDescent="0.25">
      <c r="A176" s="49" t="s">
        <v>171</v>
      </c>
      <c r="B176" s="26" t="s">
        <v>169</v>
      </c>
      <c r="C176" s="25">
        <v>4.1666999999999996</v>
      </c>
      <c r="D176" s="39">
        <f>E165</f>
        <v>62684.01</v>
      </c>
      <c r="E176" s="38">
        <f>ROUND(C176*D176/100, 2)</f>
        <v>2611.85</v>
      </c>
    </row>
    <row r="177" spans="1:5" x14ac:dyDescent="0.25">
      <c r="A177" s="49" t="s">
        <v>172</v>
      </c>
      <c r="B177" s="26" t="s">
        <v>169</v>
      </c>
      <c r="C177" s="25">
        <v>8.3332999999999995</v>
      </c>
      <c r="D177" s="39">
        <f>E165+E166</f>
        <v>68083.960000000006</v>
      </c>
      <c r="E177" s="38">
        <f>ROUND(C177*D177/100, 2)</f>
        <v>5673.64</v>
      </c>
    </row>
    <row r="178" spans="1:5" x14ac:dyDescent="0.25">
      <c r="D178" s="40" t="s">
        <v>150</v>
      </c>
      <c r="E178" s="41">
        <f>SUM(E174:E177)</f>
        <v>13961.02</v>
      </c>
    </row>
    <row r="179" spans="1:5" x14ac:dyDescent="0.25">
      <c r="A179" s="48" t="s">
        <v>173</v>
      </c>
    </row>
    <row r="180" spans="1:5" x14ac:dyDescent="0.25">
      <c r="A180" s="49" t="s">
        <v>174</v>
      </c>
      <c r="B180" s="26" t="s">
        <v>164</v>
      </c>
      <c r="C180" s="25">
        <v>4</v>
      </c>
      <c r="D180" s="39">
        <f>E165</f>
        <v>62684.01</v>
      </c>
      <c r="E180" s="38">
        <f>ROUND(C180*D180/100, 2)</f>
        <v>2507.36</v>
      </c>
    </row>
    <row r="181" spans="1:5" x14ac:dyDescent="0.25">
      <c r="A181" s="49" t="s">
        <v>175</v>
      </c>
      <c r="B181" s="26" t="s">
        <v>164</v>
      </c>
      <c r="C181" s="25">
        <v>3</v>
      </c>
      <c r="D181" s="39">
        <f>E165</f>
        <v>62684.01</v>
      </c>
      <c r="E181" s="38">
        <f>ROUND(C181*D181/100, 2)</f>
        <v>1880.52</v>
      </c>
    </row>
    <row r="182" spans="1:5" x14ac:dyDescent="0.25">
      <c r="A182" s="49" t="s">
        <v>176</v>
      </c>
      <c r="B182" s="26" t="s">
        <v>164</v>
      </c>
      <c r="C182" s="25">
        <v>2</v>
      </c>
      <c r="D182" s="39">
        <f>E165</f>
        <v>62684.01</v>
      </c>
      <c r="E182" s="38">
        <f>ROUND(C182*D182/100, 2)</f>
        <v>1253.68</v>
      </c>
    </row>
    <row r="183" spans="1:5" ht="30" x14ac:dyDescent="0.25">
      <c r="A183" s="49" t="s">
        <v>177</v>
      </c>
      <c r="B183" s="26" t="s">
        <v>164</v>
      </c>
      <c r="C183" s="25">
        <v>2.5</v>
      </c>
      <c r="D183" s="39">
        <f>E165</f>
        <v>62684.01</v>
      </c>
      <c r="E183" s="38">
        <f>ROUND(C183*D183/100, 2)</f>
        <v>1567.1</v>
      </c>
    </row>
    <row r="184" spans="1:5" x14ac:dyDescent="0.25">
      <c r="D184" s="40" t="s">
        <v>150</v>
      </c>
      <c r="E184" s="41">
        <f>SUM(E180:E183)</f>
        <v>7208.66</v>
      </c>
    </row>
    <row r="185" spans="1:5" x14ac:dyDescent="0.25">
      <c r="A185" s="48" t="s">
        <v>178</v>
      </c>
    </row>
    <row r="186" spans="1:5" x14ac:dyDescent="0.25">
      <c r="A186" s="49" t="s">
        <v>156</v>
      </c>
      <c r="B186" s="26" t="s">
        <v>33</v>
      </c>
      <c r="C186" s="25">
        <v>8.3330000000000001E-3</v>
      </c>
      <c r="D186" s="39">
        <f>E82</f>
        <v>173156</v>
      </c>
      <c r="E186" s="38">
        <f>ROUND(C186*D186, 2)</f>
        <v>1442.91</v>
      </c>
    </row>
    <row r="187" spans="1:5" x14ac:dyDescent="0.25">
      <c r="A187" s="49" t="s">
        <v>159</v>
      </c>
      <c r="B187" s="26" t="s">
        <v>33</v>
      </c>
      <c r="C187" s="25">
        <v>8.3330000000000001E-3</v>
      </c>
      <c r="D187" s="39">
        <f>E96</f>
        <v>88966</v>
      </c>
      <c r="E187" s="38">
        <f>ROUND(C187*D187, 2)</f>
        <v>741.35</v>
      </c>
    </row>
    <row r="188" spans="1:5" x14ac:dyDescent="0.25">
      <c r="D188" s="40" t="s">
        <v>150</v>
      </c>
      <c r="E188" s="41">
        <f>SUM(E186:E187)</f>
        <v>2184.2600000000002</v>
      </c>
    </row>
    <row r="190" spans="1:5" x14ac:dyDescent="0.25">
      <c r="D190" s="42" t="s">
        <v>151</v>
      </c>
      <c r="E190" s="43">
        <f>ROUND(SUM(E165:E188)/2, 0)</f>
        <v>113666</v>
      </c>
    </row>
    <row r="192" spans="1:5" x14ac:dyDescent="0.25">
      <c r="D192" s="44" t="s">
        <v>179</v>
      </c>
      <c r="E192" s="45">
        <f>E190/E165-1</f>
        <v>0.8133173037270589</v>
      </c>
    </row>
    <row r="195" spans="1:5" x14ac:dyDescent="0.25">
      <c r="A195" s="46" t="s">
        <v>182</v>
      </c>
      <c r="B195" s="33"/>
      <c r="C195" s="34"/>
      <c r="D195" s="34"/>
      <c r="E195" s="35" t="s">
        <v>146</v>
      </c>
    </row>
    <row r="196" spans="1:5" x14ac:dyDescent="0.25">
      <c r="A196" s="47" t="s">
        <v>20</v>
      </c>
      <c r="B196" s="36" t="s">
        <v>21</v>
      </c>
      <c r="C196" s="36" t="s">
        <v>147</v>
      </c>
      <c r="D196" s="36" t="s">
        <v>22</v>
      </c>
      <c r="E196" s="37" t="s">
        <v>148</v>
      </c>
    </row>
    <row r="197" spans="1:5" x14ac:dyDescent="0.25">
      <c r="A197" s="49" t="str">
        <f>'Insumos (2)'!B90</f>
        <v>PINTOR</v>
      </c>
      <c r="B197" s="26" t="str">
        <f>'Insumos (2)'!C90</f>
        <v>Mes</v>
      </c>
      <c r="C197" s="25">
        <v>3.3333000000000002E-2</v>
      </c>
      <c r="D197" s="39">
        <f>'Insumos (2)'!D90</f>
        <v>1590270</v>
      </c>
      <c r="E197" s="38">
        <f>ROUND(C197*D197, 2)</f>
        <v>53008.47</v>
      </c>
    </row>
    <row r="198" spans="1:5" x14ac:dyDescent="0.25">
      <c r="A198" s="49" t="str">
        <f>'Insumos (2)'!B86</f>
        <v>AUXILIO DE TRANSPORTE</v>
      </c>
      <c r="B198" s="26" t="str">
        <f>'Insumos (2)'!C86</f>
        <v>Mes</v>
      </c>
      <c r="C198" s="25">
        <v>3.3333000000000002E-2</v>
      </c>
      <c r="D198" s="39">
        <f>'Insumos (2)'!D86</f>
        <v>162000</v>
      </c>
      <c r="E198" s="38">
        <f>ROUND(C198*D198, 2)</f>
        <v>5399.95</v>
      </c>
    </row>
    <row r="199" spans="1:5" x14ac:dyDescent="0.25">
      <c r="D199" s="40" t="s">
        <v>150</v>
      </c>
      <c r="E199" s="41">
        <f>SUM(E197:E198)</f>
        <v>58408.42</v>
      </c>
    </row>
    <row r="200" spans="1:5" x14ac:dyDescent="0.25">
      <c r="A200" s="48" t="s">
        <v>162</v>
      </c>
    </row>
    <row r="201" spans="1:5" x14ac:dyDescent="0.25">
      <c r="A201" s="49" t="s">
        <v>163</v>
      </c>
      <c r="B201" s="26" t="s">
        <v>164</v>
      </c>
      <c r="C201" s="25">
        <v>12.5</v>
      </c>
      <c r="D201" s="39">
        <f>E197</f>
        <v>53008.47</v>
      </c>
      <c r="E201" s="38">
        <f>ROUND(C201*D201/100, 2)</f>
        <v>6626.06</v>
      </c>
    </row>
    <row r="202" spans="1:5" x14ac:dyDescent="0.25">
      <c r="A202" s="49" t="s">
        <v>165</v>
      </c>
      <c r="B202" s="26" t="s">
        <v>164</v>
      </c>
      <c r="C202" s="25">
        <v>16</v>
      </c>
      <c r="D202" s="39">
        <f>E197</f>
        <v>53008.47</v>
      </c>
      <c r="E202" s="38">
        <f>ROUND(C202*D202/100, 2)</f>
        <v>8481.36</v>
      </c>
    </row>
    <row r="203" spans="1:5" x14ac:dyDescent="0.25">
      <c r="A203" s="49" t="s">
        <v>166</v>
      </c>
      <c r="B203" s="26" t="s">
        <v>164</v>
      </c>
      <c r="C203" s="25">
        <v>6.96</v>
      </c>
      <c r="D203" s="39">
        <f>E197</f>
        <v>53008.47</v>
      </c>
      <c r="E203" s="38">
        <f>ROUND(C203*D203/100, 2)</f>
        <v>3689.39</v>
      </c>
    </row>
    <row r="204" spans="1:5" x14ac:dyDescent="0.25">
      <c r="D204" s="40" t="s">
        <v>150</v>
      </c>
      <c r="E204" s="41">
        <f>SUM(E201:E203)</f>
        <v>18796.810000000001</v>
      </c>
    </row>
    <row r="205" spans="1:5" x14ac:dyDescent="0.25">
      <c r="A205" s="48" t="s">
        <v>167</v>
      </c>
    </row>
    <row r="206" spans="1:5" x14ac:dyDescent="0.25">
      <c r="A206" s="49" t="s">
        <v>168</v>
      </c>
      <c r="B206" s="26" t="s">
        <v>169</v>
      </c>
      <c r="C206" s="25">
        <v>8.3332999999999995</v>
      </c>
      <c r="D206" s="39">
        <f>E197+E198</f>
        <v>58408.42</v>
      </c>
      <c r="E206" s="38">
        <f>ROUND(C206*D206/100, 2)</f>
        <v>4867.3500000000004</v>
      </c>
    </row>
    <row r="207" spans="1:5" x14ac:dyDescent="0.25">
      <c r="A207" s="49" t="s">
        <v>170</v>
      </c>
      <c r="B207" s="26" t="s">
        <v>169</v>
      </c>
      <c r="C207" s="25">
        <v>3.3300000000000003E-2</v>
      </c>
      <c r="D207" s="39">
        <f>E206</f>
        <v>4867.3500000000004</v>
      </c>
      <c r="E207" s="38">
        <f>ROUND(C207*D207/100, 2)</f>
        <v>1.62</v>
      </c>
    </row>
    <row r="208" spans="1:5" x14ac:dyDescent="0.25">
      <c r="A208" s="49" t="s">
        <v>171</v>
      </c>
      <c r="B208" s="26" t="s">
        <v>169</v>
      </c>
      <c r="C208" s="25">
        <v>4.1666999999999996</v>
      </c>
      <c r="D208" s="39">
        <f>E197</f>
        <v>53008.47</v>
      </c>
      <c r="E208" s="38">
        <f>ROUND(C208*D208/100, 2)</f>
        <v>2208.6999999999998</v>
      </c>
    </row>
    <row r="209" spans="1:5" x14ac:dyDescent="0.25">
      <c r="A209" s="49" t="s">
        <v>172</v>
      </c>
      <c r="B209" s="26" t="s">
        <v>169</v>
      </c>
      <c r="C209" s="25">
        <v>8.3332999999999995</v>
      </c>
      <c r="D209" s="39">
        <f>E197+E198</f>
        <v>58408.42</v>
      </c>
      <c r="E209" s="38">
        <f>ROUND(C209*D209/100, 2)</f>
        <v>4867.3500000000004</v>
      </c>
    </row>
    <row r="210" spans="1:5" x14ac:dyDescent="0.25">
      <c r="D210" s="40" t="s">
        <v>150</v>
      </c>
      <c r="E210" s="41">
        <f>SUM(E206:E209)</f>
        <v>11945.02</v>
      </c>
    </row>
    <row r="211" spans="1:5" x14ac:dyDescent="0.25">
      <c r="A211" s="48" t="s">
        <v>173</v>
      </c>
    </row>
    <row r="212" spans="1:5" x14ac:dyDescent="0.25">
      <c r="A212" s="49" t="s">
        <v>174</v>
      </c>
      <c r="B212" s="26" t="s">
        <v>164</v>
      </c>
      <c r="C212" s="25">
        <v>4</v>
      </c>
      <c r="D212" s="39">
        <f>E197</f>
        <v>53008.47</v>
      </c>
      <c r="E212" s="38">
        <f>ROUND(C212*D212/100, 2)</f>
        <v>2120.34</v>
      </c>
    </row>
    <row r="213" spans="1:5" x14ac:dyDescent="0.25">
      <c r="A213" s="49" t="s">
        <v>175</v>
      </c>
      <c r="B213" s="26" t="s">
        <v>164</v>
      </c>
      <c r="C213" s="25">
        <v>3</v>
      </c>
      <c r="D213" s="39">
        <f>E197</f>
        <v>53008.47</v>
      </c>
      <c r="E213" s="38">
        <f>ROUND(C213*D213/100, 2)</f>
        <v>1590.25</v>
      </c>
    </row>
    <row r="214" spans="1:5" x14ac:dyDescent="0.25">
      <c r="A214" s="49" t="s">
        <v>176</v>
      </c>
      <c r="B214" s="26" t="s">
        <v>164</v>
      </c>
      <c r="C214" s="25">
        <v>2</v>
      </c>
      <c r="D214" s="39">
        <f>E197</f>
        <v>53008.47</v>
      </c>
      <c r="E214" s="38">
        <f>ROUND(C214*D214/100, 2)</f>
        <v>1060.17</v>
      </c>
    </row>
    <row r="215" spans="1:5" ht="30" x14ac:dyDescent="0.25">
      <c r="A215" s="49" t="s">
        <v>177</v>
      </c>
      <c r="B215" s="26" t="s">
        <v>164</v>
      </c>
      <c r="C215" s="25">
        <v>2.5</v>
      </c>
      <c r="D215" s="39">
        <f>E197</f>
        <v>53008.47</v>
      </c>
      <c r="E215" s="38">
        <f>ROUND(C215*D215/100, 2)</f>
        <v>1325.21</v>
      </c>
    </row>
    <row r="216" spans="1:5" x14ac:dyDescent="0.25">
      <c r="D216" s="40" t="s">
        <v>150</v>
      </c>
      <c r="E216" s="41">
        <f>SUM(E212:E215)</f>
        <v>6095.97</v>
      </c>
    </row>
    <row r="217" spans="1:5" x14ac:dyDescent="0.25">
      <c r="A217" s="48" t="s">
        <v>178</v>
      </c>
    </row>
    <row r="218" spans="1:5" x14ac:dyDescent="0.25">
      <c r="A218" s="49" t="s">
        <v>156</v>
      </c>
      <c r="B218" s="26" t="s">
        <v>33</v>
      </c>
      <c r="C218" s="25">
        <v>8.3330000000000001E-3</v>
      </c>
      <c r="D218" s="39">
        <f>E82</f>
        <v>173156</v>
      </c>
      <c r="E218" s="38">
        <f>ROUND(C218*D218, 2)</f>
        <v>1442.91</v>
      </c>
    </row>
    <row r="219" spans="1:5" x14ac:dyDescent="0.25">
      <c r="A219" s="49" t="s">
        <v>159</v>
      </c>
      <c r="B219" s="26" t="s">
        <v>33</v>
      </c>
      <c r="C219" s="25">
        <v>8.3330000000000001E-3</v>
      </c>
      <c r="D219" s="39">
        <f>E96</f>
        <v>88966</v>
      </c>
      <c r="E219" s="38">
        <f>ROUND(C219*D219, 2)</f>
        <v>741.35</v>
      </c>
    </row>
    <row r="220" spans="1:5" x14ac:dyDescent="0.25">
      <c r="D220" s="40" t="s">
        <v>150</v>
      </c>
      <c r="E220" s="41">
        <f>SUM(E218:E219)</f>
        <v>2184.2600000000002</v>
      </c>
    </row>
    <row r="222" spans="1:5" x14ac:dyDescent="0.25">
      <c r="D222" s="42" t="s">
        <v>151</v>
      </c>
      <c r="E222" s="43">
        <f>ROUND(SUM(E197:E220)/2, 0)</f>
        <v>97430</v>
      </c>
    </row>
    <row r="224" spans="1:5" x14ac:dyDescent="0.25">
      <c r="D224" s="44" t="s">
        <v>179</v>
      </c>
      <c r="E224" s="45">
        <f>E222/E197-1</f>
        <v>0.83800815228207859</v>
      </c>
    </row>
    <row r="227" spans="1:5" x14ac:dyDescent="0.25">
      <c r="A227" s="46" t="s">
        <v>183</v>
      </c>
      <c r="B227" s="33"/>
      <c r="C227" s="34"/>
      <c r="D227" s="34"/>
      <c r="E227" s="35" t="s">
        <v>146</v>
      </c>
    </row>
    <row r="228" spans="1:5" x14ac:dyDescent="0.25">
      <c r="A228" s="47" t="s">
        <v>20</v>
      </c>
      <c r="B228" s="36" t="s">
        <v>21</v>
      </c>
      <c r="C228" s="36" t="s">
        <v>147</v>
      </c>
      <c r="D228" s="36" t="s">
        <v>22</v>
      </c>
      <c r="E228" s="37" t="s">
        <v>148</v>
      </c>
    </row>
    <row r="229" spans="1:5" x14ac:dyDescent="0.25">
      <c r="A229" s="48" t="s">
        <v>184</v>
      </c>
    </row>
    <row r="230" spans="1:5" x14ac:dyDescent="0.25">
      <c r="A230" s="49" t="s">
        <v>181</v>
      </c>
      <c r="B230" s="26" t="s">
        <v>89</v>
      </c>
      <c r="C230" s="25">
        <v>1</v>
      </c>
      <c r="D230" s="39">
        <f>E190</f>
        <v>113666</v>
      </c>
      <c r="E230" s="38">
        <f>ROUND(C230*D230, 2)</f>
        <v>113666</v>
      </c>
    </row>
    <row r="231" spans="1:5" x14ac:dyDescent="0.25">
      <c r="A231" s="49" t="s">
        <v>161</v>
      </c>
      <c r="B231" s="26" t="s">
        <v>89</v>
      </c>
      <c r="C231" s="25">
        <v>1</v>
      </c>
      <c r="D231" s="39">
        <f>E126</f>
        <v>81195</v>
      </c>
      <c r="E231" s="38">
        <f>ROUND(C231*D231, 2)</f>
        <v>81195</v>
      </c>
    </row>
    <row r="232" spans="1:5" x14ac:dyDescent="0.25">
      <c r="D232" s="40" t="s">
        <v>150</v>
      </c>
      <c r="E232" s="41">
        <f>SUM(E230:E231)</f>
        <v>194861</v>
      </c>
    </row>
    <row r="234" spans="1:5" x14ac:dyDescent="0.25">
      <c r="D234" s="42" t="s">
        <v>151</v>
      </c>
      <c r="E234" s="43">
        <f>ROUND(SUM(E229:E232)/2, 0)</f>
        <v>194861</v>
      </c>
    </row>
    <row r="237" spans="1:5" x14ac:dyDescent="0.25">
      <c r="A237" s="46" t="s">
        <v>185</v>
      </c>
      <c r="B237" s="33"/>
      <c r="C237" s="34"/>
      <c r="D237" s="34"/>
      <c r="E237" s="35" t="s">
        <v>146</v>
      </c>
    </row>
    <row r="238" spans="1:5" x14ac:dyDescent="0.25">
      <c r="A238" s="47" t="s">
        <v>20</v>
      </c>
      <c r="B238" s="36" t="s">
        <v>21</v>
      </c>
      <c r="C238" s="36" t="s">
        <v>147</v>
      </c>
      <c r="D238" s="36" t="s">
        <v>22</v>
      </c>
      <c r="E238" s="37" t="s">
        <v>148</v>
      </c>
    </row>
    <row r="239" spans="1:5" x14ac:dyDescent="0.25">
      <c r="A239" s="48" t="s">
        <v>184</v>
      </c>
    </row>
    <row r="240" spans="1:5" x14ac:dyDescent="0.25">
      <c r="A240" s="49" t="s">
        <v>181</v>
      </c>
      <c r="B240" s="26" t="s">
        <v>89</v>
      </c>
      <c r="C240" s="25">
        <v>1</v>
      </c>
      <c r="D240" s="39">
        <f>E190</f>
        <v>113666</v>
      </c>
      <c r="E240" s="38">
        <f>ROUND(C240*D240, 2)</f>
        <v>113666</v>
      </c>
    </row>
    <row r="241" spans="1:5" x14ac:dyDescent="0.25">
      <c r="A241" s="49" t="s">
        <v>161</v>
      </c>
      <c r="B241" s="26" t="s">
        <v>89</v>
      </c>
      <c r="C241" s="25">
        <v>2</v>
      </c>
      <c r="D241" s="39">
        <f>E126</f>
        <v>81195</v>
      </c>
      <c r="E241" s="38">
        <f>ROUND(C241*D241, 2)</f>
        <v>162390</v>
      </c>
    </row>
    <row r="242" spans="1:5" x14ac:dyDescent="0.25">
      <c r="D242" s="40" t="s">
        <v>150</v>
      </c>
      <c r="E242" s="41">
        <f>SUM(E240:E241)</f>
        <v>276056</v>
      </c>
    </row>
    <row r="244" spans="1:5" x14ac:dyDescent="0.25">
      <c r="D244" s="42" t="s">
        <v>151</v>
      </c>
      <c r="E244" s="43">
        <f>ROUND(SUM(E239:E242)/2, 0)</f>
        <v>276056</v>
      </c>
    </row>
    <row r="247" spans="1:5" x14ac:dyDescent="0.25">
      <c r="A247" s="46" t="s">
        <v>186</v>
      </c>
      <c r="B247" s="33"/>
      <c r="C247" s="34"/>
      <c r="D247" s="34"/>
      <c r="E247" s="35" t="s">
        <v>146</v>
      </c>
    </row>
    <row r="248" spans="1:5" x14ac:dyDescent="0.25">
      <c r="A248" s="47" t="s">
        <v>20</v>
      </c>
      <c r="B248" s="36" t="s">
        <v>21</v>
      </c>
      <c r="C248" s="36" t="s">
        <v>147</v>
      </c>
      <c r="D248" s="36" t="s">
        <v>22</v>
      </c>
      <c r="E248" s="37" t="s">
        <v>148</v>
      </c>
    </row>
    <row r="249" spans="1:5" x14ac:dyDescent="0.25">
      <c r="A249" s="48" t="s">
        <v>184</v>
      </c>
    </row>
    <row r="250" spans="1:5" x14ac:dyDescent="0.25">
      <c r="A250" s="49" t="s">
        <v>181</v>
      </c>
      <c r="B250" s="26" t="s">
        <v>89</v>
      </c>
      <c r="C250" s="25">
        <v>1</v>
      </c>
      <c r="D250" s="39">
        <f>E190</f>
        <v>113666</v>
      </c>
      <c r="E250" s="38">
        <f>ROUND(C250*D250, 2)</f>
        <v>113666</v>
      </c>
    </row>
    <row r="251" spans="1:5" x14ac:dyDescent="0.25">
      <c r="A251" s="49" t="s">
        <v>161</v>
      </c>
      <c r="B251" s="26" t="s">
        <v>89</v>
      </c>
      <c r="C251" s="25">
        <v>3</v>
      </c>
      <c r="D251" s="39">
        <f>E126</f>
        <v>81195</v>
      </c>
      <c r="E251" s="38">
        <f>ROUND(C251*D251, 2)</f>
        <v>243585</v>
      </c>
    </row>
    <row r="252" spans="1:5" x14ac:dyDescent="0.25">
      <c r="D252" s="40" t="s">
        <v>150</v>
      </c>
      <c r="E252" s="41">
        <f>SUM(E250:E251)</f>
        <v>357251</v>
      </c>
    </row>
    <row r="254" spans="1:5" x14ac:dyDescent="0.25">
      <c r="D254" s="42" t="s">
        <v>151</v>
      </c>
      <c r="E254" s="43">
        <f>ROUND(SUM(E249:E252)/2, 0)</f>
        <v>357251</v>
      </c>
    </row>
    <row r="257" spans="1:5" x14ac:dyDescent="0.25">
      <c r="A257" s="46" t="s">
        <v>187</v>
      </c>
      <c r="B257" s="33"/>
      <c r="C257" s="34"/>
      <c r="D257" s="34"/>
      <c r="E257" s="35" t="s">
        <v>146</v>
      </c>
    </row>
    <row r="258" spans="1:5" x14ac:dyDescent="0.25">
      <c r="A258" s="47" t="s">
        <v>20</v>
      </c>
      <c r="B258" s="36" t="s">
        <v>21</v>
      </c>
      <c r="C258" s="36" t="s">
        <v>147</v>
      </c>
      <c r="D258" s="36" t="s">
        <v>22</v>
      </c>
      <c r="E258" s="37" t="s">
        <v>148</v>
      </c>
    </row>
    <row r="259" spans="1:5" x14ac:dyDescent="0.25">
      <c r="A259" s="48" t="s">
        <v>184</v>
      </c>
    </row>
    <row r="260" spans="1:5" x14ac:dyDescent="0.25">
      <c r="A260" s="49" t="s">
        <v>161</v>
      </c>
      <c r="B260" s="26" t="s">
        <v>89</v>
      </c>
      <c r="C260" s="25">
        <v>2</v>
      </c>
      <c r="D260" s="39">
        <f>E126</f>
        <v>81195</v>
      </c>
      <c r="E260" s="38">
        <f>ROUND(C260*D260, 2)</f>
        <v>162390</v>
      </c>
    </row>
    <row r="261" spans="1:5" x14ac:dyDescent="0.25">
      <c r="D261" s="40" t="s">
        <v>150</v>
      </c>
      <c r="E261" s="41">
        <f>SUM(E260:E260)</f>
        <v>162390</v>
      </c>
    </row>
    <row r="263" spans="1:5" x14ac:dyDescent="0.25">
      <c r="D263" s="42" t="s">
        <v>151</v>
      </c>
      <c r="E263" s="43">
        <f>ROUND(SUM(E259:E261)/2, 0)</f>
        <v>162390</v>
      </c>
    </row>
    <row r="266" spans="1:5" x14ac:dyDescent="0.25">
      <c r="A266" s="46" t="s">
        <v>188</v>
      </c>
      <c r="B266" s="33"/>
      <c r="C266" s="34"/>
      <c r="D266" s="34"/>
      <c r="E266" s="35" t="s">
        <v>146</v>
      </c>
    </row>
    <row r="267" spans="1:5" x14ac:dyDescent="0.25">
      <c r="A267" s="47" t="s">
        <v>20</v>
      </c>
      <c r="B267" s="36" t="s">
        <v>21</v>
      </c>
      <c r="C267" s="36" t="s">
        <v>147</v>
      </c>
      <c r="D267" s="36" t="s">
        <v>22</v>
      </c>
      <c r="E267" s="37" t="s">
        <v>148</v>
      </c>
    </row>
    <row r="268" spans="1:5" x14ac:dyDescent="0.25">
      <c r="A268" s="48" t="s">
        <v>184</v>
      </c>
    </row>
    <row r="269" spans="1:5" x14ac:dyDescent="0.25">
      <c r="A269" s="49" t="s">
        <v>182</v>
      </c>
      <c r="B269" s="26" t="s">
        <v>89</v>
      </c>
      <c r="C269" s="25">
        <v>1</v>
      </c>
      <c r="D269" s="39">
        <f>E222</f>
        <v>97430</v>
      </c>
      <c r="E269" s="38">
        <f>ROUND(C269*D269, 2)</f>
        <v>97430</v>
      </c>
    </row>
    <row r="270" spans="1:5" x14ac:dyDescent="0.25">
      <c r="A270" s="49" t="s">
        <v>180</v>
      </c>
      <c r="B270" s="26" t="s">
        <v>89</v>
      </c>
      <c r="C270" s="25">
        <v>1</v>
      </c>
      <c r="D270" s="39">
        <f>E158</f>
        <v>97430</v>
      </c>
      <c r="E270" s="38">
        <f>ROUND(C270*D270, 2)</f>
        <v>97430</v>
      </c>
    </row>
    <row r="271" spans="1:5" x14ac:dyDescent="0.25">
      <c r="D271" s="40" t="s">
        <v>150</v>
      </c>
      <c r="E271" s="41">
        <f>SUM(E269:E270)</f>
        <v>194860</v>
      </c>
    </row>
    <row r="273" spans="1:5" x14ac:dyDescent="0.25">
      <c r="D273" s="42" t="s">
        <v>151</v>
      </c>
      <c r="E273" s="43">
        <f>ROUND(SUM(E268:E271)/2, 0)</f>
        <v>194860</v>
      </c>
    </row>
    <row r="276" spans="1:5" x14ac:dyDescent="0.25">
      <c r="A276" s="46" t="s">
        <v>189</v>
      </c>
      <c r="B276" s="33"/>
      <c r="C276" s="34"/>
      <c r="D276" s="34"/>
      <c r="E276" s="35" t="s">
        <v>14</v>
      </c>
    </row>
    <row r="277" spans="1:5" x14ac:dyDescent="0.25">
      <c r="A277" s="47" t="s">
        <v>20</v>
      </c>
      <c r="B277" s="36" t="s">
        <v>21</v>
      </c>
      <c r="C277" s="36" t="s">
        <v>147</v>
      </c>
      <c r="D277" s="36" t="s">
        <v>22</v>
      </c>
      <c r="E277" s="37" t="s">
        <v>148</v>
      </c>
    </row>
    <row r="278" spans="1:5" x14ac:dyDescent="0.25">
      <c r="A278" s="48" t="s">
        <v>190</v>
      </c>
    </row>
    <row r="279" spans="1:5" x14ac:dyDescent="0.25">
      <c r="A279" s="49" t="str">
        <f>'Insumos (2)'!B12</f>
        <v>CEMENTO GRIS</v>
      </c>
      <c r="B279" s="26" t="str">
        <f>'Insumos (2)'!C12</f>
        <v>Kg</v>
      </c>
      <c r="C279" s="25">
        <v>313.3</v>
      </c>
      <c r="D279" s="39">
        <f>'Insumos (2)'!D12</f>
        <v>699</v>
      </c>
      <c r="E279" s="38">
        <f>ROUND(C279*D279, 2)</f>
        <v>218996.7</v>
      </c>
    </row>
    <row r="280" spans="1:5" x14ac:dyDescent="0.25">
      <c r="A280" s="49" t="str">
        <f>'Insumos (2)'!B7</f>
        <v>ARENA</v>
      </c>
      <c r="B280" s="26" t="str">
        <f>'Insumos (2)'!C7</f>
        <v>m3</v>
      </c>
      <c r="C280" s="25">
        <v>0.67</v>
      </c>
      <c r="D280" s="39">
        <f>'Insumos (2)'!D7</f>
        <v>99404</v>
      </c>
      <c r="E280" s="38">
        <f>ROUND(C280*D280, 2)</f>
        <v>66600.679999999993</v>
      </c>
    </row>
    <row r="281" spans="1:5" x14ac:dyDescent="0.25">
      <c r="A281" s="49" t="str">
        <f>'Insumos (2)'!B32</f>
        <v>TRITURADO DE 3/4"</v>
      </c>
      <c r="B281" s="26" t="str">
        <f>'Insumos (2)'!C32</f>
        <v>m3</v>
      </c>
      <c r="C281" s="25">
        <v>0.7</v>
      </c>
      <c r="D281" s="39">
        <f>'Insumos (2)'!D32</f>
        <v>132067</v>
      </c>
      <c r="E281" s="38">
        <f>ROUND(C281*D281, 2)</f>
        <v>92446.9</v>
      </c>
    </row>
    <row r="282" spans="1:5" x14ac:dyDescent="0.25">
      <c r="A282" s="49" t="str">
        <f>'Insumos (2)'!B6</f>
        <v>AGUA</v>
      </c>
      <c r="B282" s="26" t="str">
        <f>'Insumos (2)'!C6</f>
        <v>Lt</v>
      </c>
      <c r="C282" s="25">
        <v>211.03</v>
      </c>
      <c r="D282" s="39">
        <f>'Insumos (2)'!D6</f>
        <v>70</v>
      </c>
      <c r="E282" s="38">
        <f>ROUND(C282*D282, 2)</f>
        <v>14772.1</v>
      </c>
    </row>
    <row r="283" spans="1:5" x14ac:dyDescent="0.25">
      <c r="D283" s="40" t="s">
        <v>150</v>
      </c>
      <c r="E283" s="41">
        <f>SUM(E279:E282)</f>
        <v>392816.38</v>
      </c>
    </row>
    <row r="284" spans="1:5" x14ac:dyDescent="0.25">
      <c r="A284" s="48" t="s">
        <v>149</v>
      </c>
    </row>
    <row r="285" spans="1:5" x14ac:dyDescent="0.25">
      <c r="A285" s="49" t="str">
        <f>'Insumos (2)'!B49</f>
        <v>CANECA METÁLICA DE 55 Gal</v>
      </c>
      <c r="B285" s="26" t="str">
        <f>'Insumos (2)'!C49</f>
        <v>Un</v>
      </c>
      <c r="C285" s="25">
        <v>1.6000000000000001E-3</v>
      </c>
      <c r="D285" s="39">
        <f>'Insumos (2)'!D49</f>
        <v>51296</v>
      </c>
      <c r="E285" s="38">
        <f t="shared" ref="E285:E290" si="3">ROUND(C285*D285, 2)</f>
        <v>82.07</v>
      </c>
    </row>
    <row r="286" spans="1:5" x14ac:dyDescent="0.25">
      <c r="A286" s="49" t="str">
        <f>'Insumos (2)'!B64</f>
        <v>MANGUERA PARA AGUA Ø= 1/2" x 50 m</v>
      </c>
      <c r="B286" s="26" t="str">
        <f>'Insumos (2)'!C64</f>
        <v>Un</v>
      </c>
      <c r="C286" s="25">
        <v>1.6000000000000001E-3</v>
      </c>
      <c r="D286" s="39">
        <f>'Insumos (2)'!D64</f>
        <v>56933</v>
      </c>
      <c r="E286" s="38">
        <f t="shared" si="3"/>
        <v>91.09</v>
      </c>
    </row>
    <row r="287" spans="1:5" x14ac:dyDescent="0.25">
      <c r="A287" s="49" t="str">
        <f>'Insumos (2)'!B73</f>
        <v>PALA REDONDA CON CABO</v>
      </c>
      <c r="B287" s="26" t="str">
        <f>'Insumos (2)'!C73</f>
        <v>Un</v>
      </c>
      <c r="C287" s="25">
        <v>4.7999999999999996E-3</v>
      </c>
      <c r="D287" s="39">
        <f>'Insumos (2)'!D73</f>
        <v>34845</v>
      </c>
      <c r="E287" s="38">
        <f t="shared" si="3"/>
        <v>167.26</v>
      </c>
    </row>
    <row r="288" spans="1:5" x14ac:dyDescent="0.25">
      <c r="A288" s="49" t="str">
        <f>'Insumos (2)'!B44</f>
        <v>BALDE CONSTRUCCIÓN</v>
      </c>
      <c r="B288" s="26" t="str">
        <f>'Insumos (2)'!C44</f>
        <v>Un</v>
      </c>
      <c r="C288" s="25">
        <v>3.2000000000000001E-2</v>
      </c>
      <c r="D288" s="39">
        <f>'Insumos (2)'!D44</f>
        <v>6265</v>
      </c>
      <c r="E288" s="38">
        <f t="shared" si="3"/>
        <v>200.48</v>
      </c>
    </row>
    <row r="289" spans="1:5" x14ac:dyDescent="0.25">
      <c r="A289" s="49" t="str">
        <f>'Insumos (2)'!B59</f>
        <v>EXTENSIÓN ELÉCTRICA ENCAUCHETADA 3x12 x 10 m</v>
      </c>
      <c r="B289" s="26" t="str">
        <f>'Insumos (2)'!C59</f>
        <v>Un</v>
      </c>
      <c r="C289" s="25">
        <v>1.6000000000000001E-3</v>
      </c>
      <c r="D289" s="39">
        <f>'Insumos (2)'!D59</f>
        <v>56173</v>
      </c>
      <c r="E289" s="38">
        <f t="shared" si="3"/>
        <v>89.88</v>
      </c>
    </row>
    <row r="290" spans="1:5" x14ac:dyDescent="0.25">
      <c r="A290" s="49" t="str">
        <f>'Insumos (2)'!B55</f>
        <v>CONCRETADORA ELÉCTRICA DE 1 SACO</v>
      </c>
      <c r="B290" s="26" t="str">
        <f>'Insumos (2)'!C55</f>
        <v>Día</v>
      </c>
      <c r="C290" s="25">
        <v>0.2</v>
      </c>
      <c r="D290" s="39">
        <f>'Insumos (2)'!D55</f>
        <v>44011</v>
      </c>
      <c r="E290" s="38">
        <f t="shared" si="3"/>
        <v>8802.2000000000007</v>
      </c>
    </row>
    <row r="291" spans="1:5" x14ac:dyDescent="0.25">
      <c r="D291" s="40" t="s">
        <v>150</v>
      </c>
      <c r="E291" s="41">
        <f>SUM(E285:E290)</f>
        <v>9432.9800000000014</v>
      </c>
    </row>
    <row r="292" spans="1:5" x14ac:dyDescent="0.25">
      <c r="A292" s="48" t="s">
        <v>184</v>
      </c>
    </row>
    <row r="293" spans="1:5" x14ac:dyDescent="0.25">
      <c r="A293" s="49" t="s">
        <v>186</v>
      </c>
      <c r="B293" s="26" t="s">
        <v>89</v>
      </c>
      <c r="C293" s="25">
        <v>0.16</v>
      </c>
      <c r="D293" s="39">
        <f>E254</f>
        <v>357251</v>
      </c>
      <c r="E293" s="38">
        <f>ROUND(C293*D293, 2)</f>
        <v>57160.160000000003</v>
      </c>
    </row>
    <row r="294" spans="1:5" x14ac:dyDescent="0.25">
      <c r="D294" s="40" t="s">
        <v>150</v>
      </c>
      <c r="E294" s="41">
        <f>SUM(E293:E293)</f>
        <v>57160.160000000003</v>
      </c>
    </row>
    <row r="296" spans="1:5" x14ac:dyDescent="0.25">
      <c r="D296" s="42" t="s">
        <v>151</v>
      </c>
      <c r="E296" s="43">
        <f>ROUND(SUM(E278:E294)/2, 0)</f>
        <v>459410</v>
      </c>
    </row>
    <row r="299" spans="1:5" x14ac:dyDescent="0.25">
      <c r="A299" s="46" t="s">
        <v>192</v>
      </c>
      <c r="B299" s="33"/>
      <c r="C299" s="34"/>
      <c r="D299" s="34"/>
      <c r="E299" s="35" t="s">
        <v>146</v>
      </c>
    </row>
    <row r="300" spans="1:5" x14ac:dyDescent="0.25">
      <c r="A300" s="47" t="s">
        <v>20</v>
      </c>
      <c r="B300" s="36" t="s">
        <v>21</v>
      </c>
      <c r="C300" s="36" t="s">
        <v>147</v>
      </c>
      <c r="D300" s="36" t="s">
        <v>22</v>
      </c>
      <c r="E300" s="37" t="s">
        <v>148</v>
      </c>
    </row>
    <row r="301" spans="1:5" x14ac:dyDescent="0.25">
      <c r="A301" s="48" t="s">
        <v>149</v>
      </c>
    </row>
    <row r="302" spans="1:5" x14ac:dyDescent="0.25">
      <c r="A302" s="49" t="str">
        <f>'Insumos (2)'!B69</f>
        <v>MASCARILLA CON RESPIRADOR DOBLE FILTRO</v>
      </c>
      <c r="B302" s="26" t="str">
        <f>'Insumos (2)'!C69</f>
        <v>Un</v>
      </c>
      <c r="C302" s="25">
        <v>0.02</v>
      </c>
      <c r="D302" s="39">
        <f>'Insumos (2)'!D69</f>
        <v>22774</v>
      </c>
      <c r="E302" s="38">
        <f>ROUND(C302*D302, 2)</f>
        <v>455.48</v>
      </c>
    </row>
    <row r="303" spans="1:5" x14ac:dyDescent="0.25">
      <c r="A303" s="49" t="str">
        <f>'Insumos (2)'!B59</f>
        <v>EXTENSIÓN ELÉCTRICA ENCAUCHETADA 3x12 x 10 m</v>
      </c>
      <c r="B303" s="26" t="str">
        <f>'Insumos (2)'!C59</f>
        <v>Un</v>
      </c>
      <c r="C303" s="25">
        <v>0.02</v>
      </c>
      <c r="D303" s="39">
        <f>'Insumos (2)'!D59</f>
        <v>56173</v>
      </c>
      <c r="E303" s="38">
        <f>ROUND(C303*D303, 2)</f>
        <v>1123.46</v>
      </c>
    </row>
    <row r="304" spans="1:5" x14ac:dyDescent="0.25">
      <c r="A304" s="49" t="str">
        <f>'Insumos (2)'!B54</f>
        <v>COMPRESOR DE 120 lb</v>
      </c>
      <c r="B304" s="26" t="str">
        <f>'Insumos (2)'!C54</f>
        <v>Día</v>
      </c>
      <c r="C304" s="25">
        <v>1</v>
      </c>
      <c r="D304" s="39">
        <f>'Insumos (2)'!D54</f>
        <v>71366</v>
      </c>
      <c r="E304" s="38">
        <f>ROUND(C304*D304, 2)</f>
        <v>71366</v>
      </c>
    </row>
    <row r="305" spans="1:5" x14ac:dyDescent="0.25">
      <c r="A305" s="49" t="str">
        <f>'Insumos (2)'!B65</f>
        <v>MANGUERA PARA COMPRESOR DE AIRE x 10 m</v>
      </c>
      <c r="B305" s="26" t="str">
        <f>'Insumos (2)'!C65</f>
        <v>Día</v>
      </c>
      <c r="C305" s="25">
        <v>1</v>
      </c>
      <c r="D305" s="39">
        <f>'Insumos (2)'!D65</f>
        <v>1892</v>
      </c>
      <c r="E305" s="38">
        <f>ROUND(C305*D305, 2)</f>
        <v>1892</v>
      </c>
    </row>
    <row r="306" spans="1:5" x14ac:dyDescent="0.25">
      <c r="A306" s="49" t="str">
        <f>'Insumos (2)'!B75</f>
        <v>PISTÓLA COMPRESOR DE AIRE</v>
      </c>
      <c r="B306" s="26" t="str">
        <f>'Insumos (2)'!C75</f>
        <v>Día</v>
      </c>
      <c r="C306" s="25">
        <v>1</v>
      </c>
      <c r="D306" s="39">
        <f>'Insumos (2)'!D75</f>
        <v>10849</v>
      </c>
      <c r="E306" s="38">
        <f>ROUND(C306*D306, 2)</f>
        <v>10849</v>
      </c>
    </row>
    <row r="307" spans="1:5" x14ac:dyDescent="0.25">
      <c r="D307" s="40" t="s">
        <v>150</v>
      </c>
      <c r="E307" s="41">
        <f>SUM(E302:E306)</f>
        <v>85685.94</v>
      </c>
    </row>
    <row r="309" spans="1:5" x14ac:dyDescent="0.25">
      <c r="D309" s="42" t="s">
        <v>151</v>
      </c>
      <c r="E309" s="43">
        <f>ROUND(SUM(E301:E307)/2, 0)</f>
        <v>85686</v>
      </c>
    </row>
    <row r="312" spans="1:5" ht="30" x14ac:dyDescent="0.25">
      <c r="A312" s="46" t="s">
        <v>195</v>
      </c>
      <c r="B312" s="33"/>
      <c r="C312" s="34"/>
      <c r="D312" s="34"/>
      <c r="E312" s="35" t="s">
        <v>15</v>
      </c>
    </row>
    <row r="313" spans="1:5" x14ac:dyDescent="0.25">
      <c r="A313" s="47" t="s">
        <v>20</v>
      </c>
      <c r="B313" s="36" t="s">
        <v>21</v>
      </c>
      <c r="C313" s="36" t="s">
        <v>147</v>
      </c>
      <c r="D313" s="36" t="s">
        <v>22</v>
      </c>
      <c r="E313" s="37" t="s">
        <v>148</v>
      </c>
    </row>
    <row r="314" spans="1:5" x14ac:dyDescent="0.25">
      <c r="A314" s="48" t="s">
        <v>190</v>
      </c>
    </row>
    <row r="315" spans="1:5" x14ac:dyDescent="0.25">
      <c r="A315" s="49" t="str">
        <f>'Insumos (2)'!B17</f>
        <v>GUADUA SOBRE BASA</v>
      </c>
      <c r="B315" s="26" t="str">
        <f>'Insumos (2)'!C17</f>
        <v>Un</v>
      </c>
      <c r="C315" s="25">
        <v>0.3</v>
      </c>
      <c r="D315" s="39">
        <f>'Insumos (2)'!D17</f>
        <v>5189</v>
      </c>
      <c r="E315" s="38">
        <f t="shared" ref="E315:E322" si="4">ROUND(C315*D315, 2)</f>
        <v>1556.7</v>
      </c>
    </row>
    <row r="316" spans="1:5" x14ac:dyDescent="0.25">
      <c r="A316" s="49" t="str">
        <f>'Insumos (2)'!B27</f>
        <v>TABLA 1" x 10"</v>
      </c>
      <c r="B316" s="26" t="str">
        <f>'Insumos (2)'!C27</f>
        <v>m</v>
      </c>
      <c r="C316" s="25">
        <v>0.43</v>
      </c>
      <c r="D316" s="39">
        <f>'Insumos (2)'!D27</f>
        <v>7427</v>
      </c>
      <c r="E316" s="38">
        <f t="shared" si="4"/>
        <v>3193.61</v>
      </c>
    </row>
    <row r="317" spans="1:5" x14ac:dyDescent="0.25">
      <c r="A317" s="49" t="str">
        <f>'Insumos (2)'!B22</f>
        <v>LISTÓN 1" x 2"</v>
      </c>
      <c r="B317" s="26" t="str">
        <f>'Insumos (2)'!C22</f>
        <v>m</v>
      </c>
      <c r="C317" s="25">
        <v>0.67</v>
      </c>
      <c r="D317" s="39">
        <f>'Insumos (2)'!D22</f>
        <v>1274</v>
      </c>
      <c r="E317" s="38">
        <f t="shared" si="4"/>
        <v>853.58</v>
      </c>
    </row>
    <row r="318" spans="1:5" x14ac:dyDescent="0.25">
      <c r="A318" s="49" t="str">
        <f>'Insumos (2)'!B26</f>
        <v>PUNTILLA 1 1/2" a 3"</v>
      </c>
      <c r="B318" s="26" t="str">
        <f>'Insumos (2)'!C26</f>
        <v>Lb</v>
      </c>
      <c r="C318" s="25">
        <v>0.2</v>
      </c>
      <c r="D318" s="39">
        <f>'Insumos (2)'!D26</f>
        <v>4997</v>
      </c>
      <c r="E318" s="38">
        <f t="shared" si="4"/>
        <v>999.4</v>
      </c>
    </row>
    <row r="319" spans="1:5" x14ac:dyDescent="0.25">
      <c r="A319" s="49" t="str">
        <f>'Insumos (2)'!B5</f>
        <v>ACPM</v>
      </c>
      <c r="B319" s="26" t="str">
        <f>'Insumos (2)'!C5</f>
        <v>Gal</v>
      </c>
      <c r="C319" s="25">
        <v>0.05</v>
      </c>
      <c r="D319" s="39">
        <f>'Insumos (2)'!D5</f>
        <v>9700</v>
      </c>
      <c r="E319" s="38">
        <f t="shared" si="4"/>
        <v>485</v>
      </c>
    </row>
    <row r="320" spans="1:5" x14ac:dyDescent="0.25">
      <c r="A320" s="49" t="s">
        <v>189</v>
      </c>
      <c r="B320" s="26" t="s">
        <v>31</v>
      </c>
      <c r="C320" s="25">
        <v>6.1999999999999998E-3</v>
      </c>
      <c r="D320" s="39">
        <f>E296</f>
        <v>459410</v>
      </c>
      <c r="E320" s="38">
        <f t="shared" si="4"/>
        <v>2848.34</v>
      </c>
    </row>
    <row r="321" spans="1:5" x14ac:dyDescent="0.25">
      <c r="A321" s="49" t="str">
        <f>'Insumos (2)'!B15</f>
        <v>DISOLVENTE</v>
      </c>
      <c r="B321" s="26" t="str">
        <f>'Insumos (2)'!C15</f>
        <v>Gal</v>
      </c>
      <c r="C321" s="25">
        <v>3.1E-2</v>
      </c>
      <c r="D321" s="39">
        <f>'Insumos (2)'!D15</f>
        <v>55979</v>
      </c>
      <c r="E321" s="38">
        <f t="shared" si="4"/>
        <v>1735.35</v>
      </c>
    </row>
    <row r="322" spans="1:5" x14ac:dyDescent="0.25">
      <c r="A322" s="49" t="str">
        <f>'Insumos (2)'!B25</f>
        <v>PINTURA ESMALTE PINTULUX</v>
      </c>
      <c r="B322" s="26" t="str">
        <f>'Insumos (2)'!C25</f>
        <v>Gal</v>
      </c>
      <c r="C322" s="25">
        <v>3.1E-2</v>
      </c>
      <c r="D322" s="39">
        <f>'Insumos (2)'!D25</f>
        <v>110157</v>
      </c>
      <c r="E322" s="38">
        <f t="shared" si="4"/>
        <v>3414.87</v>
      </c>
    </row>
    <row r="323" spans="1:5" x14ac:dyDescent="0.25">
      <c r="D323" s="40" t="s">
        <v>150</v>
      </c>
      <c r="E323" s="41">
        <f>SUM(E315:E322)</f>
        <v>15086.850000000002</v>
      </c>
    </row>
    <row r="324" spans="1:5" x14ac:dyDescent="0.25">
      <c r="A324" s="48" t="s">
        <v>149</v>
      </c>
    </row>
    <row r="325" spans="1:5" x14ac:dyDescent="0.25">
      <c r="A325" s="49" t="str">
        <f>'Insumos (2)'!B47</f>
        <v>BROCHA 2"</v>
      </c>
      <c r="B325" s="26" t="str">
        <f>'Insumos (2)'!C47</f>
        <v>Un</v>
      </c>
      <c r="C325" s="25">
        <v>2.0000000000000001E-4</v>
      </c>
      <c r="D325" s="39">
        <f>'Insumos (2)'!D47</f>
        <v>8049</v>
      </c>
      <c r="E325" s="38">
        <f>ROUND(C325*D325, 2)</f>
        <v>1.61</v>
      </c>
    </row>
    <row r="326" spans="1:5" x14ac:dyDescent="0.25">
      <c r="A326" s="49" t="str">
        <f>'Insumos (2)'!B44</f>
        <v>BALDE CONSTRUCCIÓN</v>
      </c>
      <c r="B326" s="26" t="str">
        <f>'Insumos (2)'!C44</f>
        <v>Un</v>
      </c>
      <c r="C326" s="25">
        <v>2.0000000000000001E-4</v>
      </c>
      <c r="D326" s="39">
        <f>'Insumos (2)'!D44</f>
        <v>6265</v>
      </c>
      <c r="E326" s="38">
        <f>ROUND(C326*D326, 2)</f>
        <v>1.25</v>
      </c>
    </row>
    <row r="327" spans="1:5" x14ac:dyDescent="0.25">
      <c r="A327" s="49" t="s">
        <v>154</v>
      </c>
      <c r="B327" s="26" t="s">
        <v>33</v>
      </c>
      <c r="C327" s="25">
        <v>2.0000000000000001E-4</v>
      </c>
      <c r="D327" s="39">
        <f>E53</f>
        <v>311128</v>
      </c>
      <c r="E327" s="38">
        <f>ROUND(C327*D327, 2)</f>
        <v>62.23</v>
      </c>
    </row>
    <row r="328" spans="1:5" x14ac:dyDescent="0.25">
      <c r="D328" s="40" t="s">
        <v>150</v>
      </c>
      <c r="E328" s="41">
        <f>SUM(E325:E327)</f>
        <v>65.09</v>
      </c>
    </row>
    <row r="329" spans="1:5" x14ac:dyDescent="0.25">
      <c r="A329" s="48" t="s">
        <v>194</v>
      </c>
    </row>
    <row r="330" spans="1:5" x14ac:dyDescent="0.25">
      <c r="A330" s="49" t="str">
        <f>'Insumos (2)'!B84</f>
        <v>CAMIONETA</v>
      </c>
      <c r="B330" s="26" t="str">
        <f>'Insumos (2)'!C84</f>
        <v>Hr</v>
      </c>
      <c r="C330" s="25">
        <v>0.1</v>
      </c>
      <c r="D330" s="39">
        <f>'Insumos (2)'!D84</f>
        <v>37219</v>
      </c>
      <c r="E330" s="38">
        <f>ROUND(C330*D330, 2)</f>
        <v>3721.9</v>
      </c>
    </row>
    <row r="331" spans="1:5" x14ac:dyDescent="0.25">
      <c r="D331" s="40" t="s">
        <v>150</v>
      </c>
      <c r="E331" s="41">
        <f>SUM(E330:E330)</f>
        <v>3721.9</v>
      </c>
    </row>
    <row r="332" spans="1:5" x14ac:dyDescent="0.25">
      <c r="A332" s="48" t="s">
        <v>184</v>
      </c>
    </row>
    <row r="333" spans="1:5" x14ac:dyDescent="0.25">
      <c r="A333" s="49" t="s">
        <v>183</v>
      </c>
      <c r="B333" s="26" t="s">
        <v>89</v>
      </c>
      <c r="C333" s="25">
        <v>1.7999999999999999E-2</v>
      </c>
      <c r="D333" s="39">
        <f>E234</f>
        <v>194861</v>
      </c>
      <c r="E333" s="38">
        <f>ROUND(C333*D333, 2)</f>
        <v>3507.5</v>
      </c>
    </row>
    <row r="334" spans="1:5" x14ac:dyDescent="0.25">
      <c r="D334" s="40" t="s">
        <v>150</v>
      </c>
      <c r="E334" s="41">
        <f>SUM(E333:E333)</f>
        <v>3507.5</v>
      </c>
    </row>
    <row r="336" spans="1:5" x14ac:dyDescent="0.25">
      <c r="D336" s="42" t="s">
        <v>151</v>
      </c>
      <c r="E336" s="43">
        <f>ROUND(SUM(E314:E334)/2, 0)</f>
        <v>22381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8025D-97FA-4045-812D-C5DB55A5E1A8}">
  <sheetPr>
    <tabColor rgb="FFFFC000"/>
  </sheetPr>
  <dimension ref="A1:D91"/>
  <sheetViews>
    <sheetView showGridLines="0" topLeftCell="B10" workbookViewId="0">
      <selection activeCell="K19" sqref="K19"/>
    </sheetView>
  </sheetViews>
  <sheetFormatPr baseColWidth="10" defaultColWidth="8.85546875" defaultRowHeight="15" x14ac:dyDescent="0.25"/>
  <cols>
    <col min="1" max="1" width="0" style="25" hidden="1" customWidth="1"/>
    <col min="2" max="2" width="70.5703125" style="31" customWidth="1"/>
    <col min="3" max="3" width="9.5703125" style="26" customWidth="1"/>
    <col min="4" max="4" width="20.5703125" style="25" customWidth="1"/>
  </cols>
  <sheetData>
    <row r="1" spans="1:4" x14ac:dyDescent="0.25">
      <c r="A1" s="115" t="s">
        <v>0</v>
      </c>
      <c r="B1" s="116"/>
      <c r="C1" s="116"/>
      <c r="D1" s="116"/>
    </row>
    <row r="3" spans="1:4" x14ac:dyDescent="0.25">
      <c r="A3" s="119" t="s">
        <v>19</v>
      </c>
      <c r="B3" s="120"/>
      <c r="C3" s="120"/>
      <c r="D3" s="120"/>
    </row>
    <row r="4" spans="1:4" x14ac:dyDescent="0.25">
      <c r="A4" s="17"/>
      <c r="B4" s="27" t="s">
        <v>20</v>
      </c>
      <c r="C4" s="17" t="s">
        <v>21</v>
      </c>
      <c r="D4" s="17" t="s">
        <v>22</v>
      </c>
    </row>
    <row r="5" spans="1:4" x14ac:dyDescent="0.25">
      <c r="A5" s="18"/>
      <c r="B5" s="28" t="s">
        <v>26</v>
      </c>
      <c r="C5" s="19" t="s">
        <v>25</v>
      </c>
      <c r="D5" s="20">
        <v>9700</v>
      </c>
    </row>
    <row r="6" spans="1:4" x14ac:dyDescent="0.25">
      <c r="A6" s="18"/>
      <c r="B6" s="28" t="s">
        <v>28</v>
      </c>
      <c r="C6" s="19" t="s">
        <v>29</v>
      </c>
      <c r="D6" s="20">
        <v>70</v>
      </c>
    </row>
    <row r="7" spans="1:4" x14ac:dyDescent="0.25">
      <c r="A7" s="18"/>
      <c r="B7" s="28" t="s">
        <v>30</v>
      </c>
      <c r="C7" s="19" t="s">
        <v>31</v>
      </c>
      <c r="D7" s="20">
        <v>99404</v>
      </c>
    </row>
    <row r="8" spans="1:4" x14ac:dyDescent="0.25">
      <c r="A8" s="18"/>
      <c r="B8" s="28" t="s">
        <v>32</v>
      </c>
      <c r="C8" s="19" t="s">
        <v>33</v>
      </c>
      <c r="D8" s="20">
        <v>2500</v>
      </c>
    </row>
    <row r="9" spans="1:4" x14ac:dyDescent="0.25">
      <c r="A9" s="18"/>
      <c r="B9" s="28" t="s">
        <v>34</v>
      </c>
      <c r="C9" s="19" t="s">
        <v>35</v>
      </c>
      <c r="D9" s="20">
        <v>95658</v>
      </c>
    </row>
    <row r="10" spans="1:4" x14ac:dyDescent="0.25">
      <c r="A10" s="18"/>
      <c r="B10" s="28" t="s">
        <v>36</v>
      </c>
      <c r="C10" s="19" t="s">
        <v>33</v>
      </c>
      <c r="D10" s="20">
        <v>23485</v>
      </c>
    </row>
    <row r="11" spans="1:4" x14ac:dyDescent="0.25">
      <c r="A11" s="18"/>
      <c r="B11" s="28" t="s">
        <v>37</v>
      </c>
      <c r="C11" s="19" t="s">
        <v>33</v>
      </c>
      <c r="D11" s="20">
        <v>36743</v>
      </c>
    </row>
    <row r="12" spans="1:4" x14ac:dyDescent="0.25">
      <c r="A12" s="18"/>
      <c r="B12" s="28" t="s">
        <v>38</v>
      </c>
      <c r="C12" s="19" t="s">
        <v>23</v>
      </c>
      <c r="D12" s="20">
        <v>699</v>
      </c>
    </row>
    <row r="13" spans="1:4" x14ac:dyDescent="0.25">
      <c r="A13" s="18"/>
      <c r="B13" s="28" t="s">
        <v>39</v>
      </c>
      <c r="C13" s="19" t="s">
        <v>33</v>
      </c>
      <c r="D13" s="20">
        <v>30353</v>
      </c>
    </row>
    <row r="14" spans="1:4" x14ac:dyDescent="0.25">
      <c r="A14" s="18"/>
      <c r="B14" s="28" t="s">
        <v>42</v>
      </c>
      <c r="C14" s="19" t="s">
        <v>41</v>
      </c>
      <c r="D14" s="20">
        <v>174</v>
      </c>
    </row>
    <row r="15" spans="1:4" x14ac:dyDescent="0.25">
      <c r="A15" s="18"/>
      <c r="B15" s="28" t="s">
        <v>43</v>
      </c>
      <c r="C15" s="19" t="s">
        <v>25</v>
      </c>
      <c r="D15" s="20">
        <v>55979</v>
      </c>
    </row>
    <row r="16" spans="1:4" x14ac:dyDescent="0.25">
      <c r="A16" s="18"/>
      <c r="B16" s="28" t="s">
        <v>44</v>
      </c>
      <c r="C16" s="19" t="s">
        <v>33</v>
      </c>
      <c r="D16" s="20">
        <v>7439</v>
      </c>
    </row>
    <row r="17" spans="1:4" x14ac:dyDescent="0.25">
      <c r="A17" s="18"/>
      <c r="B17" s="28" t="s">
        <v>47</v>
      </c>
      <c r="C17" s="19" t="s">
        <v>33</v>
      </c>
      <c r="D17" s="20">
        <v>5189</v>
      </c>
    </row>
    <row r="18" spans="1:4" x14ac:dyDescent="0.25">
      <c r="A18" s="18"/>
      <c r="B18" s="28" t="s">
        <v>48</v>
      </c>
      <c r="C18" s="19" t="s">
        <v>35</v>
      </c>
      <c r="D18" s="20">
        <v>820</v>
      </c>
    </row>
    <row r="19" spans="1:4" x14ac:dyDescent="0.25">
      <c r="A19" s="18"/>
      <c r="B19" s="28" t="s">
        <v>49</v>
      </c>
      <c r="C19" s="19" t="s">
        <v>35</v>
      </c>
      <c r="D19" s="20">
        <v>11772</v>
      </c>
    </row>
    <row r="20" spans="1:4" x14ac:dyDescent="0.25">
      <c r="A20" s="18"/>
      <c r="B20" s="28" t="s">
        <v>50</v>
      </c>
      <c r="C20" s="19" t="s">
        <v>29</v>
      </c>
      <c r="D20" s="20">
        <v>17081</v>
      </c>
    </row>
    <row r="21" spans="1:4" x14ac:dyDescent="0.25">
      <c r="A21" s="18"/>
      <c r="B21" s="28" t="s">
        <v>52</v>
      </c>
      <c r="C21" s="19" t="s">
        <v>53</v>
      </c>
      <c r="D21" s="20">
        <v>1187</v>
      </c>
    </row>
    <row r="22" spans="1:4" x14ac:dyDescent="0.25">
      <c r="A22" s="18"/>
      <c r="B22" s="28" t="s">
        <v>54</v>
      </c>
      <c r="C22" s="19" t="s">
        <v>41</v>
      </c>
      <c r="D22" s="20">
        <v>1274</v>
      </c>
    </row>
    <row r="23" spans="1:4" x14ac:dyDescent="0.25">
      <c r="A23" s="18"/>
      <c r="B23" s="28" t="s">
        <v>56</v>
      </c>
      <c r="C23" s="19" t="s">
        <v>31</v>
      </c>
      <c r="D23" s="20">
        <v>80488</v>
      </c>
    </row>
    <row r="24" spans="1:4" x14ac:dyDescent="0.25">
      <c r="A24" s="18"/>
      <c r="B24" s="28" t="s">
        <v>57</v>
      </c>
      <c r="C24" s="19" t="s">
        <v>33</v>
      </c>
      <c r="D24" s="20">
        <v>54013</v>
      </c>
    </row>
    <row r="25" spans="1:4" x14ac:dyDescent="0.25">
      <c r="A25" s="18"/>
      <c r="B25" s="28" t="s">
        <v>59</v>
      </c>
      <c r="C25" s="19" t="s">
        <v>25</v>
      </c>
      <c r="D25" s="20">
        <v>110157</v>
      </c>
    </row>
    <row r="26" spans="1:4" x14ac:dyDescent="0.25">
      <c r="A26" s="18"/>
      <c r="B26" s="28" t="s">
        <v>63</v>
      </c>
      <c r="C26" s="19" t="s">
        <v>64</v>
      </c>
      <c r="D26" s="20">
        <v>4997</v>
      </c>
    </row>
    <row r="27" spans="1:4" x14ac:dyDescent="0.25">
      <c r="A27" s="18"/>
      <c r="B27" s="28" t="s">
        <v>65</v>
      </c>
      <c r="C27" s="19" t="s">
        <v>41</v>
      </c>
      <c r="D27" s="20">
        <v>7427</v>
      </c>
    </row>
    <row r="28" spans="1:4" x14ac:dyDescent="0.25">
      <c r="A28" s="18"/>
      <c r="B28" s="28" t="s">
        <v>66</v>
      </c>
      <c r="C28" s="19" t="s">
        <v>33</v>
      </c>
      <c r="D28" s="20">
        <v>380</v>
      </c>
    </row>
    <row r="29" spans="1:4" x14ac:dyDescent="0.25">
      <c r="A29" s="18"/>
      <c r="B29" s="28" t="s">
        <v>67</v>
      </c>
      <c r="C29" s="19" t="s">
        <v>33</v>
      </c>
      <c r="D29" s="20">
        <v>2279</v>
      </c>
    </row>
    <row r="30" spans="1:4" x14ac:dyDescent="0.25">
      <c r="A30" s="18"/>
      <c r="B30" s="28" t="s">
        <v>316</v>
      </c>
      <c r="C30" s="19" t="s">
        <v>33</v>
      </c>
      <c r="D30" s="20">
        <v>66633</v>
      </c>
    </row>
    <row r="31" spans="1:4" x14ac:dyDescent="0.25">
      <c r="A31" s="18"/>
      <c r="B31" s="28" t="s">
        <v>69</v>
      </c>
      <c r="C31" s="19" t="s">
        <v>31</v>
      </c>
      <c r="D31" s="20">
        <v>48851</v>
      </c>
    </row>
    <row r="32" spans="1:4" x14ac:dyDescent="0.25">
      <c r="A32" s="18"/>
      <c r="B32" s="28" t="s">
        <v>70</v>
      </c>
      <c r="C32" s="19" t="s">
        <v>31</v>
      </c>
      <c r="D32" s="20">
        <v>132067</v>
      </c>
    </row>
    <row r="33" spans="1:4" x14ac:dyDescent="0.25">
      <c r="A33" s="18"/>
      <c r="B33" s="28" t="s">
        <v>315</v>
      </c>
      <c r="C33" s="19" t="s">
        <v>27</v>
      </c>
      <c r="D33" s="20">
        <v>253026</v>
      </c>
    </row>
    <row r="34" spans="1:4" x14ac:dyDescent="0.25">
      <c r="A34" s="18"/>
      <c r="B34" s="28" t="s">
        <v>314</v>
      </c>
      <c r="C34" s="19" t="s">
        <v>25</v>
      </c>
      <c r="D34" s="20">
        <v>93571</v>
      </c>
    </row>
    <row r="35" spans="1:4" x14ac:dyDescent="0.25">
      <c r="A35" s="18"/>
      <c r="B35" s="28" t="s">
        <v>71</v>
      </c>
      <c r="C35" s="19" t="s">
        <v>27</v>
      </c>
      <c r="D35" s="20">
        <v>5500</v>
      </c>
    </row>
    <row r="36" spans="1:4" ht="30" x14ac:dyDescent="0.25">
      <c r="A36" s="18"/>
      <c r="B36" s="28" t="s">
        <v>72</v>
      </c>
      <c r="C36" s="19" t="s">
        <v>27</v>
      </c>
      <c r="D36" s="20">
        <v>151725</v>
      </c>
    </row>
    <row r="37" spans="1:4" x14ac:dyDescent="0.25">
      <c r="A37" s="18"/>
      <c r="B37" s="28" t="s">
        <v>73</v>
      </c>
      <c r="C37" s="19" t="s">
        <v>33</v>
      </c>
      <c r="D37" s="20">
        <v>4500</v>
      </c>
    </row>
    <row r="38" spans="1:4" x14ac:dyDescent="0.25">
      <c r="A38" s="18"/>
      <c r="B38" s="28" t="s">
        <v>74</v>
      </c>
      <c r="C38" s="19" t="s">
        <v>33</v>
      </c>
      <c r="D38" s="20">
        <v>55000</v>
      </c>
    </row>
    <row r="39" spans="1:4" x14ac:dyDescent="0.25">
      <c r="A39" s="18"/>
      <c r="B39" s="28" t="s">
        <v>75</v>
      </c>
      <c r="C39" s="19" t="s">
        <v>76</v>
      </c>
      <c r="D39" s="20">
        <v>2500000</v>
      </c>
    </row>
    <row r="40" spans="1:4" x14ac:dyDescent="0.25">
      <c r="A40" s="18"/>
      <c r="B40" s="28" t="s">
        <v>77</v>
      </c>
      <c r="C40" s="19" t="s">
        <v>27</v>
      </c>
      <c r="D40" s="20">
        <v>75000</v>
      </c>
    </row>
    <row r="41" spans="1:4" x14ac:dyDescent="0.25">
      <c r="A41" s="18"/>
      <c r="B41" s="29" t="s">
        <v>80</v>
      </c>
      <c r="C41" s="21" t="s">
        <v>33</v>
      </c>
      <c r="D41" s="22">
        <v>59333</v>
      </c>
    </row>
    <row r="42" spans="1:4" x14ac:dyDescent="0.25">
      <c r="A42" s="18"/>
      <c r="B42" s="29" t="s">
        <v>82</v>
      </c>
      <c r="C42" s="21" t="s">
        <v>33</v>
      </c>
      <c r="D42" s="22">
        <v>49789</v>
      </c>
    </row>
    <row r="43" spans="1:4" x14ac:dyDescent="0.25">
      <c r="A43" s="18"/>
      <c r="B43" s="29" t="s">
        <v>313</v>
      </c>
      <c r="C43" s="21" t="s">
        <v>89</v>
      </c>
      <c r="D43" s="22">
        <v>7887</v>
      </c>
    </row>
    <row r="44" spans="1:4" x14ac:dyDescent="0.25">
      <c r="A44" s="18"/>
      <c r="B44" s="29" t="s">
        <v>83</v>
      </c>
      <c r="C44" s="21" t="s">
        <v>33</v>
      </c>
      <c r="D44" s="22">
        <v>6265</v>
      </c>
    </row>
    <row r="45" spans="1:4" x14ac:dyDescent="0.25">
      <c r="A45" s="18"/>
      <c r="B45" s="29" t="s">
        <v>84</v>
      </c>
      <c r="C45" s="21" t="s">
        <v>33</v>
      </c>
      <c r="D45" s="22">
        <v>12961</v>
      </c>
    </row>
    <row r="46" spans="1:4" x14ac:dyDescent="0.25">
      <c r="A46" s="18"/>
      <c r="B46" s="29" t="s">
        <v>86</v>
      </c>
      <c r="C46" s="21" t="s">
        <v>33</v>
      </c>
      <c r="D46" s="22">
        <v>46458</v>
      </c>
    </row>
    <row r="47" spans="1:4" x14ac:dyDescent="0.25">
      <c r="A47" s="18"/>
      <c r="B47" s="29" t="s">
        <v>87</v>
      </c>
      <c r="C47" s="21" t="s">
        <v>33</v>
      </c>
      <c r="D47" s="22">
        <v>8049</v>
      </c>
    </row>
    <row r="48" spans="1:4" x14ac:dyDescent="0.25">
      <c r="A48" s="18"/>
      <c r="B48" s="29" t="s">
        <v>88</v>
      </c>
      <c r="C48" s="21" t="s">
        <v>33</v>
      </c>
      <c r="D48" s="22">
        <v>16529</v>
      </c>
    </row>
    <row r="49" spans="1:4" x14ac:dyDescent="0.25">
      <c r="A49" s="18"/>
      <c r="B49" s="29" t="s">
        <v>90</v>
      </c>
      <c r="C49" s="21" t="s">
        <v>33</v>
      </c>
      <c r="D49" s="22">
        <v>51296</v>
      </c>
    </row>
    <row r="50" spans="1:4" x14ac:dyDescent="0.25">
      <c r="A50" s="18"/>
      <c r="B50" s="29" t="s">
        <v>91</v>
      </c>
      <c r="C50" s="21" t="s">
        <v>33</v>
      </c>
      <c r="D50" s="22">
        <v>313308</v>
      </c>
    </row>
    <row r="51" spans="1:4" x14ac:dyDescent="0.25">
      <c r="A51" s="18"/>
      <c r="B51" s="29" t="s">
        <v>94</v>
      </c>
      <c r="C51" s="21" t="s">
        <v>33</v>
      </c>
      <c r="D51" s="22">
        <v>30778</v>
      </c>
    </row>
    <row r="52" spans="1:4" x14ac:dyDescent="0.25">
      <c r="A52" s="18"/>
      <c r="B52" s="29" t="s">
        <v>95</v>
      </c>
      <c r="C52" s="21" t="s">
        <v>33</v>
      </c>
      <c r="D52" s="22">
        <v>19547</v>
      </c>
    </row>
    <row r="53" spans="1:4" x14ac:dyDescent="0.25">
      <c r="A53" s="18"/>
      <c r="B53" s="29" t="s">
        <v>96</v>
      </c>
      <c r="C53" s="21" t="s">
        <v>89</v>
      </c>
      <c r="D53" s="22">
        <v>53347</v>
      </c>
    </row>
    <row r="54" spans="1:4" x14ac:dyDescent="0.25">
      <c r="A54" s="18"/>
      <c r="B54" s="29" t="s">
        <v>97</v>
      </c>
      <c r="C54" s="21" t="s">
        <v>89</v>
      </c>
      <c r="D54" s="22">
        <v>71366</v>
      </c>
    </row>
    <row r="55" spans="1:4" x14ac:dyDescent="0.25">
      <c r="A55" s="18"/>
      <c r="B55" s="29" t="s">
        <v>98</v>
      </c>
      <c r="C55" s="21" t="s">
        <v>89</v>
      </c>
      <c r="D55" s="22">
        <v>44011</v>
      </c>
    </row>
    <row r="56" spans="1:4" x14ac:dyDescent="0.25">
      <c r="A56" s="18"/>
      <c r="B56" s="29" t="s">
        <v>99</v>
      </c>
      <c r="C56" s="21" t="s">
        <v>33</v>
      </c>
      <c r="D56" s="22">
        <v>66996</v>
      </c>
    </row>
    <row r="57" spans="1:4" x14ac:dyDescent="0.25">
      <c r="A57" s="18"/>
      <c r="B57" s="29" t="s">
        <v>100</v>
      </c>
      <c r="C57" s="21" t="s">
        <v>33</v>
      </c>
      <c r="D57" s="22">
        <v>211912</v>
      </c>
    </row>
    <row r="58" spans="1:4" x14ac:dyDescent="0.25">
      <c r="A58" s="18"/>
      <c r="B58" s="29" t="s">
        <v>103</v>
      </c>
      <c r="C58" s="21" t="s">
        <v>33</v>
      </c>
      <c r="D58" s="22">
        <v>21346</v>
      </c>
    </row>
    <row r="59" spans="1:4" x14ac:dyDescent="0.25">
      <c r="A59" s="18"/>
      <c r="B59" s="29" t="s">
        <v>104</v>
      </c>
      <c r="C59" s="21" t="s">
        <v>33</v>
      </c>
      <c r="D59" s="22">
        <v>56173</v>
      </c>
    </row>
    <row r="60" spans="1:4" x14ac:dyDescent="0.25">
      <c r="A60" s="18"/>
      <c r="B60" s="29" t="s">
        <v>106</v>
      </c>
      <c r="C60" s="21" t="s">
        <v>33</v>
      </c>
      <c r="D60" s="22">
        <v>691646</v>
      </c>
    </row>
    <row r="61" spans="1:4" x14ac:dyDescent="0.25">
      <c r="A61" s="18"/>
      <c r="B61" s="29" t="s">
        <v>107</v>
      </c>
      <c r="C61" s="21" t="s">
        <v>33</v>
      </c>
      <c r="D61" s="22">
        <v>22886</v>
      </c>
    </row>
    <row r="62" spans="1:4" x14ac:dyDescent="0.25">
      <c r="A62" s="18"/>
      <c r="B62" s="29" t="s">
        <v>108</v>
      </c>
      <c r="C62" s="21" t="s">
        <v>33</v>
      </c>
      <c r="D62" s="22">
        <v>27943</v>
      </c>
    </row>
    <row r="63" spans="1:4" x14ac:dyDescent="0.25">
      <c r="A63" s="18"/>
      <c r="B63" s="29" t="s">
        <v>109</v>
      </c>
      <c r="C63" s="21" t="s">
        <v>33</v>
      </c>
      <c r="D63" s="22">
        <v>5037</v>
      </c>
    </row>
    <row r="64" spans="1:4" x14ac:dyDescent="0.25">
      <c r="A64" s="18"/>
      <c r="B64" s="29" t="s">
        <v>110</v>
      </c>
      <c r="C64" s="21" t="s">
        <v>33</v>
      </c>
      <c r="D64" s="22">
        <v>56933</v>
      </c>
    </row>
    <row r="65" spans="1:4" x14ac:dyDescent="0.25">
      <c r="A65" s="18"/>
      <c r="B65" s="29" t="s">
        <v>111</v>
      </c>
      <c r="C65" s="21" t="s">
        <v>89</v>
      </c>
      <c r="D65" s="22">
        <v>1892</v>
      </c>
    </row>
    <row r="66" spans="1:4" x14ac:dyDescent="0.25">
      <c r="A66" s="18"/>
      <c r="B66" s="29" t="s">
        <v>112</v>
      </c>
      <c r="C66" s="21" t="s">
        <v>89</v>
      </c>
      <c r="D66" s="22">
        <v>657</v>
      </c>
    </row>
    <row r="67" spans="1:4" x14ac:dyDescent="0.25">
      <c r="A67" s="18"/>
      <c r="B67" s="29" t="s">
        <v>113</v>
      </c>
      <c r="C67" s="21" t="s">
        <v>33</v>
      </c>
      <c r="D67" s="22">
        <v>30470</v>
      </c>
    </row>
    <row r="68" spans="1:4" x14ac:dyDescent="0.25">
      <c r="A68" s="18"/>
      <c r="B68" s="29" t="s">
        <v>114</v>
      </c>
      <c r="C68" s="21" t="s">
        <v>33</v>
      </c>
      <c r="D68" s="22">
        <v>35658</v>
      </c>
    </row>
    <row r="69" spans="1:4" x14ac:dyDescent="0.25">
      <c r="A69" s="18"/>
      <c r="B69" s="29" t="s">
        <v>115</v>
      </c>
      <c r="C69" s="21" t="s">
        <v>33</v>
      </c>
      <c r="D69" s="22">
        <v>22774</v>
      </c>
    </row>
    <row r="70" spans="1:4" x14ac:dyDescent="0.25">
      <c r="A70" s="18"/>
      <c r="B70" s="29" t="s">
        <v>312</v>
      </c>
      <c r="C70" s="21" t="s">
        <v>89</v>
      </c>
      <c r="D70" s="22">
        <v>134820</v>
      </c>
    </row>
    <row r="71" spans="1:4" x14ac:dyDescent="0.25">
      <c r="A71" s="18"/>
      <c r="B71" s="29" t="s">
        <v>117</v>
      </c>
      <c r="C71" s="21" t="s">
        <v>33</v>
      </c>
      <c r="D71" s="22">
        <v>45275</v>
      </c>
    </row>
    <row r="72" spans="1:4" x14ac:dyDescent="0.25">
      <c r="A72" s="18"/>
      <c r="B72" s="29" t="s">
        <v>118</v>
      </c>
      <c r="C72" s="21" t="s">
        <v>33</v>
      </c>
      <c r="D72" s="22">
        <v>8906</v>
      </c>
    </row>
    <row r="73" spans="1:4" x14ac:dyDescent="0.25">
      <c r="A73" s="18"/>
      <c r="B73" s="29" t="s">
        <v>119</v>
      </c>
      <c r="C73" s="21" t="s">
        <v>33</v>
      </c>
      <c r="D73" s="22">
        <v>34845</v>
      </c>
    </row>
    <row r="74" spans="1:4" x14ac:dyDescent="0.25">
      <c r="A74" s="18"/>
      <c r="B74" s="29" t="s">
        <v>120</v>
      </c>
      <c r="C74" s="21" t="s">
        <v>33</v>
      </c>
      <c r="D74" s="22">
        <v>14352</v>
      </c>
    </row>
    <row r="75" spans="1:4" x14ac:dyDescent="0.25">
      <c r="A75" s="18"/>
      <c r="B75" s="29" t="s">
        <v>121</v>
      </c>
      <c r="C75" s="21" t="s">
        <v>89</v>
      </c>
      <c r="D75" s="22">
        <v>10849</v>
      </c>
    </row>
    <row r="76" spans="1:4" x14ac:dyDescent="0.25">
      <c r="A76" s="18"/>
      <c r="B76" s="29" t="s">
        <v>122</v>
      </c>
      <c r="C76" s="21" t="s">
        <v>89</v>
      </c>
      <c r="D76" s="22">
        <v>3163</v>
      </c>
    </row>
    <row r="77" spans="1:4" x14ac:dyDescent="0.25">
      <c r="A77" s="18"/>
      <c r="B77" s="29" t="s">
        <v>123</v>
      </c>
      <c r="C77" s="21" t="s">
        <v>33</v>
      </c>
      <c r="D77" s="22">
        <v>19048</v>
      </c>
    </row>
    <row r="78" spans="1:4" x14ac:dyDescent="0.25">
      <c r="A78" s="18"/>
      <c r="B78" s="29" t="s">
        <v>125</v>
      </c>
      <c r="C78" s="21" t="s">
        <v>33</v>
      </c>
      <c r="D78" s="22">
        <v>15028</v>
      </c>
    </row>
    <row r="79" spans="1:4" x14ac:dyDescent="0.25">
      <c r="A79" s="18"/>
      <c r="B79" s="29" t="s">
        <v>128</v>
      </c>
      <c r="C79" s="21" t="s">
        <v>33</v>
      </c>
      <c r="D79" s="22">
        <v>38288</v>
      </c>
    </row>
    <row r="80" spans="1:4" x14ac:dyDescent="0.25">
      <c r="A80" s="18"/>
      <c r="B80" s="29" t="s">
        <v>311</v>
      </c>
      <c r="C80" s="21" t="s">
        <v>41</v>
      </c>
      <c r="D80" s="22">
        <v>4293</v>
      </c>
    </row>
    <row r="81" spans="1:4" x14ac:dyDescent="0.25">
      <c r="A81" s="18"/>
      <c r="B81" s="29" t="s">
        <v>130</v>
      </c>
      <c r="C81" s="21" t="s">
        <v>89</v>
      </c>
      <c r="D81" s="22">
        <v>175</v>
      </c>
    </row>
    <row r="82" spans="1:4" x14ac:dyDescent="0.25">
      <c r="A82" s="18"/>
      <c r="B82" s="29" t="s">
        <v>131</v>
      </c>
      <c r="C82" s="21" t="s">
        <v>33</v>
      </c>
      <c r="D82" s="22">
        <v>60215</v>
      </c>
    </row>
    <row r="83" spans="1:4" x14ac:dyDescent="0.25">
      <c r="A83" s="18"/>
      <c r="B83" s="28" t="s">
        <v>132</v>
      </c>
      <c r="C83" s="19" t="s">
        <v>93</v>
      </c>
      <c r="D83" s="20">
        <v>59549</v>
      </c>
    </row>
    <row r="84" spans="1:4" x14ac:dyDescent="0.25">
      <c r="A84" s="18"/>
      <c r="B84" s="28" t="s">
        <v>134</v>
      </c>
      <c r="C84" s="19" t="s">
        <v>93</v>
      </c>
      <c r="D84" s="20">
        <v>37219</v>
      </c>
    </row>
    <row r="85" spans="1:4" x14ac:dyDescent="0.25">
      <c r="A85" s="18"/>
      <c r="B85" s="28" t="s">
        <v>135</v>
      </c>
      <c r="C85" s="19" t="s">
        <v>93</v>
      </c>
      <c r="D85" s="20">
        <v>86532</v>
      </c>
    </row>
    <row r="86" spans="1:4" x14ac:dyDescent="0.25">
      <c r="A86" s="18"/>
      <c r="B86" s="30" t="s">
        <v>136</v>
      </c>
      <c r="C86" s="23" t="s">
        <v>137</v>
      </c>
      <c r="D86" s="24">
        <v>162000</v>
      </c>
    </row>
    <row r="87" spans="1:4" x14ac:dyDescent="0.25">
      <c r="A87" s="18"/>
      <c r="B87" s="30" t="s">
        <v>138</v>
      </c>
      <c r="C87" s="23" t="s">
        <v>137</v>
      </c>
      <c r="D87" s="24">
        <v>1300000</v>
      </c>
    </row>
    <row r="88" spans="1:4" x14ac:dyDescent="0.25">
      <c r="A88" s="18"/>
      <c r="B88" s="30" t="s">
        <v>139</v>
      </c>
      <c r="C88" s="23" t="s">
        <v>137</v>
      </c>
      <c r="D88" s="24">
        <v>1590270</v>
      </c>
    </row>
    <row r="89" spans="1:4" x14ac:dyDescent="0.25">
      <c r="A89" s="18"/>
      <c r="B89" s="30" t="s">
        <v>140</v>
      </c>
      <c r="C89" s="23" t="s">
        <v>137</v>
      </c>
      <c r="D89" s="24">
        <v>1880539</v>
      </c>
    </row>
    <row r="90" spans="1:4" x14ac:dyDescent="0.25">
      <c r="A90" s="18"/>
      <c r="B90" s="30" t="s">
        <v>141</v>
      </c>
      <c r="C90" s="23" t="s">
        <v>137</v>
      </c>
      <c r="D90" s="24">
        <v>1590270</v>
      </c>
    </row>
    <row r="91" spans="1:4" x14ac:dyDescent="0.25">
      <c r="A91" s="18"/>
      <c r="B91" s="28" t="s">
        <v>143</v>
      </c>
      <c r="C91" s="19" t="s">
        <v>31</v>
      </c>
      <c r="D91" s="20">
        <v>4343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F5EEB-587F-4C70-B292-9AC2EC279D2B}">
  <sheetPr>
    <tabColor rgb="FFFFC000"/>
  </sheetPr>
  <dimension ref="A1:J113"/>
  <sheetViews>
    <sheetView showGridLines="0" workbookViewId="0">
      <selection activeCell="K19" sqref="K19"/>
    </sheetView>
  </sheetViews>
  <sheetFormatPr baseColWidth="10" defaultColWidth="8.85546875" defaultRowHeight="15" x14ac:dyDescent="0.25"/>
  <cols>
    <col min="1" max="1" width="50.5703125" style="13" customWidth="1"/>
    <col min="2" max="5" width="8.85546875" style="14"/>
    <col min="6" max="10" width="8.85546875" style="15"/>
  </cols>
  <sheetData>
    <row r="1" spans="1:10" x14ac:dyDescent="0.25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</row>
    <row r="3" spans="1:10" x14ac:dyDescent="0.25">
      <c r="A3" s="122" t="s">
        <v>1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0" x14ac:dyDescent="0.25">
      <c r="A4" s="3" t="s">
        <v>310</v>
      </c>
      <c r="B4" s="4"/>
      <c r="C4" s="4"/>
      <c r="D4" s="4"/>
      <c r="E4" s="4"/>
      <c r="F4" s="5"/>
      <c r="G4" s="5"/>
      <c r="H4" s="5"/>
      <c r="I4" s="121" t="s">
        <v>15</v>
      </c>
      <c r="J4" s="121"/>
    </row>
    <row r="5" spans="1:10" x14ac:dyDescent="0.25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9" t="s">
        <v>12</v>
      </c>
    </row>
    <row r="6" spans="1:10" x14ac:dyDescent="0.25">
      <c r="A6" s="10"/>
      <c r="B6" s="11"/>
      <c r="C6" s="11"/>
      <c r="D6" s="11"/>
      <c r="E6" s="11"/>
      <c r="F6" s="12"/>
      <c r="G6" s="12"/>
      <c r="H6" s="12"/>
      <c r="I6" s="12">
        <v>3</v>
      </c>
      <c r="J6" s="12">
        <f>I6</f>
        <v>3</v>
      </c>
    </row>
    <row r="8" spans="1:10" x14ac:dyDescent="0.25">
      <c r="I8" s="16" t="s">
        <v>13</v>
      </c>
      <c r="J8" s="15">
        <f>ROUND(SUM(J6:J6),2)</f>
        <v>3</v>
      </c>
    </row>
    <row r="11" spans="1:10" x14ac:dyDescent="0.25">
      <c r="A11" s="3" t="s">
        <v>16</v>
      </c>
      <c r="B11" s="4"/>
      <c r="C11" s="4"/>
      <c r="D11" s="4"/>
      <c r="E11" s="4"/>
      <c r="F11" s="5"/>
      <c r="G11" s="5"/>
      <c r="H11" s="5"/>
      <c r="I11" s="121" t="s">
        <v>14</v>
      </c>
      <c r="J11" s="121"/>
    </row>
    <row r="12" spans="1:10" x14ac:dyDescent="0.25">
      <c r="A12" s="6" t="s">
        <v>3</v>
      </c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 t="s">
        <v>9</v>
      </c>
      <c r="H12" s="8" t="s">
        <v>10</v>
      </c>
      <c r="I12" s="8" t="s">
        <v>11</v>
      </c>
      <c r="J12" s="9" t="s">
        <v>12</v>
      </c>
    </row>
    <row r="13" spans="1:10" x14ac:dyDescent="0.25">
      <c r="A13" s="10" t="s">
        <v>0</v>
      </c>
      <c r="B13" s="11" t="s">
        <v>0</v>
      </c>
      <c r="C13" s="11" t="s">
        <v>0</v>
      </c>
      <c r="D13" s="11" t="s">
        <v>0</v>
      </c>
      <c r="E13" s="11" t="s">
        <v>0</v>
      </c>
      <c r="F13" s="12">
        <v>60</v>
      </c>
      <c r="G13" s="12">
        <v>0.2</v>
      </c>
      <c r="H13" s="12"/>
      <c r="I13" s="12"/>
      <c r="J13" s="12">
        <f>ROUND(F13*G13,2)</f>
        <v>12</v>
      </c>
    </row>
    <row r="15" spans="1:10" x14ac:dyDescent="0.25">
      <c r="I15" s="16" t="s">
        <v>13</v>
      </c>
      <c r="J15" s="15">
        <f>ROUND(SUM(J13:J13),2)</f>
        <v>12</v>
      </c>
    </row>
    <row r="18" spans="1:10" x14ac:dyDescent="0.25">
      <c r="A18" s="3" t="s">
        <v>17</v>
      </c>
      <c r="B18" s="4"/>
      <c r="C18" s="4"/>
      <c r="D18" s="4"/>
      <c r="E18" s="4"/>
      <c r="F18" s="5"/>
      <c r="G18" s="5"/>
      <c r="H18" s="5"/>
      <c r="I18" s="121" t="s">
        <v>14</v>
      </c>
      <c r="J18" s="121"/>
    </row>
    <row r="19" spans="1:10" x14ac:dyDescent="0.25">
      <c r="A19" s="6" t="s">
        <v>3</v>
      </c>
      <c r="B19" s="7" t="s">
        <v>4</v>
      </c>
      <c r="C19" s="7" t="s">
        <v>5</v>
      </c>
      <c r="D19" s="7" t="s">
        <v>6</v>
      </c>
      <c r="E19" s="7" t="s">
        <v>7</v>
      </c>
      <c r="F19" s="8" t="s">
        <v>8</v>
      </c>
      <c r="G19" s="8" t="s">
        <v>9</v>
      </c>
      <c r="H19" s="8" t="s">
        <v>10</v>
      </c>
      <c r="I19" s="8" t="s">
        <v>11</v>
      </c>
      <c r="J19" s="9" t="s">
        <v>12</v>
      </c>
    </row>
    <row r="20" spans="1:10" x14ac:dyDescent="0.25">
      <c r="A20" s="10" t="s">
        <v>0</v>
      </c>
      <c r="B20" s="11" t="s">
        <v>0</v>
      </c>
      <c r="C20" s="11" t="s">
        <v>0</v>
      </c>
      <c r="D20" s="11" t="s">
        <v>0</v>
      </c>
      <c r="E20" s="11" t="s">
        <v>0</v>
      </c>
      <c r="F20" s="12"/>
      <c r="G20" s="12">
        <v>12</v>
      </c>
      <c r="H20" s="12">
        <v>1.3</v>
      </c>
      <c r="I20" s="12"/>
      <c r="J20" s="12">
        <f>ROUND(G20*H20,2)</f>
        <v>15.6</v>
      </c>
    </row>
    <row r="22" spans="1:10" x14ac:dyDescent="0.25">
      <c r="I22" s="16" t="s">
        <v>13</v>
      </c>
      <c r="J22" s="15">
        <f>ROUND(SUM(J20:J20),2)</f>
        <v>15.6</v>
      </c>
    </row>
    <row r="25" spans="1:10" ht="45" x14ac:dyDescent="0.25">
      <c r="A25" s="3" t="s">
        <v>309</v>
      </c>
      <c r="B25" s="4"/>
      <c r="C25" s="4"/>
      <c r="D25" s="4"/>
      <c r="E25" s="4"/>
      <c r="F25" s="5"/>
      <c r="G25" s="5"/>
      <c r="H25" s="5"/>
      <c r="I25" s="121" t="s">
        <v>2</v>
      </c>
      <c r="J25" s="121"/>
    </row>
    <row r="26" spans="1:10" x14ac:dyDescent="0.25">
      <c r="A26" s="6" t="s">
        <v>3</v>
      </c>
      <c r="B26" s="7" t="s">
        <v>4</v>
      </c>
      <c r="C26" s="7" t="s">
        <v>5</v>
      </c>
      <c r="D26" s="7" t="s">
        <v>6</v>
      </c>
      <c r="E26" s="7" t="s">
        <v>7</v>
      </c>
      <c r="F26" s="8" t="s">
        <v>8</v>
      </c>
      <c r="G26" s="8" t="s">
        <v>9</v>
      </c>
      <c r="H26" s="8" t="s">
        <v>10</v>
      </c>
      <c r="I26" s="8" t="s">
        <v>11</v>
      </c>
      <c r="J26" s="9" t="s">
        <v>12</v>
      </c>
    </row>
    <row r="27" spans="1:10" x14ac:dyDescent="0.25">
      <c r="A27" s="10"/>
      <c r="B27" s="11"/>
      <c r="C27" s="11"/>
      <c r="D27" s="11"/>
      <c r="E27" s="11"/>
      <c r="F27" s="12"/>
      <c r="G27" s="12"/>
      <c r="H27" s="12"/>
      <c r="I27" s="12">
        <v>60</v>
      </c>
      <c r="J27" s="12">
        <f>I27</f>
        <v>60</v>
      </c>
    </row>
    <row r="29" spans="1:10" x14ac:dyDescent="0.25">
      <c r="I29" s="16" t="s">
        <v>13</v>
      </c>
      <c r="J29" s="15">
        <f>ROUND(SUM(J27:J27),2)</f>
        <v>60</v>
      </c>
    </row>
    <row r="32" spans="1:10" x14ac:dyDescent="0.25">
      <c r="A32" s="3" t="s">
        <v>308</v>
      </c>
      <c r="B32" s="4"/>
      <c r="C32" s="4"/>
      <c r="D32" s="4"/>
      <c r="E32" s="4"/>
      <c r="F32" s="5"/>
      <c r="G32" s="5"/>
      <c r="H32" s="5"/>
      <c r="I32" s="121" t="s">
        <v>257</v>
      </c>
      <c r="J32" s="121"/>
    </row>
    <row r="33" spans="1:10" x14ac:dyDescent="0.25">
      <c r="A33" s="6" t="s">
        <v>3</v>
      </c>
      <c r="B33" s="7" t="s">
        <v>4</v>
      </c>
      <c r="C33" s="7" t="s">
        <v>5</v>
      </c>
      <c r="D33" s="7" t="s">
        <v>6</v>
      </c>
      <c r="E33" s="7" t="s">
        <v>7</v>
      </c>
      <c r="F33" s="8" t="s">
        <v>8</v>
      </c>
      <c r="G33" s="8" t="s">
        <v>9</v>
      </c>
      <c r="H33" s="8" t="s">
        <v>10</v>
      </c>
      <c r="I33" s="8" t="s">
        <v>11</v>
      </c>
      <c r="J33" s="9" t="s">
        <v>12</v>
      </c>
    </row>
    <row r="34" spans="1:10" x14ac:dyDescent="0.25">
      <c r="A34" s="10"/>
      <c r="B34" s="11"/>
      <c r="C34" s="11"/>
      <c r="D34" s="11"/>
      <c r="E34" s="11"/>
      <c r="F34" s="12"/>
      <c r="G34" s="12"/>
      <c r="H34" s="12"/>
      <c r="I34" s="12">
        <v>1</v>
      </c>
      <c r="J34" s="12">
        <f>I34</f>
        <v>1</v>
      </c>
    </row>
    <row r="36" spans="1:10" x14ac:dyDescent="0.25">
      <c r="I36" s="16" t="s">
        <v>13</v>
      </c>
      <c r="J36" s="15">
        <f>ROUND(SUM(J34:J34),2)</f>
        <v>1</v>
      </c>
    </row>
    <row r="39" spans="1:10" ht="30" x14ac:dyDescent="0.25">
      <c r="A39" s="3" t="s">
        <v>307</v>
      </c>
      <c r="B39" s="4"/>
      <c r="C39" s="4"/>
      <c r="D39" s="4"/>
      <c r="E39" s="4"/>
      <c r="F39" s="5"/>
      <c r="G39" s="5"/>
      <c r="H39" s="5"/>
      <c r="I39" s="121" t="s">
        <v>2</v>
      </c>
      <c r="J39" s="121"/>
    </row>
    <row r="40" spans="1:10" x14ac:dyDescent="0.25">
      <c r="A40" s="6" t="s">
        <v>3</v>
      </c>
      <c r="B40" s="7" t="s">
        <v>4</v>
      </c>
      <c r="C40" s="7" t="s">
        <v>5</v>
      </c>
      <c r="D40" s="7" t="s">
        <v>6</v>
      </c>
      <c r="E40" s="7" t="s">
        <v>7</v>
      </c>
      <c r="F40" s="8" t="s">
        <v>8</v>
      </c>
      <c r="G40" s="8" t="s">
        <v>9</v>
      </c>
      <c r="H40" s="8" t="s">
        <v>10</v>
      </c>
      <c r="I40" s="8" t="s">
        <v>11</v>
      </c>
      <c r="J40" s="9" t="s">
        <v>12</v>
      </c>
    </row>
    <row r="41" spans="1:10" x14ac:dyDescent="0.25">
      <c r="A41" s="10"/>
      <c r="B41" s="11"/>
      <c r="C41" s="11"/>
      <c r="D41" s="11"/>
      <c r="E41" s="11"/>
      <c r="F41" s="12"/>
      <c r="G41" s="12"/>
      <c r="H41" s="12"/>
      <c r="I41" s="12">
        <v>30</v>
      </c>
      <c r="J41" s="12">
        <f>I41</f>
        <v>30</v>
      </c>
    </row>
    <row r="43" spans="1:10" x14ac:dyDescent="0.25">
      <c r="I43" s="16" t="s">
        <v>13</v>
      </c>
      <c r="J43" s="15">
        <f>ROUND(SUM(J41:J41),2)</f>
        <v>30</v>
      </c>
    </row>
    <row r="46" spans="1:10" x14ac:dyDescent="0.25">
      <c r="A46" s="3" t="s">
        <v>306</v>
      </c>
      <c r="B46" s="4"/>
      <c r="C46" s="4"/>
      <c r="D46" s="4"/>
      <c r="E46" s="4"/>
      <c r="F46" s="5"/>
      <c r="G46" s="5"/>
      <c r="H46" s="5"/>
      <c r="I46" s="121" t="s">
        <v>2</v>
      </c>
      <c r="J46" s="121"/>
    </row>
    <row r="47" spans="1:10" x14ac:dyDescent="0.25">
      <c r="A47" s="6" t="s">
        <v>3</v>
      </c>
      <c r="B47" s="7" t="s">
        <v>4</v>
      </c>
      <c r="C47" s="7" t="s">
        <v>5</v>
      </c>
      <c r="D47" s="7" t="s">
        <v>6</v>
      </c>
      <c r="E47" s="7" t="s">
        <v>7</v>
      </c>
      <c r="F47" s="8" t="s">
        <v>8</v>
      </c>
      <c r="G47" s="8" t="s">
        <v>9</v>
      </c>
      <c r="H47" s="8" t="s">
        <v>10</v>
      </c>
      <c r="I47" s="8" t="s">
        <v>11</v>
      </c>
      <c r="J47" s="9" t="s">
        <v>12</v>
      </c>
    </row>
    <row r="48" spans="1:10" x14ac:dyDescent="0.25">
      <c r="A48" s="10"/>
      <c r="B48" s="11"/>
      <c r="C48" s="11"/>
      <c r="D48" s="11"/>
      <c r="E48" s="11"/>
      <c r="F48" s="12"/>
      <c r="G48" s="12"/>
      <c r="H48" s="12"/>
      <c r="I48" s="12">
        <v>30</v>
      </c>
      <c r="J48" s="12">
        <f>I48</f>
        <v>30</v>
      </c>
    </row>
    <row r="50" spans="1:10" x14ac:dyDescent="0.25">
      <c r="I50" s="16" t="s">
        <v>13</v>
      </c>
      <c r="J50" s="15">
        <f>ROUND(SUM(J48:J48),2)</f>
        <v>30</v>
      </c>
    </row>
    <row r="53" spans="1:10" x14ac:dyDescent="0.25">
      <c r="A53" s="3" t="s">
        <v>290</v>
      </c>
      <c r="B53" s="4"/>
      <c r="C53" s="4"/>
      <c r="D53" s="4"/>
      <c r="E53" s="4"/>
      <c r="F53" s="5"/>
      <c r="G53" s="5"/>
      <c r="H53" s="5"/>
      <c r="I53" s="121" t="s">
        <v>14</v>
      </c>
      <c r="J53" s="121"/>
    </row>
    <row r="54" spans="1:10" x14ac:dyDescent="0.25">
      <c r="A54" s="6" t="s">
        <v>3</v>
      </c>
      <c r="B54" s="7" t="s">
        <v>4</v>
      </c>
      <c r="C54" s="7" t="s">
        <v>5</v>
      </c>
      <c r="D54" s="7" t="s">
        <v>6</v>
      </c>
      <c r="E54" s="7" t="s">
        <v>7</v>
      </c>
      <c r="F54" s="8" t="s">
        <v>8</v>
      </c>
      <c r="G54" s="8" t="s">
        <v>9</v>
      </c>
      <c r="H54" s="8" t="s">
        <v>10</v>
      </c>
      <c r="I54" s="8" t="s">
        <v>11</v>
      </c>
      <c r="J54" s="9" t="s">
        <v>12</v>
      </c>
    </row>
    <row r="55" spans="1:10" x14ac:dyDescent="0.25">
      <c r="A55" s="10"/>
      <c r="B55" s="11"/>
      <c r="C55" s="11"/>
      <c r="D55" s="11"/>
      <c r="E55" s="11"/>
      <c r="F55" s="12"/>
      <c r="G55" s="12"/>
      <c r="H55" s="12"/>
      <c r="I55" s="12">
        <v>8</v>
      </c>
      <c r="J55" s="12">
        <f>I55</f>
        <v>8</v>
      </c>
    </row>
    <row r="57" spans="1:10" x14ac:dyDescent="0.25">
      <c r="I57" s="16" t="s">
        <v>13</v>
      </c>
      <c r="J57" s="15">
        <f>ROUND(SUM(J55:J55),2)</f>
        <v>8</v>
      </c>
    </row>
    <row r="60" spans="1:10" ht="30" x14ac:dyDescent="0.25">
      <c r="A60" s="3" t="s">
        <v>305</v>
      </c>
      <c r="B60" s="4"/>
      <c r="C60" s="4"/>
      <c r="D60" s="4"/>
      <c r="E60" s="4"/>
      <c r="F60" s="5"/>
      <c r="G60" s="5"/>
      <c r="H60" s="5"/>
      <c r="I60" s="121" t="s">
        <v>257</v>
      </c>
      <c r="J60" s="121"/>
    </row>
    <row r="61" spans="1:10" x14ac:dyDescent="0.25">
      <c r="A61" s="6" t="s">
        <v>3</v>
      </c>
      <c r="B61" s="7" t="s">
        <v>4</v>
      </c>
      <c r="C61" s="7" t="s">
        <v>5</v>
      </c>
      <c r="D61" s="7" t="s">
        <v>6</v>
      </c>
      <c r="E61" s="7" t="s">
        <v>7</v>
      </c>
      <c r="F61" s="8" t="s">
        <v>8</v>
      </c>
      <c r="G61" s="8" t="s">
        <v>9</v>
      </c>
      <c r="H61" s="8" t="s">
        <v>10</v>
      </c>
      <c r="I61" s="8" t="s">
        <v>11</v>
      </c>
      <c r="J61" s="9" t="s">
        <v>12</v>
      </c>
    </row>
    <row r="62" spans="1:10" x14ac:dyDescent="0.25">
      <c r="A62" s="10"/>
      <c r="B62" s="11"/>
      <c r="C62" s="11"/>
      <c r="D62" s="11"/>
      <c r="E62" s="11"/>
      <c r="F62" s="12"/>
      <c r="G62" s="12"/>
      <c r="H62" s="12"/>
      <c r="I62" s="12">
        <v>10</v>
      </c>
      <c r="J62" s="12">
        <f>I62</f>
        <v>10</v>
      </c>
    </row>
    <row r="64" spans="1:10" x14ac:dyDescent="0.25">
      <c r="I64" s="16" t="s">
        <v>13</v>
      </c>
      <c r="J64" s="15">
        <f>ROUND(SUM(J62:J62),2)</f>
        <v>10</v>
      </c>
    </row>
    <row r="67" spans="1:10" x14ac:dyDescent="0.25">
      <c r="A67" s="3" t="s">
        <v>287</v>
      </c>
      <c r="B67" s="4"/>
      <c r="C67" s="4"/>
      <c r="D67" s="4"/>
      <c r="E67" s="4"/>
      <c r="F67" s="5"/>
      <c r="G67" s="5"/>
      <c r="H67" s="5"/>
      <c r="I67" s="121" t="s">
        <v>257</v>
      </c>
      <c r="J67" s="121"/>
    </row>
    <row r="68" spans="1:10" x14ac:dyDescent="0.25">
      <c r="A68" s="6" t="s">
        <v>3</v>
      </c>
      <c r="B68" s="7" t="s">
        <v>4</v>
      </c>
      <c r="C68" s="7" t="s">
        <v>5</v>
      </c>
      <c r="D68" s="7" t="s">
        <v>6</v>
      </c>
      <c r="E68" s="7" t="s">
        <v>7</v>
      </c>
      <c r="F68" s="8" t="s">
        <v>8</v>
      </c>
      <c r="G68" s="8" t="s">
        <v>9</v>
      </c>
      <c r="H68" s="8" t="s">
        <v>10</v>
      </c>
      <c r="I68" s="8" t="s">
        <v>11</v>
      </c>
      <c r="J68" s="9" t="s">
        <v>12</v>
      </c>
    </row>
    <row r="69" spans="1:10" x14ac:dyDescent="0.25">
      <c r="A69" s="10"/>
      <c r="B69" s="11"/>
      <c r="C69" s="11"/>
      <c r="D69" s="11"/>
      <c r="E69" s="11"/>
      <c r="F69" s="12"/>
      <c r="G69" s="12"/>
      <c r="H69" s="12"/>
      <c r="I69" s="12">
        <v>3</v>
      </c>
      <c r="J69" s="12">
        <f>I69</f>
        <v>3</v>
      </c>
    </row>
    <row r="71" spans="1:10" x14ac:dyDescent="0.25">
      <c r="I71" s="16" t="s">
        <v>13</v>
      </c>
      <c r="J71" s="15">
        <f>ROUND(SUM(J69:J69),2)</f>
        <v>3</v>
      </c>
    </row>
    <row r="74" spans="1:10" x14ac:dyDescent="0.25">
      <c r="A74" s="3" t="s">
        <v>304</v>
      </c>
      <c r="B74" s="4"/>
      <c r="C74" s="4"/>
      <c r="D74" s="4"/>
      <c r="E74" s="4"/>
      <c r="F74" s="5"/>
      <c r="G74" s="5"/>
      <c r="H74" s="5"/>
      <c r="I74" s="121" t="s">
        <v>15</v>
      </c>
      <c r="J74" s="121"/>
    </row>
    <row r="75" spans="1:10" x14ac:dyDescent="0.25">
      <c r="A75" s="6" t="s">
        <v>3</v>
      </c>
      <c r="B75" s="7" t="s">
        <v>4</v>
      </c>
      <c r="C75" s="7" t="s">
        <v>5</v>
      </c>
      <c r="D75" s="7" t="s">
        <v>6</v>
      </c>
      <c r="E75" s="7" t="s">
        <v>7</v>
      </c>
      <c r="F75" s="8" t="s">
        <v>8</v>
      </c>
      <c r="G75" s="8" t="s">
        <v>9</v>
      </c>
      <c r="H75" s="8" t="s">
        <v>10</v>
      </c>
      <c r="I75" s="8" t="s">
        <v>11</v>
      </c>
      <c r="J75" s="9" t="s">
        <v>12</v>
      </c>
    </row>
    <row r="76" spans="1:10" x14ac:dyDescent="0.25">
      <c r="A76" s="10"/>
      <c r="B76" s="11"/>
      <c r="C76" s="11"/>
      <c r="D76" s="11"/>
      <c r="E76" s="11"/>
      <c r="F76" s="12"/>
      <c r="G76" s="12"/>
      <c r="H76" s="12"/>
      <c r="I76" s="12">
        <v>300</v>
      </c>
      <c r="J76" s="12">
        <f>I76</f>
        <v>300</v>
      </c>
    </row>
    <row r="78" spans="1:10" x14ac:dyDescent="0.25">
      <c r="I78" s="16" t="s">
        <v>13</v>
      </c>
      <c r="J78" s="15">
        <f>ROUND(SUM(J76:J76),2)</f>
        <v>300</v>
      </c>
    </row>
    <row r="81" spans="1:10" x14ac:dyDescent="0.25">
      <c r="A81" s="3" t="s">
        <v>303</v>
      </c>
      <c r="B81" s="4"/>
      <c r="C81" s="4"/>
      <c r="D81" s="4"/>
      <c r="E81" s="4"/>
      <c r="F81" s="5"/>
      <c r="G81" s="5"/>
      <c r="H81" s="5"/>
      <c r="I81" s="121" t="s">
        <v>15</v>
      </c>
      <c r="J81" s="121"/>
    </row>
    <row r="82" spans="1:10" x14ac:dyDescent="0.25">
      <c r="A82" s="6" t="s">
        <v>3</v>
      </c>
      <c r="B82" s="7" t="s">
        <v>4</v>
      </c>
      <c r="C82" s="7" t="s">
        <v>5</v>
      </c>
      <c r="D82" s="7" t="s">
        <v>6</v>
      </c>
      <c r="E82" s="7" t="s">
        <v>7</v>
      </c>
      <c r="F82" s="8" t="s">
        <v>8</v>
      </c>
      <c r="G82" s="8" t="s">
        <v>9</v>
      </c>
      <c r="H82" s="8" t="s">
        <v>10</v>
      </c>
      <c r="I82" s="8" t="s">
        <v>11</v>
      </c>
      <c r="J82" s="9" t="s">
        <v>12</v>
      </c>
    </row>
    <row r="83" spans="1:10" x14ac:dyDescent="0.25">
      <c r="A83" s="10"/>
      <c r="B83" s="11"/>
      <c r="C83" s="11"/>
      <c r="D83" s="11"/>
      <c r="E83" s="11"/>
      <c r="F83" s="12"/>
      <c r="G83" s="12"/>
      <c r="H83" s="12"/>
      <c r="I83" s="12">
        <v>3</v>
      </c>
      <c r="J83" s="12">
        <f>I83</f>
        <v>3</v>
      </c>
    </row>
    <row r="85" spans="1:10" x14ac:dyDescent="0.25">
      <c r="I85" s="16" t="s">
        <v>13</v>
      </c>
      <c r="J85" s="15">
        <f>ROUND(SUM(J83:J83),2)</f>
        <v>3</v>
      </c>
    </row>
    <row r="88" spans="1:10" x14ac:dyDescent="0.25">
      <c r="A88" s="3" t="s">
        <v>302</v>
      </c>
      <c r="B88" s="4"/>
      <c r="C88" s="4"/>
      <c r="D88" s="4"/>
      <c r="E88" s="4"/>
      <c r="F88" s="5"/>
      <c r="G88" s="5"/>
      <c r="H88" s="5"/>
      <c r="I88" s="121" t="s">
        <v>301</v>
      </c>
      <c r="J88" s="121"/>
    </row>
    <row r="89" spans="1:10" x14ac:dyDescent="0.25">
      <c r="A89" s="6" t="s">
        <v>3</v>
      </c>
      <c r="B89" s="7" t="s">
        <v>4</v>
      </c>
      <c r="C89" s="7" t="s">
        <v>5</v>
      </c>
      <c r="D89" s="7" t="s">
        <v>6</v>
      </c>
      <c r="E89" s="7" t="s">
        <v>7</v>
      </c>
      <c r="F89" s="8" t="s">
        <v>8</v>
      </c>
      <c r="G89" s="8" t="s">
        <v>9</v>
      </c>
      <c r="H89" s="8" t="s">
        <v>10</v>
      </c>
      <c r="I89" s="8" t="s">
        <v>11</v>
      </c>
      <c r="J89" s="9" t="s">
        <v>12</v>
      </c>
    </row>
    <row r="90" spans="1:10" x14ac:dyDescent="0.25">
      <c r="A90" s="10"/>
      <c r="B90" s="11"/>
      <c r="C90" s="11"/>
      <c r="D90" s="11"/>
      <c r="E90" s="11"/>
      <c r="F90" s="12">
        <v>300</v>
      </c>
      <c r="G90" s="12"/>
      <c r="H90" s="12"/>
      <c r="I90" s="12"/>
      <c r="J90" s="12">
        <f>F90</f>
        <v>300</v>
      </c>
    </row>
    <row r="92" spans="1:10" x14ac:dyDescent="0.25">
      <c r="I92" s="16" t="s">
        <v>13</v>
      </c>
      <c r="J92" s="15">
        <f>ROUND(SUM(J90:J90),2)</f>
        <v>300</v>
      </c>
    </row>
    <row r="95" spans="1:10" x14ac:dyDescent="0.25">
      <c r="A95" s="3" t="s">
        <v>300</v>
      </c>
      <c r="B95" s="4"/>
      <c r="C95" s="4"/>
      <c r="D95" s="4"/>
      <c r="E95" s="4"/>
      <c r="F95" s="5"/>
      <c r="G95" s="5"/>
      <c r="H95" s="5"/>
      <c r="I95" s="121" t="s">
        <v>15</v>
      </c>
      <c r="J95" s="121"/>
    </row>
    <row r="96" spans="1:10" x14ac:dyDescent="0.25">
      <c r="A96" s="6" t="s">
        <v>3</v>
      </c>
      <c r="B96" s="7" t="s">
        <v>4</v>
      </c>
      <c r="C96" s="7" t="s">
        <v>5</v>
      </c>
      <c r="D96" s="7" t="s">
        <v>6</v>
      </c>
      <c r="E96" s="7" t="s">
        <v>7</v>
      </c>
      <c r="F96" s="8" t="s">
        <v>8</v>
      </c>
      <c r="G96" s="8" t="s">
        <v>9</v>
      </c>
      <c r="H96" s="8" t="s">
        <v>10</v>
      </c>
      <c r="I96" s="8" t="s">
        <v>11</v>
      </c>
      <c r="J96" s="9" t="s">
        <v>12</v>
      </c>
    </row>
    <row r="97" spans="1:10" x14ac:dyDescent="0.25">
      <c r="A97" s="10"/>
      <c r="B97" s="11"/>
      <c r="C97" s="11"/>
      <c r="D97" s="11"/>
      <c r="E97" s="11"/>
      <c r="F97" s="12"/>
      <c r="G97" s="12"/>
      <c r="H97" s="12"/>
      <c r="I97" s="12">
        <v>6</v>
      </c>
      <c r="J97" s="12">
        <f>I97</f>
        <v>6</v>
      </c>
    </row>
    <row r="99" spans="1:10" x14ac:dyDescent="0.25">
      <c r="I99" s="16" t="s">
        <v>13</v>
      </c>
      <c r="J99" s="15">
        <f>ROUND(SUM(J97:J97),2)</f>
        <v>6</v>
      </c>
    </row>
    <row r="102" spans="1:10" x14ac:dyDescent="0.25">
      <c r="A102" s="3" t="s">
        <v>299</v>
      </c>
      <c r="B102" s="4"/>
      <c r="C102" s="4"/>
      <c r="D102" s="4"/>
      <c r="E102" s="4"/>
      <c r="F102" s="5"/>
      <c r="G102" s="5"/>
      <c r="H102" s="5"/>
      <c r="I102" s="121" t="s">
        <v>15</v>
      </c>
      <c r="J102" s="121"/>
    </row>
    <row r="103" spans="1:10" x14ac:dyDescent="0.25">
      <c r="A103" s="6" t="s">
        <v>3</v>
      </c>
      <c r="B103" s="7" t="s">
        <v>4</v>
      </c>
      <c r="C103" s="7" t="s">
        <v>5</v>
      </c>
      <c r="D103" s="7" t="s">
        <v>6</v>
      </c>
      <c r="E103" s="7" t="s">
        <v>7</v>
      </c>
      <c r="F103" s="8" t="s">
        <v>8</v>
      </c>
      <c r="G103" s="8" t="s">
        <v>9</v>
      </c>
      <c r="H103" s="8" t="s">
        <v>10</v>
      </c>
      <c r="I103" s="8" t="s">
        <v>11</v>
      </c>
      <c r="J103" s="9" t="s">
        <v>12</v>
      </c>
    </row>
    <row r="104" spans="1:10" x14ac:dyDescent="0.25">
      <c r="A104" s="10"/>
      <c r="B104" s="11"/>
      <c r="C104" s="11"/>
      <c r="D104" s="11"/>
      <c r="E104" s="11"/>
      <c r="F104" s="12"/>
      <c r="G104" s="12"/>
      <c r="H104" s="12"/>
      <c r="I104" s="12">
        <v>1</v>
      </c>
      <c r="J104" s="12">
        <f>I104</f>
        <v>1</v>
      </c>
    </row>
    <row r="106" spans="1:10" x14ac:dyDescent="0.25">
      <c r="I106" s="16" t="s">
        <v>13</v>
      </c>
      <c r="J106" s="15">
        <f>ROUND(SUM(J104:J104),2)</f>
        <v>1</v>
      </c>
    </row>
    <row r="109" spans="1:10" x14ac:dyDescent="0.25">
      <c r="A109" s="3" t="s">
        <v>298</v>
      </c>
      <c r="B109" s="4"/>
      <c r="C109" s="4"/>
      <c r="D109" s="4"/>
      <c r="E109" s="4"/>
      <c r="F109" s="5"/>
      <c r="G109" s="5"/>
      <c r="H109" s="5"/>
      <c r="I109" s="121" t="s">
        <v>257</v>
      </c>
      <c r="J109" s="121"/>
    </row>
    <row r="110" spans="1:10" x14ac:dyDescent="0.25">
      <c r="A110" s="6" t="s">
        <v>3</v>
      </c>
      <c r="B110" s="7" t="s">
        <v>4</v>
      </c>
      <c r="C110" s="7" t="s">
        <v>5</v>
      </c>
      <c r="D110" s="7" t="s">
        <v>6</v>
      </c>
      <c r="E110" s="7" t="s">
        <v>7</v>
      </c>
      <c r="F110" s="8" t="s">
        <v>8</v>
      </c>
      <c r="G110" s="8" t="s">
        <v>9</v>
      </c>
      <c r="H110" s="8" t="s">
        <v>10</v>
      </c>
      <c r="I110" s="8" t="s">
        <v>11</v>
      </c>
      <c r="J110" s="9" t="s">
        <v>12</v>
      </c>
    </row>
    <row r="111" spans="1:10" x14ac:dyDescent="0.25">
      <c r="A111" s="10"/>
      <c r="B111" s="11"/>
      <c r="C111" s="11"/>
      <c r="D111" s="11"/>
      <c r="E111" s="11"/>
      <c r="F111" s="12"/>
      <c r="G111" s="12"/>
      <c r="H111" s="12"/>
      <c r="I111" s="12">
        <v>5</v>
      </c>
      <c r="J111" s="12">
        <f>I111</f>
        <v>5</v>
      </c>
    </row>
    <row r="113" spans="9:10" x14ac:dyDescent="0.25">
      <c r="I113" s="16" t="s">
        <v>13</v>
      </c>
      <c r="J113" s="15">
        <f>ROUND(SUM(J111:J111),2)</f>
        <v>5</v>
      </c>
    </row>
  </sheetData>
  <mergeCells count="18">
    <mergeCell ref="A1:J1"/>
    <mergeCell ref="A3:J3"/>
    <mergeCell ref="I4:J4"/>
    <mergeCell ref="I11:J11"/>
    <mergeCell ref="I18:J18"/>
    <mergeCell ref="I25:J25"/>
    <mergeCell ref="I32:J32"/>
    <mergeCell ref="I39:J39"/>
    <mergeCell ref="I46:J46"/>
    <mergeCell ref="I53:J53"/>
    <mergeCell ref="I95:J95"/>
    <mergeCell ref="I102:J102"/>
    <mergeCell ref="I109:J109"/>
    <mergeCell ref="I60:J60"/>
    <mergeCell ref="I67:J67"/>
    <mergeCell ref="I74:J74"/>
    <mergeCell ref="I81:J81"/>
    <mergeCell ref="I88:J8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2A8BD-B8DA-4ED4-8AC0-A4024BF16D24}">
  <sheetPr>
    <tabColor rgb="FF00B0F0"/>
  </sheetPr>
  <dimension ref="B1:G40"/>
  <sheetViews>
    <sheetView showGridLines="0" view="pageBreakPreview" zoomScale="70" zoomScaleNormal="80" zoomScaleSheetLayoutView="70" workbookViewId="0">
      <selection activeCell="G43" sqref="G43"/>
    </sheetView>
  </sheetViews>
  <sheetFormatPr baseColWidth="10" defaultColWidth="8.85546875" defaultRowHeight="15" x14ac:dyDescent="0.25"/>
  <cols>
    <col min="1" max="1" width="2.85546875" customWidth="1"/>
    <col min="2" max="2" width="5.140625" style="53" bestFit="1" customWidth="1"/>
    <col min="3" max="3" width="55.5703125" style="56" customWidth="1"/>
    <col min="4" max="4" width="11.85546875" style="1" customWidth="1"/>
    <col min="5" max="5" width="15.7109375" style="2" customWidth="1"/>
    <col min="6" max="6" width="17" style="32" customWidth="1"/>
    <col min="7" max="7" width="21" style="32" customWidth="1"/>
    <col min="8" max="8" width="1.5703125" customWidth="1"/>
    <col min="13" max="13" width="19.85546875" customWidth="1"/>
  </cols>
  <sheetData>
    <row r="1" spans="2:7" ht="37.5" customHeight="1" x14ac:dyDescent="0.25">
      <c r="B1" s="168" t="s">
        <v>338</v>
      </c>
      <c r="C1" s="169"/>
      <c r="D1" s="169"/>
      <c r="E1" s="169"/>
      <c r="F1" s="172"/>
      <c r="G1" s="177"/>
    </row>
    <row r="2" spans="2:7" ht="37.5" customHeight="1" thickBot="1" x14ac:dyDescent="0.3">
      <c r="B2" s="170"/>
      <c r="C2" s="171"/>
      <c r="D2" s="171"/>
      <c r="E2" s="171"/>
      <c r="F2" s="178"/>
      <c r="G2" s="179"/>
    </row>
    <row r="3" spans="2:7" x14ac:dyDescent="0.25">
      <c r="B3" s="135" t="s">
        <v>202</v>
      </c>
      <c r="C3" s="136"/>
      <c r="D3" s="136"/>
      <c r="E3" s="136"/>
      <c r="F3" s="136"/>
      <c r="G3" s="137"/>
    </row>
    <row r="4" spans="2:7" x14ac:dyDescent="0.25">
      <c r="B4" s="138" t="s">
        <v>203</v>
      </c>
      <c r="C4" s="139" t="s">
        <v>20</v>
      </c>
      <c r="D4" s="140" t="s">
        <v>21</v>
      </c>
      <c r="E4" s="141" t="s">
        <v>12</v>
      </c>
      <c r="F4" s="142" t="s">
        <v>204</v>
      </c>
      <c r="G4" s="143" t="s">
        <v>148</v>
      </c>
    </row>
    <row r="5" spans="2:7" x14ac:dyDescent="0.25">
      <c r="B5" s="144" t="s">
        <v>205</v>
      </c>
      <c r="C5" s="145" t="s">
        <v>256</v>
      </c>
      <c r="D5" s="146"/>
      <c r="E5" s="147"/>
      <c r="F5" s="148"/>
      <c r="G5" s="149">
        <f>SUM(G6:G6)</f>
        <v>186123</v>
      </c>
    </row>
    <row r="6" spans="2:7" x14ac:dyDescent="0.25">
      <c r="B6" s="150" t="s">
        <v>206</v>
      </c>
      <c r="C6" s="154" t="s">
        <v>322</v>
      </c>
      <c r="D6" s="152" t="s">
        <v>31</v>
      </c>
      <c r="E6" s="153">
        <f>'G_Obra (3)'!J8</f>
        <v>2.1</v>
      </c>
      <c r="F6" s="133">
        <f>'Costos_Directos (3)'!E18</f>
        <v>88630</v>
      </c>
      <c r="G6" s="134">
        <f>ROUND(E6*F6, 0)</f>
        <v>186123</v>
      </c>
    </row>
    <row r="7" spans="2:7" x14ac:dyDescent="0.25">
      <c r="B7" s="150" t="s">
        <v>0</v>
      </c>
      <c r="C7" s="151"/>
      <c r="D7" s="152"/>
      <c r="E7" s="153"/>
      <c r="F7" s="133"/>
      <c r="G7" s="134"/>
    </row>
    <row r="8" spans="2:7" x14ac:dyDescent="0.25">
      <c r="B8" s="144" t="s">
        <v>209</v>
      </c>
      <c r="C8" s="145" t="s">
        <v>337</v>
      </c>
      <c r="D8" s="146"/>
      <c r="E8" s="147"/>
      <c r="F8" s="148"/>
      <c r="G8" s="149">
        <f>SUM(G9:G10)</f>
        <v>672036</v>
      </c>
    </row>
    <row r="9" spans="2:7" x14ac:dyDescent="0.25">
      <c r="B9" s="150" t="s">
        <v>211</v>
      </c>
      <c r="C9" s="151" t="s">
        <v>336</v>
      </c>
      <c r="D9" s="152" t="s">
        <v>27</v>
      </c>
      <c r="E9" s="153">
        <f>'G_Obra (3)'!J15</f>
        <v>30</v>
      </c>
      <c r="F9" s="133">
        <f>'Costos_Directos (3)'!E31</f>
        <v>15104</v>
      </c>
      <c r="G9" s="134">
        <f>ROUND(E9*F9, 0)</f>
        <v>453120</v>
      </c>
    </row>
    <row r="10" spans="2:7" x14ac:dyDescent="0.25">
      <c r="B10" s="150" t="s">
        <v>213</v>
      </c>
      <c r="C10" s="151" t="s">
        <v>290</v>
      </c>
      <c r="D10" s="152" t="s">
        <v>31</v>
      </c>
      <c r="E10" s="153">
        <f>'G_Obra (3)'!J22</f>
        <v>4</v>
      </c>
      <c r="F10" s="133">
        <f>'Costos_Directos (3)'!E50</f>
        <v>54729</v>
      </c>
      <c r="G10" s="134">
        <f>ROUND(E10*F10, 0)</f>
        <v>218916</v>
      </c>
    </row>
    <row r="11" spans="2:7" x14ac:dyDescent="0.25">
      <c r="B11" s="150" t="s">
        <v>0</v>
      </c>
      <c r="C11" s="151"/>
      <c r="D11" s="152"/>
      <c r="E11" s="153"/>
      <c r="F11" s="133"/>
      <c r="G11" s="134"/>
    </row>
    <row r="12" spans="2:7" x14ac:dyDescent="0.25">
      <c r="B12" s="144" t="s">
        <v>221</v>
      </c>
      <c r="C12" s="145" t="s">
        <v>254</v>
      </c>
      <c r="D12" s="146"/>
      <c r="E12" s="147"/>
      <c r="F12" s="148"/>
      <c r="G12" s="149">
        <f>SUM(G13:G17)</f>
        <v>10342249</v>
      </c>
    </row>
    <row r="13" spans="2:7" x14ac:dyDescent="0.25">
      <c r="B13" s="150" t="s">
        <v>222</v>
      </c>
      <c r="C13" s="151" t="s">
        <v>235</v>
      </c>
      <c r="D13" s="152" t="s">
        <v>33</v>
      </c>
      <c r="E13" s="153">
        <f>'G_Obra (3)'!J29</f>
        <v>2</v>
      </c>
      <c r="F13" s="133">
        <f>'Costos_Directos (3)'!E68</f>
        <v>1826800</v>
      </c>
      <c r="G13" s="134">
        <f>ROUND(E13*F13, 0)</f>
        <v>3653600</v>
      </c>
    </row>
    <row r="14" spans="2:7" x14ac:dyDescent="0.25">
      <c r="B14" s="150" t="s">
        <v>224</v>
      </c>
      <c r="C14" s="151" t="s">
        <v>335</v>
      </c>
      <c r="D14" s="152" t="s">
        <v>31</v>
      </c>
      <c r="E14" s="153">
        <v>6.1406598967987165</v>
      </c>
      <c r="F14" s="133">
        <f>'Costos_Directos (3)'!E93</f>
        <v>240243</v>
      </c>
      <c r="G14" s="134">
        <f>ROUND(E14*F14, 0)</f>
        <v>1475251</v>
      </c>
    </row>
    <row r="15" spans="2:7" x14ac:dyDescent="0.25">
      <c r="B15" s="150" t="s">
        <v>225</v>
      </c>
      <c r="C15" s="151" t="s">
        <v>334</v>
      </c>
      <c r="D15" s="152" t="s">
        <v>27</v>
      </c>
      <c r="E15" s="153">
        <f>'G_Obra (3)'!J43</f>
        <v>30</v>
      </c>
      <c r="F15" s="133">
        <f>'Costos_Directos (3)'!E113</f>
        <v>70758</v>
      </c>
      <c r="G15" s="134">
        <f>ROUND(E15*F15, 0)</f>
        <v>2122740</v>
      </c>
    </row>
    <row r="16" spans="2:7" x14ac:dyDescent="0.25">
      <c r="B16" s="150" t="s">
        <v>227</v>
      </c>
      <c r="C16" s="151" t="s">
        <v>321</v>
      </c>
      <c r="D16" s="152" t="s">
        <v>31</v>
      </c>
      <c r="E16" s="153">
        <f>'G_Obra (3)'!J50</f>
        <v>0.32</v>
      </c>
      <c r="F16" s="133">
        <f>'Costos_Directos (3)'!E129</f>
        <v>560430</v>
      </c>
      <c r="G16" s="134">
        <f>ROUND(E16*F16, 0)</f>
        <v>179338</v>
      </c>
    </row>
    <row r="17" spans="2:7" x14ac:dyDescent="0.25">
      <c r="B17" s="150" t="s">
        <v>249</v>
      </c>
      <c r="C17" s="151" t="s">
        <v>333</v>
      </c>
      <c r="D17" s="152" t="s">
        <v>41</v>
      </c>
      <c r="E17" s="153">
        <f>'G_Obra (3)'!J57</f>
        <v>30</v>
      </c>
      <c r="F17" s="133">
        <f>'Costos_Directos (3)'!E150</f>
        <v>97044</v>
      </c>
      <c r="G17" s="134">
        <f>ROUND(E17*F17, 0)</f>
        <v>2911320</v>
      </c>
    </row>
    <row r="18" spans="2:7" x14ac:dyDescent="0.25">
      <c r="B18" s="150" t="s">
        <v>0</v>
      </c>
      <c r="C18" s="151"/>
      <c r="D18" s="152"/>
      <c r="E18" s="153"/>
      <c r="F18" s="133"/>
      <c r="G18" s="134"/>
    </row>
    <row r="19" spans="2:7" x14ac:dyDescent="0.25">
      <c r="B19" s="144" t="s">
        <v>229</v>
      </c>
      <c r="C19" s="145" t="s">
        <v>252</v>
      </c>
      <c r="D19" s="146"/>
      <c r="E19" s="147"/>
      <c r="F19" s="148"/>
      <c r="G19" s="149">
        <f>SUM(G20:G24)</f>
        <v>4689911</v>
      </c>
    </row>
    <row r="20" spans="2:7" x14ac:dyDescent="0.25">
      <c r="B20" s="150" t="s">
        <v>230</v>
      </c>
      <c r="C20" s="151" t="s">
        <v>251</v>
      </c>
      <c r="D20" s="152" t="s">
        <v>27</v>
      </c>
      <c r="E20" s="153">
        <f>'G_Obra (3)'!J65</f>
        <v>25.2</v>
      </c>
      <c r="F20" s="133">
        <f>'Costos_Directos (3)'!E173</f>
        <v>70614</v>
      </c>
      <c r="G20" s="134">
        <f>ROUND(E20*F20, 0)</f>
        <v>1779473</v>
      </c>
    </row>
    <row r="21" spans="2:7" x14ac:dyDescent="0.25">
      <c r="B21" s="150" t="s">
        <v>231</v>
      </c>
      <c r="C21" s="151" t="s">
        <v>250</v>
      </c>
      <c r="D21" s="152" t="s">
        <v>27</v>
      </c>
      <c r="E21" s="153">
        <f>'G_Obra (3)'!J73</f>
        <v>29.2</v>
      </c>
      <c r="F21" s="133">
        <f>'Costos_Directos (3)'!E192</f>
        <v>39573</v>
      </c>
      <c r="G21" s="134">
        <f>ROUND(E21*F21, 0)</f>
        <v>1155532</v>
      </c>
    </row>
    <row r="22" spans="2:7" x14ac:dyDescent="0.25">
      <c r="B22" s="150" t="s">
        <v>248</v>
      </c>
      <c r="C22" s="151" t="s">
        <v>223</v>
      </c>
      <c r="D22" s="152" t="s">
        <v>27</v>
      </c>
      <c r="E22" s="153">
        <f>'G_Obra (3)'!J80</f>
        <v>29.2</v>
      </c>
      <c r="F22" s="133">
        <f>'Costos_Directos (3)'!E214</f>
        <v>36555</v>
      </c>
      <c r="G22" s="134">
        <f>ROUND(E22*F22, 0)</f>
        <v>1067406</v>
      </c>
    </row>
    <row r="23" spans="2:7" x14ac:dyDescent="0.25">
      <c r="B23" s="150" t="s">
        <v>247</v>
      </c>
      <c r="C23" s="151" t="s">
        <v>238</v>
      </c>
      <c r="D23" s="152" t="s">
        <v>33</v>
      </c>
      <c r="E23" s="153">
        <v>79</v>
      </c>
      <c r="F23" s="133">
        <f>'Costos_Directos (3)'!E234</f>
        <v>7500</v>
      </c>
      <c r="G23" s="134">
        <f>ROUND(E23*F23, 0)</f>
        <v>592500</v>
      </c>
    </row>
    <row r="24" spans="2:7" x14ac:dyDescent="0.25">
      <c r="B24" s="150" t="s">
        <v>246</v>
      </c>
      <c r="C24" s="151" t="s">
        <v>239</v>
      </c>
      <c r="D24" s="152" t="s">
        <v>33</v>
      </c>
      <c r="E24" s="153">
        <f>'G_Obra (3)'!J94</f>
        <v>1</v>
      </c>
      <c r="F24" s="133">
        <f>'Costos_Directos (3)'!E254</f>
        <v>95000</v>
      </c>
      <c r="G24" s="134">
        <f>ROUND(E24*F24, 0)</f>
        <v>95000</v>
      </c>
    </row>
    <row r="25" spans="2:7" x14ac:dyDescent="0.25">
      <c r="B25" s="150" t="s">
        <v>0</v>
      </c>
      <c r="C25" s="151"/>
      <c r="D25" s="152"/>
      <c r="E25" s="153"/>
      <c r="F25" s="133"/>
      <c r="G25" s="134"/>
    </row>
    <row r="26" spans="2:7" x14ac:dyDescent="0.25">
      <c r="B26" s="144" t="s">
        <v>232</v>
      </c>
      <c r="C26" s="145" t="s">
        <v>320</v>
      </c>
      <c r="D26" s="146"/>
      <c r="E26" s="147"/>
      <c r="F26" s="148"/>
      <c r="G26" s="149">
        <f>SUM(G27:G29)</f>
        <v>11253525</v>
      </c>
    </row>
    <row r="27" spans="2:7" x14ac:dyDescent="0.25">
      <c r="B27" s="150" t="s">
        <v>234</v>
      </c>
      <c r="C27" s="151" t="s">
        <v>226</v>
      </c>
      <c r="D27" s="152" t="s">
        <v>27</v>
      </c>
      <c r="E27" s="153">
        <f>'G_Obra (3)'!J101</f>
        <v>447</v>
      </c>
      <c r="F27" s="133">
        <f>'Costos_Directos (3)'!E281</f>
        <v>62000</v>
      </c>
      <c r="G27" s="134"/>
    </row>
    <row r="28" spans="2:7" x14ac:dyDescent="0.25">
      <c r="B28" s="150" t="s">
        <v>236</v>
      </c>
      <c r="C28" s="151" t="s">
        <v>332</v>
      </c>
      <c r="D28" s="152" t="s">
        <v>27</v>
      </c>
      <c r="E28" s="153">
        <f>'G_Obra (3)'!J108</f>
        <v>75</v>
      </c>
      <c r="F28" s="133">
        <f>'Costos_Directos (3)'!E303</f>
        <v>115647</v>
      </c>
      <c r="G28" s="134">
        <f>ROUND(E28*F28, 0)</f>
        <v>8673525</v>
      </c>
    </row>
    <row r="29" spans="2:7" x14ac:dyDescent="0.25">
      <c r="B29" s="150" t="s">
        <v>237</v>
      </c>
      <c r="C29" s="151" t="s">
        <v>228</v>
      </c>
      <c r="D29" s="152" t="s">
        <v>27</v>
      </c>
      <c r="E29" s="153">
        <f>'G_Obra (3)'!J115</f>
        <v>1</v>
      </c>
      <c r="F29" s="133">
        <f>'Costos_Directos (3)'!E324</f>
        <v>2580000</v>
      </c>
      <c r="G29" s="134">
        <f>ROUND(E29*F29, 0)</f>
        <v>2580000</v>
      </c>
    </row>
    <row r="30" spans="2:7" x14ac:dyDescent="0.25">
      <c r="B30" s="150" t="s">
        <v>0</v>
      </c>
      <c r="C30" s="151"/>
      <c r="D30" s="152"/>
      <c r="E30" s="153"/>
      <c r="F30" s="133"/>
      <c r="G30" s="134"/>
    </row>
    <row r="31" spans="2:7" x14ac:dyDescent="0.25">
      <c r="B31" s="144" t="s">
        <v>319</v>
      </c>
      <c r="C31" s="145" t="s">
        <v>318</v>
      </c>
      <c r="D31" s="146"/>
      <c r="E31" s="147"/>
      <c r="F31" s="148"/>
      <c r="G31" s="149">
        <f>SUM(G32:G32)</f>
        <v>3363242</v>
      </c>
    </row>
    <row r="32" spans="2:7" x14ac:dyDescent="0.25">
      <c r="B32" s="150" t="s">
        <v>317</v>
      </c>
      <c r="C32" s="151" t="s">
        <v>282</v>
      </c>
      <c r="D32" s="152" t="s">
        <v>33</v>
      </c>
      <c r="E32" s="153">
        <f>'G_Obra (3)'!J122</f>
        <v>1</v>
      </c>
      <c r="F32" s="133">
        <f>'Costos_Directos (3)'!E344</f>
        <v>3363242</v>
      </c>
      <c r="G32" s="134">
        <f>ROUND(E32*F32, 0)</f>
        <v>3363242</v>
      </c>
    </row>
    <row r="33" spans="2:7" x14ac:dyDescent="0.25">
      <c r="B33" s="150" t="s">
        <v>0</v>
      </c>
      <c r="C33" s="151"/>
      <c r="D33" s="152"/>
      <c r="E33" s="153"/>
      <c r="F33" s="133"/>
      <c r="G33" s="134"/>
    </row>
    <row r="34" spans="2:7" x14ac:dyDescent="0.25">
      <c r="B34" s="155" t="s">
        <v>0</v>
      </c>
      <c r="C34" s="156" t="s">
        <v>241</v>
      </c>
      <c r="D34" s="157"/>
      <c r="E34" s="158"/>
      <c r="F34" s="159"/>
      <c r="G34" s="160">
        <f>SUM(G5:G33)/2</f>
        <v>30507086</v>
      </c>
    </row>
    <row r="35" spans="2:7" x14ac:dyDescent="0.25">
      <c r="B35" s="150"/>
      <c r="C35" s="161" t="s">
        <v>242</v>
      </c>
      <c r="D35" s="152"/>
      <c r="E35" s="153"/>
      <c r="F35" s="133"/>
      <c r="G35" s="134">
        <f>ROUND(G34*25/100, 0)</f>
        <v>7626772</v>
      </c>
    </row>
    <row r="36" spans="2:7" x14ac:dyDescent="0.25">
      <c r="B36" s="150"/>
      <c r="C36" s="161" t="s">
        <v>243</v>
      </c>
      <c r="D36" s="152"/>
      <c r="E36" s="153"/>
      <c r="F36" s="133"/>
      <c r="G36" s="180">
        <f>ROUND(G34*5/100, 0)</f>
        <v>1525354</v>
      </c>
    </row>
    <row r="37" spans="2:7" ht="15.75" thickBot="1" x14ac:dyDescent="0.3">
      <c r="B37" s="162"/>
      <c r="C37" s="163" t="s">
        <v>244</v>
      </c>
      <c r="D37" s="164"/>
      <c r="E37" s="165"/>
      <c r="F37" s="166"/>
      <c r="G37" s="167">
        <f>SUM(G34:G36)</f>
        <v>39659212</v>
      </c>
    </row>
    <row r="38" spans="2:7" hidden="1" x14ac:dyDescent="0.25">
      <c r="B38"/>
      <c r="C38" s="57" t="s">
        <v>355</v>
      </c>
      <c r="D38"/>
      <c r="E38"/>
      <c r="F38"/>
      <c r="G38" s="32">
        <f>G37*0.05</f>
        <v>1982960.6</v>
      </c>
    </row>
    <row r="39" spans="2:7" hidden="1" x14ac:dyDescent="0.25">
      <c r="B39"/>
      <c r="C39" s="57" t="s">
        <v>356</v>
      </c>
      <c r="D39"/>
      <c r="E39"/>
      <c r="F39"/>
      <c r="G39" s="32">
        <f>G38*0.19</f>
        <v>376762.51400000002</v>
      </c>
    </row>
    <row r="40" spans="2:7" hidden="1" x14ac:dyDescent="0.25">
      <c r="B40" s="54"/>
      <c r="C40" s="58" t="s">
        <v>357</v>
      </c>
      <c r="D40" s="55"/>
      <c r="E40" s="51"/>
      <c r="F40" s="52"/>
      <c r="G40" s="52">
        <f>G37+G38+G39</f>
        <v>42018935.114</v>
      </c>
    </row>
  </sheetData>
  <mergeCells count="3">
    <mergeCell ref="B3:G3"/>
    <mergeCell ref="B1:E2"/>
    <mergeCell ref="F1:G2"/>
  </mergeCells>
  <pageMargins left="0.7" right="0.7" top="0.75" bottom="0.75" header="0.3" footer="0.3"/>
  <pageSetup paperSize="9" scale="68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FA13-70B0-413A-8C2C-A0A9D081F659}">
  <sheetPr>
    <tabColor rgb="FF00B0F0"/>
  </sheetPr>
  <dimension ref="A1:E344"/>
  <sheetViews>
    <sheetView showGridLines="0" workbookViewId="0">
      <selection activeCell="C13" sqref="C13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7" t="s">
        <v>197</v>
      </c>
      <c r="B3" s="114"/>
      <c r="C3" s="114"/>
      <c r="D3" s="114"/>
      <c r="E3" s="114"/>
    </row>
    <row r="4" spans="1:5" ht="30" x14ac:dyDescent="0.25">
      <c r="A4" s="50" t="s">
        <v>331</v>
      </c>
      <c r="B4" s="33"/>
      <c r="C4" s="34"/>
      <c r="D4" s="34"/>
      <c r="E4" s="35" t="s">
        <v>14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190</v>
      </c>
    </row>
    <row r="7" spans="1:5" x14ac:dyDescent="0.25">
      <c r="A7" s="49" t="str">
        <f>'Insumos (3)'!B20</f>
        <v>CINTA DE SEÑALIZACIÓN a=7 cm</v>
      </c>
      <c r="B7" s="26" t="str">
        <f>'Insumos (3)'!C20</f>
        <v>m</v>
      </c>
      <c r="C7" s="25">
        <v>1</v>
      </c>
      <c r="D7" s="39">
        <f>'Insumos (3)'!D20</f>
        <v>174</v>
      </c>
      <c r="E7" s="38">
        <f>ROUND(C7*D7, 2)</f>
        <v>174</v>
      </c>
    </row>
    <row r="8" spans="1:5" ht="30" x14ac:dyDescent="0.25">
      <c r="A8" s="49" t="s">
        <v>195</v>
      </c>
      <c r="B8" s="26" t="s">
        <v>33</v>
      </c>
      <c r="D8" s="39">
        <f>'Subproductos (3)'!E412</f>
        <v>22381</v>
      </c>
      <c r="E8" s="38">
        <f>ROUND(C8*D8, 2)</f>
        <v>0</v>
      </c>
    </row>
    <row r="9" spans="1:5" x14ac:dyDescent="0.25">
      <c r="D9" s="40" t="s">
        <v>150</v>
      </c>
      <c r="E9" s="41">
        <f>SUM(E7:E8)</f>
        <v>174</v>
      </c>
    </row>
    <row r="10" spans="1:5" x14ac:dyDescent="0.25">
      <c r="A10" s="48" t="s">
        <v>149</v>
      </c>
    </row>
    <row r="11" spans="1:5" x14ac:dyDescent="0.25">
      <c r="A11" s="49" t="s">
        <v>153</v>
      </c>
      <c r="B11" s="26" t="s">
        <v>33</v>
      </c>
      <c r="C11" s="25">
        <v>1.1999999999999999E-3</v>
      </c>
      <c r="D11" s="39">
        <f>'Subproductos (3)'!E34</f>
        <v>408368</v>
      </c>
      <c r="E11" s="38">
        <f>ROUND(C11*D11, 2)</f>
        <v>490.04</v>
      </c>
    </row>
    <row r="12" spans="1:5" x14ac:dyDescent="0.25">
      <c r="A12" s="49" t="s">
        <v>196</v>
      </c>
      <c r="B12" s="26" t="s">
        <v>31</v>
      </c>
      <c r="C12" s="25">
        <v>1</v>
      </c>
      <c r="D12" s="39">
        <f>'Subproductos (3)'!E431</f>
        <v>54729</v>
      </c>
      <c r="E12" s="38">
        <f>ROUND(C12*D12, 2)</f>
        <v>54729</v>
      </c>
    </row>
    <row r="13" spans="1:5" x14ac:dyDescent="0.25">
      <c r="D13" s="40" t="s">
        <v>150</v>
      </c>
      <c r="E13" s="41">
        <f>SUM(E11:E12)</f>
        <v>55219.040000000001</v>
      </c>
    </row>
    <row r="14" spans="1:5" x14ac:dyDescent="0.25">
      <c r="A14" s="48" t="s">
        <v>184</v>
      </c>
    </row>
    <row r="15" spans="1:5" x14ac:dyDescent="0.25">
      <c r="A15" s="49" t="s">
        <v>185</v>
      </c>
      <c r="B15" s="26" t="s">
        <v>89</v>
      </c>
      <c r="C15" s="25">
        <v>0.12039999999999999</v>
      </c>
      <c r="D15" s="39">
        <f>'Subproductos (3)'!E244</f>
        <v>276056</v>
      </c>
      <c r="E15" s="38">
        <f>ROUND(C15*D15, 2)</f>
        <v>33237.14</v>
      </c>
    </row>
    <row r="16" spans="1:5" x14ac:dyDescent="0.25">
      <c r="D16" s="40" t="s">
        <v>150</v>
      </c>
      <c r="E16" s="41">
        <f>SUM(E15:E15)</f>
        <v>33237.14</v>
      </c>
    </row>
    <row r="18" spans="1:5" x14ac:dyDescent="0.25">
      <c r="D18" s="42" t="s">
        <v>198</v>
      </c>
      <c r="E18" s="43">
        <f>ROUND(SUM(E6:E16)/2, 0)</f>
        <v>88630</v>
      </c>
    </row>
    <row r="21" spans="1:5" x14ac:dyDescent="0.25">
      <c r="A21" s="50" t="s">
        <v>346</v>
      </c>
      <c r="B21" s="33"/>
      <c r="C21" s="34"/>
      <c r="D21" s="34"/>
      <c r="E21" s="35" t="s">
        <v>2</v>
      </c>
    </row>
    <row r="22" spans="1:5" x14ac:dyDescent="0.25">
      <c r="A22" s="47" t="s">
        <v>20</v>
      </c>
      <c r="B22" s="36" t="s">
        <v>21</v>
      </c>
      <c r="C22" s="36" t="s">
        <v>147</v>
      </c>
      <c r="D22" s="36" t="s">
        <v>22</v>
      </c>
      <c r="E22" s="37" t="s">
        <v>148</v>
      </c>
    </row>
    <row r="23" spans="1:5" x14ac:dyDescent="0.25">
      <c r="A23" s="48" t="s">
        <v>149</v>
      </c>
    </row>
    <row r="24" spans="1:5" x14ac:dyDescent="0.25">
      <c r="A24" s="49" t="str">
        <f>'Insumos (3)'!B50</f>
        <v>ALMADANA 18 lb</v>
      </c>
      <c r="B24" s="26" t="str">
        <f>'Insumos (3)'!C50</f>
        <v>Un</v>
      </c>
      <c r="C24" s="25">
        <v>1.8E-3</v>
      </c>
      <c r="D24" s="39">
        <f>'Insumos (3)'!D50</f>
        <v>118955</v>
      </c>
      <c r="E24" s="38">
        <f>ROUND(C24*D24, 2)</f>
        <v>214.12</v>
      </c>
    </row>
    <row r="25" spans="1:5" x14ac:dyDescent="0.25">
      <c r="A25" s="49" t="str">
        <f>'Insumos (3)'!B55</f>
        <v>BARRA AGRÍCOLA</v>
      </c>
      <c r="B25" s="26" t="str">
        <f>'Insumos (3)'!C55</f>
        <v>Un</v>
      </c>
      <c r="C25" s="25">
        <v>1.8E-3</v>
      </c>
      <c r="D25" s="39">
        <f>'Insumos (3)'!D55</f>
        <v>107425</v>
      </c>
      <c r="E25" s="38">
        <f>ROUND(C25*D25, 2)</f>
        <v>193.37</v>
      </c>
    </row>
    <row r="26" spans="1:5" x14ac:dyDescent="0.25">
      <c r="D26" s="40" t="s">
        <v>150</v>
      </c>
      <c r="E26" s="41">
        <f>SUM(E24:E25)</f>
        <v>407.49</v>
      </c>
    </row>
    <row r="27" spans="1:5" x14ac:dyDescent="0.25">
      <c r="A27" s="48" t="s">
        <v>184</v>
      </c>
    </row>
    <row r="28" spans="1:5" x14ac:dyDescent="0.25">
      <c r="A28" s="49" t="s">
        <v>187</v>
      </c>
      <c r="B28" s="26" t="s">
        <v>89</v>
      </c>
      <c r="C28" s="25">
        <v>9.0499999999999997E-2</v>
      </c>
      <c r="D28" s="39">
        <f>'Subproductos (3)'!E273</f>
        <v>162390</v>
      </c>
      <c r="E28" s="38">
        <f>ROUND(C28*D28, 2)</f>
        <v>14696.3</v>
      </c>
    </row>
    <row r="29" spans="1:5" x14ac:dyDescent="0.25">
      <c r="D29" s="40" t="s">
        <v>150</v>
      </c>
      <c r="E29" s="41">
        <f>SUM(E28:E28)</f>
        <v>14696.3</v>
      </c>
    </row>
    <row r="31" spans="1:5" x14ac:dyDescent="0.25">
      <c r="D31" s="42" t="s">
        <v>198</v>
      </c>
      <c r="E31" s="43">
        <f>ROUND(SUM(E23:E29)/2, 0)</f>
        <v>15104</v>
      </c>
    </row>
    <row r="34" spans="1:5" x14ac:dyDescent="0.25">
      <c r="A34" s="50" t="s">
        <v>345</v>
      </c>
      <c r="B34" s="33"/>
      <c r="C34" s="34"/>
      <c r="D34" s="34"/>
      <c r="E34" s="35" t="s">
        <v>14</v>
      </c>
    </row>
    <row r="35" spans="1:5" x14ac:dyDescent="0.25">
      <c r="A35" s="47" t="s">
        <v>20</v>
      </c>
      <c r="B35" s="36" t="s">
        <v>21</v>
      </c>
      <c r="C35" s="36" t="s">
        <v>147</v>
      </c>
      <c r="D35" s="36" t="s">
        <v>22</v>
      </c>
      <c r="E35" s="37" t="s">
        <v>148</v>
      </c>
    </row>
    <row r="36" spans="1:5" x14ac:dyDescent="0.25">
      <c r="A36" s="48" t="s">
        <v>149</v>
      </c>
    </row>
    <row r="37" spans="1:5" x14ac:dyDescent="0.25">
      <c r="A37" s="49" t="str">
        <f>'Insumos (3)'!B87</f>
        <v>PALA REDONDA CON CABO</v>
      </c>
      <c r="B37" s="26" t="str">
        <f>'Insumos (3)'!C87</f>
        <v>Un</v>
      </c>
      <c r="C37" s="25">
        <v>1.1999999999999999E-3</v>
      </c>
      <c r="D37" s="39">
        <f>'Insumos (3)'!D87</f>
        <v>34845</v>
      </c>
      <c r="E37" s="38">
        <f>ROUND(C37*D37, 2)</f>
        <v>41.81</v>
      </c>
    </row>
    <row r="38" spans="1:5" x14ac:dyDescent="0.25">
      <c r="A38" s="49" t="str">
        <f>'Insumos (3)'!B67</f>
        <v>CONO PVC CON CINTA REFLECTIVA</v>
      </c>
      <c r="B38" s="26" t="str">
        <f>'Insumos (3)'!C67</f>
        <v>Un</v>
      </c>
      <c r="C38" s="25">
        <v>5.9999999999999995E-4</v>
      </c>
      <c r="D38" s="39">
        <f>'Insumos (3)'!D67</f>
        <v>66996</v>
      </c>
      <c r="E38" s="38">
        <f>ROUND(C38*D38, 2)</f>
        <v>40.200000000000003</v>
      </c>
    </row>
    <row r="39" spans="1:5" x14ac:dyDescent="0.25">
      <c r="D39" s="40" t="s">
        <v>150</v>
      </c>
      <c r="E39" s="41">
        <f>SUM(E37:E38)</f>
        <v>82.01</v>
      </c>
    </row>
    <row r="40" spans="1:5" x14ac:dyDescent="0.25">
      <c r="A40" s="48" t="s">
        <v>194</v>
      </c>
    </row>
    <row r="41" spans="1:5" x14ac:dyDescent="0.25">
      <c r="A41" s="49" t="str">
        <f>'Insumos (3)'!B102</f>
        <v>VOLQUETA 7 m3</v>
      </c>
      <c r="B41" s="26" t="str">
        <f>'Insumos (3)'!C102</f>
        <v>Hr</v>
      </c>
      <c r="C41" s="25">
        <v>0.4708</v>
      </c>
      <c r="D41" s="39">
        <f>'Insumos (3)'!D102</f>
        <v>86532</v>
      </c>
      <c r="E41" s="38">
        <f>ROUND(C41*D41, 2)</f>
        <v>40739.269999999997</v>
      </c>
    </row>
    <row r="42" spans="1:5" x14ac:dyDescent="0.25">
      <c r="D42" s="40" t="s">
        <v>150</v>
      </c>
      <c r="E42" s="41">
        <f>SUM(E41:E41)</f>
        <v>40739.269999999997</v>
      </c>
    </row>
    <row r="43" spans="1:5" x14ac:dyDescent="0.25">
      <c r="A43" s="48" t="s">
        <v>184</v>
      </c>
    </row>
    <row r="44" spans="1:5" x14ac:dyDescent="0.25">
      <c r="A44" s="49" t="s">
        <v>187</v>
      </c>
      <c r="B44" s="26" t="s">
        <v>89</v>
      </c>
      <c r="C44" s="25">
        <v>5.8900000000000001E-2</v>
      </c>
      <c r="D44" s="39">
        <f>'Subproductos (3)'!E273</f>
        <v>162390</v>
      </c>
      <c r="E44" s="38">
        <f>ROUND(C44*D44, 2)</f>
        <v>9564.77</v>
      </c>
    </row>
    <row r="45" spans="1:5" x14ac:dyDescent="0.25">
      <c r="D45" s="40" t="s">
        <v>150</v>
      </c>
      <c r="E45" s="41">
        <f>SUM(E44:E44)</f>
        <v>9564.77</v>
      </c>
    </row>
    <row r="46" spans="1:5" x14ac:dyDescent="0.25">
      <c r="A46" s="48" t="s">
        <v>178</v>
      </c>
    </row>
    <row r="47" spans="1:5" x14ac:dyDescent="0.25">
      <c r="A47" s="49" t="str">
        <f>'Insumos (3)'!B109</f>
        <v>TARIFA ESCOMBRERA AUTORIZADA</v>
      </c>
      <c r="B47" s="26" t="str">
        <f>'Insumos (3)'!C109</f>
        <v>m3</v>
      </c>
      <c r="C47" s="25">
        <v>1</v>
      </c>
      <c r="D47" s="39">
        <f>'Insumos (3)'!D109</f>
        <v>4343</v>
      </c>
      <c r="E47" s="38">
        <f>ROUND(C47*D47, 2)</f>
        <v>4343</v>
      </c>
    </row>
    <row r="48" spans="1:5" x14ac:dyDescent="0.25">
      <c r="D48" s="40" t="s">
        <v>150</v>
      </c>
      <c r="E48" s="41">
        <f>SUM(E47:E47)</f>
        <v>4343</v>
      </c>
    </row>
    <row r="50" spans="1:5" x14ac:dyDescent="0.25">
      <c r="D50" s="42" t="s">
        <v>198</v>
      </c>
      <c r="E50" s="43">
        <f>ROUND(SUM(E36:E48)/2, 0)</f>
        <v>54729</v>
      </c>
    </row>
    <row r="53" spans="1:5" x14ac:dyDescent="0.25">
      <c r="A53" s="50" t="s">
        <v>330</v>
      </c>
      <c r="B53" s="33"/>
      <c r="C53" s="34"/>
      <c r="D53" s="34"/>
      <c r="E53" s="35" t="s">
        <v>15</v>
      </c>
    </row>
    <row r="54" spans="1:5" x14ac:dyDescent="0.25">
      <c r="A54" s="47" t="s">
        <v>20</v>
      </c>
      <c r="B54" s="36" t="s">
        <v>21</v>
      </c>
      <c r="C54" s="36" t="s">
        <v>147</v>
      </c>
      <c r="D54" s="36" t="s">
        <v>22</v>
      </c>
      <c r="E54" s="37" t="s">
        <v>148</v>
      </c>
    </row>
    <row r="55" spans="1:5" x14ac:dyDescent="0.25">
      <c r="A55" s="48" t="s">
        <v>190</v>
      </c>
    </row>
    <row r="56" spans="1:5" x14ac:dyDescent="0.25">
      <c r="A56" s="49" t="str">
        <f>'Insumos (3)'!B45</f>
        <v>BANCA EN CONCRETO PREFABRICADA</v>
      </c>
      <c r="B56" s="26" t="str">
        <f>'Insumos (3)'!C45</f>
        <v>Un</v>
      </c>
      <c r="C56" s="25">
        <v>1</v>
      </c>
      <c r="D56" s="39">
        <f>'Insumos (3)'!D45</f>
        <v>1775000</v>
      </c>
      <c r="E56" s="38">
        <f>ROUND(C56*D56, 2)</f>
        <v>1775000</v>
      </c>
    </row>
    <row r="57" spans="1:5" x14ac:dyDescent="0.25">
      <c r="D57" s="40" t="s">
        <v>150</v>
      </c>
      <c r="E57" s="41">
        <f>SUM(E56:E56)</f>
        <v>1775000</v>
      </c>
    </row>
    <row r="58" spans="1:5" x14ac:dyDescent="0.25">
      <c r="A58" s="48" t="s">
        <v>149</v>
      </c>
    </row>
    <row r="59" spans="1:5" x14ac:dyDescent="0.25">
      <c r="A59" s="49" t="s">
        <v>199</v>
      </c>
      <c r="B59" s="26" t="s">
        <v>200</v>
      </c>
      <c r="C59" s="25">
        <v>2</v>
      </c>
      <c r="D59" s="39">
        <f>E66</f>
        <v>30593.18</v>
      </c>
      <c r="E59" s="38">
        <f>ROUND(C59*D59/100, 2)</f>
        <v>611.86</v>
      </c>
    </row>
    <row r="60" spans="1:5" x14ac:dyDescent="0.25">
      <c r="D60" s="40" t="s">
        <v>150</v>
      </c>
      <c r="E60" s="41">
        <f>SUM(E59:E59)</f>
        <v>611.86</v>
      </c>
    </row>
    <row r="61" spans="1:5" x14ac:dyDescent="0.25">
      <c r="A61" s="48" t="s">
        <v>194</v>
      </c>
    </row>
    <row r="62" spans="1:5" x14ac:dyDescent="0.25">
      <c r="A62" s="49" t="str">
        <f>'Insumos (3)'!B100</f>
        <v>CAMIÓN PLATAFORMA 10 Ton</v>
      </c>
      <c r="B62" s="26" t="str">
        <f>'Insumos (3)'!C100</f>
        <v>Hr</v>
      </c>
      <c r="C62" s="25">
        <v>0.2</v>
      </c>
      <c r="D62" s="39">
        <f>'Insumos (3)'!D100</f>
        <v>102975</v>
      </c>
      <c r="E62" s="38">
        <f>ROUND(C62*D62, 2)</f>
        <v>20595</v>
      </c>
    </row>
    <row r="63" spans="1:5" x14ac:dyDescent="0.25">
      <c r="D63" s="40" t="s">
        <v>150</v>
      </c>
      <c r="E63" s="41">
        <f>SUM(E62:E62)</f>
        <v>20595</v>
      </c>
    </row>
    <row r="64" spans="1:5" x14ac:dyDescent="0.25">
      <c r="A64" s="48" t="s">
        <v>184</v>
      </c>
    </row>
    <row r="65" spans="1:5" x14ac:dyDescent="0.25">
      <c r="A65" s="49" t="s">
        <v>183</v>
      </c>
      <c r="B65" s="26" t="s">
        <v>89</v>
      </c>
      <c r="C65" s="25">
        <v>0.157</v>
      </c>
      <c r="D65" s="39">
        <f>'Subproductos (3)'!E234</f>
        <v>194861</v>
      </c>
      <c r="E65" s="38">
        <f>ROUND(C65*D65, 2)</f>
        <v>30593.18</v>
      </c>
    </row>
    <row r="66" spans="1:5" x14ac:dyDescent="0.25">
      <c r="D66" s="40" t="s">
        <v>150</v>
      </c>
      <c r="E66" s="41">
        <f>SUM(E65:E65)</f>
        <v>30593.18</v>
      </c>
    </row>
    <row r="68" spans="1:5" x14ac:dyDescent="0.25">
      <c r="D68" s="42" t="s">
        <v>198</v>
      </c>
      <c r="E68" s="43">
        <f>ROUND(SUM(E55:E66)/2, 0)</f>
        <v>1826800</v>
      </c>
    </row>
    <row r="71" spans="1:5" x14ac:dyDescent="0.25">
      <c r="A71" s="50" t="s">
        <v>344</v>
      </c>
      <c r="B71" s="33"/>
      <c r="C71" s="34"/>
      <c r="D71" s="34"/>
      <c r="E71" s="35" t="s">
        <v>14</v>
      </c>
    </row>
    <row r="72" spans="1:5" x14ac:dyDescent="0.25">
      <c r="A72" s="47" t="s">
        <v>20</v>
      </c>
      <c r="B72" s="36" t="s">
        <v>21</v>
      </c>
      <c r="C72" s="36" t="s">
        <v>147</v>
      </c>
      <c r="D72" s="36" t="s">
        <v>22</v>
      </c>
      <c r="E72" s="37" t="s">
        <v>148</v>
      </c>
    </row>
    <row r="73" spans="1:5" x14ac:dyDescent="0.25">
      <c r="A73" s="48" t="s">
        <v>190</v>
      </c>
    </row>
    <row r="74" spans="1:5" x14ac:dyDescent="0.25">
      <c r="A74" s="49" t="str">
        <f>'Insumos (3)'!B9</f>
        <v>BASE GRANULAR</v>
      </c>
      <c r="B74" s="26" t="str">
        <f>'Insumos (3)'!C9</f>
        <v>m3</v>
      </c>
      <c r="C74" s="25">
        <v>1.3</v>
      </c>
      <c r="D74" s="39">
        <f>'Insumos (3)'!D9</f>
        <v>130484</v>
      </c>
      <c r="E74" s="38">
        <f>ROUND(C74*D74, 2)</f>
        <v>169629.2</v>
      </c>
    </row>
    <row r="75" spans="1:5" x14ac:dyDescent="0.25">
      <c r="A75" s="49" t="str">
        <f>'Insumos (3)'!B7</f>
        <v>AGUA</v>
      </c>
      <c r="B75" s="26" t="str">
        <f>'Insumos (3)'!C7</f>
        <v>Lt</v>
      </c>
      <c r="C75" s="25">
        <v>100</v>
      </c>
      <c r="D75" s="39">
        <f>'Insumos (3)'!D7</f>
        <v>70</v>
      </c>
      <c r="E75" s="38">
        <f>ROUND(C75*D75, 2)</f>
        <v>7000</v>
      </c>
    </row>
    <row r="76" spans="1:5" x14ac:dyDescent="0.25">
      <c r="D76" s="40" t="s">
        <v>150</v>
      </c>
      <c r="E76" s="41">
        <f>SUM(E74:E75)</f>
        <v>176629.2</v>
      </c>
    </row>
    <row r="77" spans="1:5" x14ac:dyDescent="0.25">
      <c r="A77" s="48" t="s">
        <v>149</v>
      </c>
    </row>
    <row r="78" spans="1:5" x14ac:dyDescent="0.25">
      <c r="A78" s="49" t="str">
        <f>'Insumos (3)'!B84</f>
        <v>MOTONIVELADORA</v>
      </c>
      <c r="B78" s="26" t="str">
        <f>'Insumos (3)'!C84</f>
        <v>Hr</v>
      </c>
      <c r="C78" s="25">
        <v>4.2999999999999997E-2</v>
      </c>
      <c r="D78" s="39">
        <f>'Insumos (3)'!D84</f>
        <v>238847</v>
      </c>
      <c r="E78" s="38">
        <f>ROUND(C78*D78, 2)</f>
        <v>10270.42</v>
      </c>
    </row>
    <row r="79" spans="1:5" x14ac:dyDescent="0.25">
      <c r="A79" s="49" t="str">
        <f>'Insumos (3)'!B93</f>
        <v>RODILLO INGERSOLL RAND DD 29</v>
      </c>
      <c r="B79" s="26" t="str">
        <f>'Insumos (3)'!C93</f>
        <v>Hr</v>
      </c>
      <c r="C79" s="25">
        <v>4.2999999999999997E-2</v>
      </c>
      <c r="D79" s="39">
        <f>'Insumos (3)'!D93</f>
        <v>134203</v>
      </c>
      <c r="E79" s="38">
        <f>ROUND(C79*D79, 2)</f>
        <v>5770.73</v>
      </c>
    </row>
    <row r="80" spans="1:5" x14ac:dyDescent="0.25">
      <c r="A80" s="49" t="str">
        <f>'Insumos (3)'!B61</f>
        <v>CARROTANQUE DE AGUA 10,000 L</v>
      </c>
      <c r="B80" s="26" t="str">
        <f>'Insumos (3)'!C61</f>
        <v>Hr</v>
      </c>
      <c r="C80" s="25">
        <v>3.3000000000000002E-2</v>
      </c>
      <c r="D80" s="39">
        <f>'Insumos (3)'!D61</f>
        <v>95912</v>
      </c>
      <c r="E80" s="38">
        <f>ROUND(C80*D80, 2)</f>
        <v>3165.1</v>
      </c>
    </row>
    <row r="81" spans="1:5" x14ac:dyDescent="0.25">
      <c r="A81" s="49" t="s">
        <v>152</v>
      </c>
      <c r="B81" s="26" t="s">
        <v>33</v>
      </c>
      <c r="C81" s="25">
        <v>8.9999999999999998E-4</v>
      </c>
      <c r="D81" s="39">
        <f>'Subproductos (3)'!E23</f>
        <v>360683</v>
      </c>
      <c r="E81" s="38">
        <f>ROUND(C81*D81, 2)</f>
        <v>324.61</v>
      </c>
    </row>
    <row r="82" spans="1:5" x14ac:dyDescent="0.25">
      <c r="D82" s="40" t="s">
        <v>150</v>
      </c>
      <c r="E82" s="41">
        <f>SUM(E78:E81)</f>
        <v>19530.86</v>
      </c>
    </row>
    <row r="83" spans="1:5" x14ac:dyDescent="0.25">
      <c r="A83" s="48" t="s">
        <v>194</v>
      </c>
    </row>
    <row r="84" spans="1:5" x14ac:dyDescent="0.25">
      <c r="A84" s="49" t="str">
        <f>'Insumos (3)'!B102</f>
        <v>VOLQUETA 7 m3</v>
      </c>
      <c r="B84" s="26" t="str">
        <f>'Insumos (3)'!C102</f>
        <v>Hr</v>
      </c>
      <c r="C84" s="25">
        <v>0.1023</v>
      </c>
      <c r="D84" s="39">
        <f>'Insumos (3)'!D102</f>
        <v>86532</v>
      </c>
      <c r="E84" s="38">
        <f>ROUND(C84*D84, 2)</f>
        <v>8852.2199999999993</v>
      </c>
    </row>
    <row r="85" spans="1:5" x14ac:dyDescent="0.25">
      <c r="D85" s="40" t="s">
        <v>150</v>
      </c>
      <c r="E85" s="41">
        <f>SUM(E84:E84)</f>
        <v>8852.2199999999993</v>
      </c>
    </row>
    <row r="86" spans="1:5" x14ac:dyDescent="0.25">
      <c r="A86" s="48" t="s">
        <v>184</v>
      </c>
    </row>
    <row r="87" spans="1:5" x14ac:dyDescent="0.25">
      <c r="A87" s="49" t="s">
        <v>270</v>
      </c>
      <c r="B87" s="26" t="s">
        <v>89</v>
      </c>
      <c r="C87" s="25">
        <v>4.2999999999999997E-2</v>
      </c>
      <c r="D87" s="39">
        <f>'Subproductos (3)'!E264</f>
        <v>438446</v>
      </c>
      <c r="E87" s="38">
        <f>ROUND(C87*D87, 2)</f>
        <v>18853.18</v>
      </c>
    </row>
    <row r="88" spans="1:5" x14ac:dyDescent="0.25">
      <c r="D88" s="40" t="s">
        <v>150</v>
      </c>
      <c r="E88" s="41">
        <f>SUM(E87:E87)</f>
        <v>18853.18</v>
      </c>
    </row>
    <row r="89" spans="1:5" x14ac:dyDescent="0.25">
      <c r="A89" s="48" t="s">
        <v>178</v>
      </c>
    </row>
    <row r="90" spans="1:5" x14ac:dyDescent="0.25">
      <c r="A90" s="49" t="str">
        <f>'Insumos (3)'!B108</f>
        <v>ENSAYO CBR</v>
      </c>
      <c r="B90" s="26" t="str">
        <f>'Insumos (3)'!C108</f>
        <v>Un</v>
      </c>
      <c r="C90" s="25">
        <v>0.05</v>
      </c>
      <c r="D90" s="39">
        <f>'Insumos (3)'!D108</f>
        <v>327546</v>
      </c>
      <c r="E90" s="38">
        <f>ROUND(C90*D90, 2)</f>
        <v>16377.3</v>
      </c>
    </row>
    <row r="91" spans="1:5" x14ac:dyDescent="0.25">
      <c r="D91" s="40" t="s">
        <v>150</v>
      </c>
      <c r="E91" s="41">
        <f>SUM(E90:E90)</f>
        <v>16377.3</v>
      </c>
    </row>
    <row r="93" spans="1:5" x14ac:dyDescent="0.25">
      <c r="D93" s="42" t="s">
        <v>198</v>
      </c>
      <c r="E93" s="43">
        <f>ROUND(SUM(E73:E91)/2, 0)</f>
        <v>240243</v>
      </c>
    </row>
    <row r="96" spans="1:5" x14ac:dyDescent="0.25">
      <c r="A96" s="50" t="s">
        <v>343</v>
      </c>
      <c r="B96" s="33"/>
      <c r="C96" s="34"/>
      <c r="D96" s="34"/>
      <c r="E96" s="35" t="s">
        <v>2</v>
      </c>
    </row>
    <row r="97" spans="1:5" x14ac:dyDescent="0.25">
      <c r="A97" s="47" t="s">
        <v>20</v>
      </c>
      <c r="B97" s="36" t="s">
        <v>21</v>
      </c>
      <c r="C97" s="36" t="s">
        <v>147</v>
      </c>
      <c r="D97" s="36" t="s">
        <v>22</v>
      </c>
      <c r="E97" s="37" t="s">
        <v>148</v>
      </c>
    </row>
    <row r="98" spans="1:5" x14ac:dyDescent="0.25">
      <c r="A98" s="48" t="s">
        <v>190</v>
      </c>
    </row>
    <row r="99" spans="1:5" x14ac:dyDescent="0.25">
      <c r="A99" s="49" t="s">
        <v>193</v>
      </c>
      <c r="B99" s="26" t="s">
        <v>27</v>
      </c>
      <c r="C99" s="25">
        <v>0.04</v>
      </c>
      <c r="D99" s="39">
        <f>'Subproductos (3)'!E365</f>
        <v>75375</v>
      </c>
      <c r="E99" s="38">
        <f>ROUND(C99*D99, 2)</f>
        <v>3015</v>
      </c>
    </row>
    <row r="100" spans="1:5" x14ac:dyDescent="0.25">
      <c r="A100" s="49" t="str">
        <f>'Insumos (3)'!B6</f>
        <v>ACPM</v>
      </c>
      <c r="B100" s="26" t="str">
        <f>'Insumos (3)'!C6</f>
        <v>Gal</v>
      </c>
      <c r="C100" s="25">
        <v>0.1</v>
      </c>
      <c r="D100" s="39">
        <f>'Insumos (3)'!D6</f>
        <v>9700</v>
      </c>
      <c r="E100" s="38">
        <f>ROUND(C100*D100, 2)</f>
        <v>970</v>
      </c>
    </row>
    <row r="101" spans="1:5" x14ac:dyDescent="0.25">
      <c r="A101" s="49" t="s">
        <v>191</v>
      </c>
      <c r="B101" s="26" t="s">
        <v>31</v>
      </c>
      <c r="C101" s="25">
        <v>0.10299999999999999</v>
      </c>
      <c r="D101" s="39">
        <f>'Subproductos (3)'!E329</f>
        <v>491271</v>
      </c>
      <c r="E101" s="38">
        <f>ROUND(C101*D101, 2)</f>
        <v>50600.91</v>
      </c>
    </row>
    <row r="102" spans="1:5" x14ac:dyDescent="0.25">
      <c r="D102" s="40" t="s">
        <v>150</v>
      </c>
      <c r="E102" s="41">
        <f>SUM(E99:E101)</f>
        <v>54585.91</v>
      </c>
    </row>
    <row r="103" spans="1:5" x14ac:dyDescent="0.25">
      <c r="A103" s="48" t="s">
        <v>149</v>
      </c>
    </row>
    <row r="104" spans="1:5" x14ac:dyDescent="0.25">
      <c r="A104" s="49" t="s">
        <v>152</v>
      </c>
      <c r="B104" s="26" t="s">
        <v>33</v>
      </c>
      <c r="C104" s="25">
        <v>8.0000000000000004E-4</v>
      </c>
      <c r="D104" s="39">
        <f>'Subproductos (3)'!E23</f>
        <v>360683</v>
      </c>
      <c r="E104" s="38">
        <f>ROUND(C104*D104, 2)</f>
        <v>288.55</v>
      </c>
    </row>
    <row r="105" spans="1:5" x14ac:dyDescent="0.25">
      <c r="A105" s="49" t="str">
        <f>'Insumos (3)'!B64</f>
        <v>CODAL DE ALUMINIO 3" x 1 1/2" x 3 m</v>
      </c>
      <c r="B105" s="26" t="str">
        <f>'Insumos (3)'!C64</f>
        <v>Un</v>
      </c>
      <c r="C105" s="25">
        <v>8.0000000000000004E-4</v>
      </c>
      <c r="D105" s="39">
        <f>'Insumos (3)'!D64</f>
        <v>39838</v>
      </c>
      <c r="E105" s="38">
        <f>ROUND(C105*D105, 2)</f>
        <v>31.87</v>
      </c>
    </row>
    <row r="106" spans="1:5" x14ac:dyDescent="0.25">
      <c r="A106" s="49" t="str">
        <f>'Insumos (3)'!B70</f>
        <v>ESCOBA</v>
      </c>
      <c r="B106" s="26" t="str">
        <f>'Insumos (3)'!C70</f>
        <v>Un</v>
      </c>
      <c r="C106" s="25">
        <v>8.0000000000000004E-4</v>
      </c>
      <c r="D106" s="39">
        <f>'Insumos (3)'!D70</f>
        <v>17067</v>
      </c>
      <c r="E106" s="38">
        <f>ROUND(C106*D106, 2)</f>
        <v>13.65</v>
      </c>
    </row>
    <row r="107" spans="1:5" x14ac:dyDescent="0.25">
      <c r="A107" s="49" t="s">
        <v>154</v>
      </c>
      <c r="B107" s="26" t="s">
        <v>33</v>
      </c>
      <c r="C107" s="25">
        <v>8.0000000000000004E-4</v>
      </c>
      <c r="D107" s="39">
        <f>'Subproductos (3)'!E53</f>
        <v>311128</v>
      </c>
      <c r="E107" s="38">
        <f>ROUND(C107*D107, 2)</f>
        <v>248.9</v>
      </c>
    </row>
    <row r="108" spans="1:5" x14ac:dyDescent="0.25">
      <c r="D108" s="40" t="s">
        <v>150</v>
      </c>
      <c r="E108" s="41">
        <f>SUM(E104:E107)</f>
        <v>582.97</v>
      </c>
    </row>
    <row r="109" spans="1:5" x14ac:dyDescent="0.25">
      <c r="A109" s="48" t="s">
        <v>184</v>
      </c>
    </row>
    <row r="110" spans="1:5" x14ac:dyDescent="0.25">
      <c r="A110" s="49" t="s">
        <v>183</v>
      </c>
      <c r="B110" s="26" t="s">
        <v>89</v>
      </c>
      <c r="C110" s="25">
        <v>0.08</v>
      </c>
      <c r="D110" s="39">
        <f>'Subproductos (3)'!E234</f>
        <v>194861</v>
      </c>
      <c r="E110" s="38">
        <f>ROUND(C110*D110, 2)</f>
        <v>15588.88</v>
      </c>
    </row>
    <row r="111" spans="1:5" x14ac:dyDescent="0.25">
      <c r="D111" s="40" t="s">
        <v>150</v>
      </c>
      <c r="E111" s="41">
        <f>SUM(E110:E110)</f>
        <v>15588.88</v>
      </c>
    </row>
    <row r="113" spans="1:5" x14ac:dyDescent="0.25">
      <c r="D113" s="42" t="s">
        <v>198</v>
      </c>
      <c r="E113" s="43">
        <f>ROUND(SUM(E98:E111)/2, 0)</f>
        <v>70758</v>
      </c>
    </row>
    <row r="116" spans="1:5" x14ac:dyDescent="0.25">
      <c r="A116" s="50" t="s">
        <v>342</v>
      </c>
      <c r="B116" s="33"/>
      <c r="C116" s="34"/>
      <c r="D116" s="34"/>
      <c r="E116" s="35" t="s">
        <v>14</v>
      </c>
    </row>
    <row r="117" spans="1:5" x14ac:dyDescent="0.25">
      <c r="A117" s="47" t="s">
        <v>20</v>
      </c>
      <c r="B117" s="36" t="s">
        <v>21</v>
      </c>
      <c r="C117" s="36" t="s">
        <v>147</v>
      </c>
      <c r="D117" s="36" t="s">
        <v>22</v>
      </c>
      <c r="E117" s="37" t="s">
        <v>148</v>
      </c>
    </row>
    <row r="118" spans="1:5" x14ac:dyDescent="0.25">
      <c r="A118" s="48" t="s">
        <v>190</v>
      </c>
    </row>
    <row r="119" spans="1:5" x14ac:dyDescent="0.25">
      <c r="A119" s="49" t="s">
        <v>189</v>
      </c>
      <c r="B119" s="26" t="s">
        <v>31</v>
      </c>
      <c r="C119" s="25">
        <v>1.05</v>
      </c>
      <c r="D119" s="39">
        <f>'Subproductos (3)'!E306</f>
        <v>459410</v>
      </c>
      <c r="E119" s="38">
        <f>ROUND(C119*D119, 2)</f>
        <v>482380.5</v>
      </c>
    </row>
    <row r="120" spans="1:5" x14ac:dyDescent="0.25">
      <c r="D120" s="40" t="s">
        <v>150</v>
      </c>
      <c r="E120" s="41">
        <f>SUM(E119:E119)</f>
        <v>482380.5</v>
      </c>
    </row>
    <row r="121" spans="1:5" x14ac:dyDescent="0.25">
      <c r="A121" s="48" t="s">
        <v>149</v>
      </c>
    </row>
    <row r="122" spans="1:5" x14ac:dyDescent="0.25">
      <c r="A122" s="49" t="s">
        <v>152</v>
      </c>
      <c r="B122" s="26" t="s">
        <v>33</v>
      </c>
      <c r="C122" s="25">
        <v>5.4999999999999997E-3</v>
      </c>
      <c r="D122" s="39">
        <f>'Subproductos (3)'!E23</f>
        <v>360683</v>
      </c>
      <c r="E122" s="38">
        <f>ROUND(C122*D122, 2)</f>
        <v>1983.76</v>
      </c>
    </row>
    <row r="123" spans="1:5" x14ac:dyDescent="0.25">
      <c r="A123" s="49" t="str">
        <f>'Insumos (3)'!B88</f>
        <v>PALUSTRE</v>
      </c>
      <c r="B123" s="26" t="str">
        <f>'Insumos (3)'!C88</f>
        <v>Un</v>
      </c>
      <c r="C123" s="25">
        <v>2.8E-3</v>
      </c>
      <c r="D123" s="39">
        <f>'Insumos (3)'!D88</f>
        <v>14352</v>
      </c>
      <c r="E123" s="38">
        <f>ROUND(C123*D123, 2)</f>
        <v>40.19</v>
      </c>
    </row>
    <row r="124" spans="1:5" x14ac:dyDescent="0.25">
      <c r="D124" s="40" t="s">
        <v>150</v>
      </c>
      <c r="E124" s="41">
        <f>SUM(E122:E123)</f>
        <v>2023.95</v>
      </c>
    </row>
    <row r="125" spans="1:5" x14ac:dyDescent="0.25">
      <c r="A125" s="48" t="s">
        <v>184</v>
      </c>
    </row>
    <row r="126" spans="1:5" x14ac:dyDescent="0.25">
      <c r="A126" s="49" t="s">
        <v>185</v>
      </c>
      <c r="B126" s="26" t="s">
        <v>89</v>
      </c>
      <c r="C126" s="25">
        <v>0.27539999999999998</v>
      </c>
      <c r="D126" s="39">
        <f>'Subproductos (3)'!E244</f>
        <v>276056</v>
      </c>
      <c r="E126" s="38">
        <f>ROUND(C126*D126, 2)</f>
        <v>76025.820000000007</v>
      </c>
    </row>
    <row r="127" spans="1:5" x14ac:dyDescent="0.25">
      <c r="D127" s="40" t="s">
        <v>150</v>
      </c>
      <c r="E127" s="41">
        <f>SUM(E126:E126)</f>
        <v>76025.820000000007</v>
      </c>
    </row>
    <row r="129" spans="1:5" x14ac:dyDescent="0.25">
      <c r="D129" s="42" t="s">
        <v>198</v>
      </c>
      <c r="E129" s="43">
        <f>ROUND(SUM(E118:E127)/2, 0)</f>
        <v>560430</v>
      </c>
    </row>
    <row r="132" spans="1:5" x14ac:dyDescent="0.25">
      <c r="A132" s="50" t="s">
        <v>341</v>
      </c>
      <c r="B132" s="33"/>
      <c r="C132" s="34"/>
      <c r="D132" s="34"/>
      <c r="E132" s="35" t="s">
        <v>301</v>
      </c>
    </row>
    <row r="133" spans="1:5" x14ac:dyDescent="0.25">
      <c r="A133" s="47" t="s">
        <v>20</v>
      </c>
      <c r="B133" s="36" t="s">
        <v>21</v>
      </c>
      <c r="C133" s="36" t="s">
        <v>147</v>
      </c>
      <c r="D133" s="36" t="s">
        <v>22</v>
      </c>
      <c r="E133" s="37" t="s">
        <v>148</v>
      </c>
    </row>
    <row r="134" spans="1:5" x14ac:dyDescent="0.25">
      <c r="A134" s="48" t="s">
        <v>190</v>
      </c>
    </row>
    <row r="135" spans="1:5" x14ac:dyDescent="0.25">
      <c r="A135" s="49" t="str">
        <f>'Insumos (3)'!B13</f>
        <v>BORDILLO PREFABRICADO 80x20x35</v>
      </c>
      <c r="B135" s="26" t="str">
        <f>'Insumos (3)'!C13</f>
        <v>Un</v>
      </c>
      <c r="C135" s="25">
        <v>1.25</v>
      </c>
      <c r="D135" s="39">
        <f>'Insumos (3)'!D13</f>
        <v>55105</v>
      </c>
      <c r="E135" s="38">
        <f>ROUND(C135*D135, 2)</f>
        <v>68881.25</v>
      </c>
    </row>
    <row r="136" spans="1:5" x14ac:dyDescent="0.25">
      <c r="A136" s="49" t="s">
        <v>191</v>
      </c>
      <c r="B136" s="26" t="s">
        <v>31</v>
      </c>
      <c r="C136" s="25">
        <v>2.5000000000000001E-2</v>
      </c>
      <c r="D136" s="39">
        <f>'Subproductos (3)'!E329</f>
        <v>491271</v>
      </c>
      <c r="E136" s="38">
        <f>ROUND(C136*D136, 2)</f>
        <v>12281.78</v>
      </c>
    </row>
    <row r="137" spans="1:5" x14ac:dyDescent="0.25">
      <c r="A137" s="49" t="s">
        <v>265</v>
      </c>
      <c r="B137" s="26" t="s">
        <v>31</v>
      </c>
      <c r="C137" s="25">
        <v>1.8E-3</v>
      </c>
      <c r="D137" s="39">
        <f>'Subproductos (3)'!E385</f>
        <v>455846</v>
      </c>
      <c r="E137" s="38">
        <f>ROUND(C137*D137, 2)</f>
        <v>820.52</v>
      </c>
    </row>
    <row r="138" spans="1:5" x14ac:dyDescent="0.25">
      <c r="D138" s="40" t="s">
        <v>150</v>
      </c>
      <c r="E138" s="41">
        <f>SUM(E135:E137)</f>
        <v>81983.55</v>
      </c>
    </row>
    <row r="139" spans="1:5" x14ac:dyDescent="0.25">
      <c r="A139" s="48" t="s">
        <v>149</v>
      </c>
    </row>
    <row r="140" spans="1:5" x14ac:dyDescent="0.25">
      <c r="A140" s="49" t="s">
        <v>152</v>
      </c>
      <c r="B140" s="26" t="s">
        <v>33</v>
      </c>
      <c r="C140" s="25">
        <v>6.9999999999999999E-4</v>
      </c>
      <c r="D140" s="39">
        <f>'Subproductos (3)'!E23</f>
        <v>360683</v>
      </c>
      <c r="E140" s="38">
        <f>ROUND(C140*D140, 2)</f>
        <v>252.48</v>
      </c>
    </row>
    <row r="141" spans="1:5" x14ac:dyDescent="0.25">
      <c r="A141" s="49" t="str">
        <f>'Insumos (3)'!B88</f>
        <v>PALUSTRE</v>
      </c>
      <c r="B141" s="26" t="str">
        <f>'Insumos (3)'!C88</f>
        <v>Un</v>
      </c>
      <c r="C141" s="25">
        <v>6.9999999999999999E-4</v>
      </c>
      <c r="D141" s="39">
        <f>'Insumos (3)'!D88</f>
        <v>14352</v>
      </c>
      <c r="E141" s="38">
        <f>ROUND(C141*D141, 2)</f>
        <v>10.050000000000001</v>
      </c>
    </row>
    <row r="142" spans="1:5" x14ac:dyDescent="0.25">
      <c r="D142" s="40" t="s">
        <v>150</v>
      </c>
      <c r="E142" s="41">
        <f>SUM(E140:E141)</f>
        <v>262.52999999999997</v>
      </c>
    </row>
    <row r="143" spans="1:5" x14ac:dyDescent="0.25">
      <c r="A143" s="48" t="s">
        <v>194</v>
      </c>
    </row>
    <row r="144" spans="1:5" x14ac:dyDescent="0.25">
      <c r="A144" s="49" t="str">
        <f>'Insumos (3)'!B99</f>
        <v>CAMIÓN 350</v>
      </c>
      <c r="B144" s="26" t="str">
        <f>'Insumos (3)'!C99</f>
        <v>Hr</v>
      </c>
      <c r="C144" s="25">
        <v>2.5000000000000001E-2</v>
      </c>
      <c r="D144" s="39">
        <f>'Insumos (3)'!D99</f>
        <v>59549</v>
      </c>
      <c r="E144" s="38">
        <f>ROUND(C144*D144, 2)</f>
        <v>1488.73</v>
      </c>
    </row>
    <row r="145" spans="1:5" x14ac:dyDescent="0.25">
      <c r="D145" s="40" t="s">
        <v>150</v>
      </c>
      <c r="E145" s="41">
        <f>SUM(E144:E144)</f>
        <v>1488.73</v>
      </c>
    </row>
    <row r="146" spans="1:5" x14ac:dyDescent="0.25">
      <c r="A146" s="48" t="s">
        <v>184</v>
      </c>
    </row>
    <row r="147" spans="1:5" x14ac:dyDescent="0.25">
      <c r="A147" s="49" t="s">
        <v>183</v>
      </c>
      <c r="B147" s="26" t="s">
        <v>89</v>
      </c>
      <c r="C147" s="25">
        <v>6.83E-2</v>
      </c>
      <c r="D147" s="39">
        <f>'Subproductos (3)'!E234</f>
        <v>194861</v>
      </c>
      <c r="E147" s="38">
        <f>ROUND(C147*D147, 2)</f>
        <v>13309.01</v>
      </c>
    </row>
    <row r="148" spans="1:5" x14ac:dyDescent="0.25">
      <c r="D148" s="40" t="s">
        <v>150</v>
      </c>
      <c r="E148" s="41">
        <f>SUM(E147:E147)</f>
        <v>13309.01</v>
      </c>
    </row>
    <row r="150" spans="1:5" x14ac:dyDescent="0.25">
      <c r="D150" s="42" t="s">
        <v>198</v>
      </c>
      <c r="E150" s="43">
        <f>ROUND(SUM(E134:E148)/2, 0)</f>
        <v>97044</v>
      </c>
    </row>
    <row r="153" spans="1:5" x14ac:dyDescent="0.25">
      <c r="A153" s="50" t="s">
        <v>329</v>
      </c>
      <c r="B153" s="33"/>
      <c r="C153" s="34"/>
      <c r="D153" s="34"/>
      <c r="E153" s="35" t="s">
        <v>2</v>
      </c>
    </row>
    <row r="154" spans="1:5" x14ac:dyDescent="0.25">
      <c r="A154" s="47" t="s">
        <v>20</v>
      </c>
      <c r="B154" s="36" t="s">
        <v>21</v>
      </c>
      <c r="C154" s="36" t="s">
        <v>147</v>
      </c>
      <c r="D154" s="36" t="s">
        <v>22</v>
      </c>
      <c r="E154" s="37" t="s">
        <v>148</v>
      </c>
    </row>
    <row r="155" spans="1:5" x14ac:dyDescent="0.25">
      <c r="A155" s="48" t="s">
        <v>190</v>
      </c>
    </row>
    <row r="156" spans="1:5" x14ac:dyDescent="0.25">
      <c r="A156" s="49" t="str">
        <f>'Insumos (3)'!B11</f>
        <v>BLOQUE CEMENTO 10x20x40 cm</v>
      </c>
      <c r="B156" s="26" t="str">
        <f>'Insumos (3)'!C11</f>
        <v>Un</v>
      </c>
      <c r="C156" s="25">
        <v>10.3</v>
      </c>
      <c r="D156" s="39">
        <f>'Insumos (3)'!D11</f>
        <v>3114</v>
      </c>
      <c r="E156" s="38">
        <f>ROUND(C156*D156, 2)</f>
        <v>32074.2</v>
      </c>
    </row>
    <row r="157" spans="1:5" x14ac:dyDescent="0.25">
      <c r="A157" s="49" t="str">
        <f>'Insumos (3)'!B10</f>
        <v>BLOQUE CEMENTO ½ 10x20x20 cm</v>
      </c>
      <c r="B157" s="26" t="str">
        <f>'Insumos (3)'!C10</f>
        <v>Un</v>
      </c>
      <c r="C157" s="25">
        <v>2.5</v>
      </c>
      <c r="D157" s="39">
        <f>'Insumos (3)'!D10</f>
        <v>1867</v>
      </c>
      <c r="E157" s="38">
        <f>ROUND(C157*D157, 2)</f>
        <v>4667.5</v>
      </c>
    </row>
    <row r="158" spans="1:5" x14ac:dyDescent="0.25">
      <c r="A158" s="49" t="s">
        <v>265</v>
      </c>
      <c r="B158" s="26" t="s">
        <v>31</v>
      </c>
      <c r="C158" s="25">
        <v>1.03E-2</v>
      </c>
      <c r="D158" s="39">
        <f>'Subproductos (3)'!E385</f>
        <v>455846</v>
      </c>
      <c r="E158" s="38">
        <f>ROUND(C158*D158, 2)</f>
        <v>4695.21</v>
      </c>
    </row>
    <row r="159" spans="1:5" x14ac:dyDescent="0.25">
      <c r="D159" s="40" t="s">
        <v>150</v>
      </c>
      <c r="E159" s="41">
        <f>SUM(E156:E158)</f>
        <v>41436.909999999996</v>
      </c>
    </row>
    <row r="160" spans="1:5" x14ac:dyDescent="0.25">
      <c r="A160" s="48" t="s">
        <v>149</v>
      </c>
    </row>
    <row r="161" spans="1:5" x14ac:dyDescent="0.25">
      <c r="A161" s="49" t="str">
        <f>'Insumos (3)'!B74</f>
        <v>KIT ARNÉS PARA ALTURAS</v>
      </c>
      <c r="B161" s="26" t="str">
        <f>'Insumos (3)'!C74</f>
        <v>Un</v>
      </c>
      <c r="C161" s="25">
        <v>1.1000000000000001E-3</v>
      </c>
      <c r="D161" s="39">
        <f>'Insumos (3)'!D74</f>
        <v>691646</v>
      </c>
      <c r="E161" s="38">
        <f>ROUND(C161*D161, 2)</f>
        <v>760.81</v>
      </c>
    </row>
    <row r="162" spans="1:5" x14ac:dyDescent="0.25">
      <c r="A162" s="49" t="s">
        <v>145</v>
      </c>
      <c r="B162" s="26" t="s">
        <v>89</v>
      </c>
      <c r="C162" s="25">
        <v>0.22</v>
      </c>
      <c r="D162" s="39">
        <f>'Subproductos (3)'!E12</f>
        <v>4477</v>
      </c>
      <c r="E162" s="38">
        <f>ROUND(C162*D162, 2)</f>
        <v>984.94</v>
      </c>
    </row>
    <row r="163" spans="1:5" x14ac:dyDescent="0.25">
      <c r="A163" s="49" t="str">
        <f>'Insumos (3)'!B56</f>
        <v>BATEA</v>
      </c>
      <c r="B163" s="26" t="str">
        <f>'Insumos (3)'!C56</f>
        <v>Un</v>
      </c>
      <c r="C163" s="25">
        <v>1.1000000000000001E-3</v>
      </c>
      <c r="D163" s="39">
        <f>'Insumos (3)'!D56</f>
        <v>27987</v>
      </c>
      <c r="E163" s="38">
        <f>ROUND(C163*D163, 2)</f>
        <v>30.79</v>
      </c>
    </row>
    <row r="164" spans="1:5" x14ac:dyDescent="0.25">
      <c r="A164" s="49" t="s">
        <v>154</v>
      </c>
      <c r="B164" s="26" t="s">
        <v>33</v>
      </c>
      <c r="C164" s="25">
        <v>1.1000000000000001E-3</v>
      </c>
      <c r="D164" s="39">
        <f>'Subproductos (3)'!E53</f>
        <v>311128</v>
      </c>
      <c r="E164" s="38">
        <f>ROUND(C164*D164, 2)</f>
        <v>342.24</v>
      </c>
    </row>
    <row r="165" spans="1:5" x14ac:dyDescent="0.25">
      <c r="D165" s="40" t="s">
        <v>150</v>
      </c>
      <c r="E165" s="41">
        <f>SUM(E161:E164)</f>
        <v>2118.7799999999997</v>
      </c>
    </row>
    <row r="166" spans="1:5" x14ac:dyDescent="0.25">
      <c r="A166" s="48" t="s">
        <v>194</v>
      </c>
    </row>
    <row r="167" spans="1:5" x14ac:dyDescent="0.25">
      <c r="A167" s="49" t="str">
        <f>'Insumos (3)'!B100</f>
        <v>CAMIÓN PLATAFORMA 10 Ton</v>
      </c>
      <c r="B167" s="26" t="str">
        <f>'Insumos (3)'!C100</f>
        <v>Hr</v>
      </c>
      <c r="C167" s="25">
        <v>5.8400000000000001E-2</v>
      </c>
      <c r="D167" s="39">
        <f>'Insumos (3)'!D100</f>
        <v>102975</v>
      </c>
      <c r="E167" s="38">
        <f>ROUND(C167*D167, 2)</f>
        <v>6013.74</v>
      </c>
    </row>
    <row r="168" spans="1:5" x14ac:dyDescent="0.25">
      <c r="D168" s="40" t="s">
        <v>150</v>
      </c>
      <c r="E168" s="41">
        <f>SUM(E167:E167)</f>
        <v>6013.74</v>
      </c>
    </row>
    <row r="169" spans="1:5" x14ac:dyDescent="0.25">
      <c r="A169" s="48" t="s">
        <v>184</v>
      </c>
    </row>
    <row r="170" spans="1:5" x14ac:dyDescent="0.25">
      <c r="A170" s="49" t="s">
        <v>183</v>
      </c>
      <c r="B170" s="26" t="s">
        <v>89</v>
      </c>
      <c r="C170" s="25">
        <v>0.108</v>
      </c>
      <c r="D170" s="39">
        <f>'Subproductos (3)'!E234</f>
        <v>194861</v>
      </c>
      <c r="E170" s="38">
        <f>ROUND(C170*D170, 2)</f>
        <v>21044.99</v>
      </c>
    </row>
    <row r="171" spans="1:5" x14ac:dyDescent="0.25">
      <c r="D171" s="40" t="s">
        <v>150</v>
      </c>
      <c r="E171" s="41">
        <f>SUM(E170:E170)</f>
        <v>21044.99</v>
      </c>
    </row>
    <row r="173" spans="1:5" x14ac:dyDescent="0.25">
      <c r="D173" s="42" t="s">
        <v>198</v>
      </c>
      <c r="E173" s="43">
        <f>ROUND(SUM(E155:E171)/2, 0)</f>
        <v>70614</v>
      </c>
    </row>
    <row r="176" spans="1:5" x14ac:dyDescent="0.25">
      <c r="A176" s="50" t="s">
        <v>328</v>
      </c>
      <c r="B176" s="33"/>
      <c r="C176" s="34"/>
      <c r="D176" s="34"/>
      <c r="E176" s="35" t="s">
        <v>2</v>
      </c>
    </row>
    <row r="177" spans="1:5" x14ac:dyDescent="0.25">
      <c r="A177" s="47" t="s">
        <v>20</v>
      </c>
      <c r="B177" s="36" t="s">
        <v>21</v>
      </c>
      <c r="C177" s="36" t="s">
        <v>147</v>
      </c>
      <c r="D177" s="36" t="s">
        <v>22</v>
      </c>
      <c r="E177" s="37" t="s">
        <v>148</v>
      </c>
    </row>
    <row r="178" spans="1:5" x14ac:dyDescent="0.25">
      <c r="A178" s="48" t="s">
        <v>190</v>
      </c>
    </row>
    <row r="179" spans="1:5" x14ac:dyDescent="0.25">
      <c r="A179" s="49" t="s">
        <v>265</v>
      </c>
      <c r="B179" s="26" t="s">
        <v>31</v>
      </c>
      <c r="C179" s="25">
        <v>2.5999999999999999E-2</v>
      </c>
      <c r="D179" s="39">
        <f>'Subproductos (3)'!E385</f>
        <v>455846</v>
      </c>
      <c r="E179" s="38">
        <f>ROUND(C179*D179, 2)</f>
        <v>11852</v>
      </c>
    </row>
    <row r="180" spans="1:5" x14ac:dyDescent="0.25">
      <c r="D180" s="40" t="s">
        <v>150</v>
      </c>
      <c r="E180" s="41">
        <f>SUM(E179:E179)</f>
        <v>11852</v>
      </c>
    </row>
    <row r="181" spans="1:5" x14ac:dyDescent="0.25">
      <c r="A181" s="48" t="s">
        <v>149</v>
      </c>
    </row>
    <row r="182" spans="1:5" x14ac:dyDescent="0.25">
      <c r="A182" s="49" t="str">
        <f>'Insumos (3)'!B74</f>
        <v>KIT ARNÉS PARA ALTURAS</v>
      </c>
      <c r="B182" s="26" t="str">
        <f>'Insumos (3)'!C74</f>
        <v>Un</v>
      </c>
      <c r="C182" s="25">
        <v>1.1000000000000001E-3</v>
      </c>
      <c r="D182" s="39">
        <f>'Insumos (3)'!D74</f>
        <v>691646</v>
      </c>
      <c r="E182" s="38">
        <f>ROUND(C182*D182, 2)</f>
        <v>760.81</v>
      </c>
    </row>
    <row r="183" spans="1:5" x14ac:dyDescent="0.25">
      <c r="A183" s="49" t="str">
        <f>'Insumos (3)'!B52</f>
        <v>ANDAMIO COLGANTE 30-60 m de CABLE</v>
      </c>
      <c r="B183" s="26" t="str">
        <f>'Insumos (3)'!C52</f>
        <v>Día</v>
      </c>
      <c r="C183" s="25">
        <v>0.85</v>
      </c>
      <c r="D183" s="39">
        <f>'Insumos (3)'!D52</f>
        <v>6165</v>
      </c>
      <c r="E183" s="38">
        <f>ROUND(C183*D183, 2)</f>
        <v>5240.25</v>
      </c>
    </row>
    <row r="184" spans="1:5" x14ac:dyDescent="0.25">
      <c r="A184" s="49" t="str">
        <f>'Insumos (3)'!B64</f>
        <v>CODAL DE ALUMINIO 3" x 1 1/2" x 3 m</v>
      </c>
      <c r="B184" s="26" t="str">
        <f>'Insumos (3)'!C64</f>
        <v>Un</v>
      </c>
      <c r="C184" s="25">
        <v>1.1000000000000001E-3</v>
      </c>
      <c r="D184" s="39">
        <f>'Insumos (3)'!D64</f>
        <v>39838</v>
      </c>
      <c r="E184" s="38">
        <f>ROUND(C184*D184, 2)</f>
        <v>43.82</v>
      </c>
    </row>
    <row r="185" spans="1:5" x14ac:dyDescent="0.25">
      <c r="A185" s="49" t="str">
        <f>'Insumos (3)'!B56</f>
        <v>BATEA</v>
      </c>
      <c r="B185" s="26" t="str">
        <f>'Insumos (3)'!C56</f>
        <v>Un</v>
      </c>
      <c r="C185" s="25">
        <v>1.1000000000000001E-3</v>
      </c>
      <c r="D185" s="39">
        <f>'Insumos (3)'!D56</f>
        <v>27987</v>
      </c>
      <c r="E185" s="38">
        <f>ROUND(C185*D185, 2)</f>
        <v>30.79</v>
      </c>
    </row>
    <row r="186" spans="1:5" x14ac:dyDescent="0.25">
      <c r="A186" s="49" t="str">
        <f>'Insumos (3)'!B88</f>
        <v>PALUSTRE</v>
      </c>
      <c r="B186" s="26" t="str">
        <f>'Insumos (3)'!C88</f>
        <v>Un</v>
      </c>
      <c r="C186" s="25">
        <v>1.1000000000000001E-3</v>
      </c>
      <c r="D186" s="39">
        <f>'Insumos (3)'!D88</f>
        <v>14352</v>
      </c>
      <c r="E186" s="38">
        <f>ROUND(C186*D186, 2)</f>
        <v>15.79</v>
      </c>
    </row>
    <row r="187" spans="1:5" x14ac:dyDescent="0.25">
      <c r="D187" s="40" t="s">
        <v>150</v>
      </c>
      <c r="E187" s="41">
        <f>SUM(E182:E186)</f>
        <v>6091.4599999999991</v>
      </c>
    </row>
    <row r="188" spans="1:5" x14ac:dyDescent="0.25">
      <c r="A188" s="48" t="s">
        <v>184</v>
      </c>
    </row>
    <row r="189" spans="1:5" x14ac:dyDescent="0.25">
      <c r="A189" s="49" t="s">
        <v>183</v>
      </c>
      <c r="B189" s="26" t="s">
        <v>89</v>
      </c>
      <c r="C189" s="25">
        <v>0.111</v>
      </c>
      <c r="D189" s="39">
        <f>'Subproductos (3)'!E234</f>
        <v>194861</v>
      </c>
      <c r="E189" s="38">
        <f>ROUND(C189*D189, 2)</f>
        <v>21629.57</v>
      </c>
    </row>
    <row r="190" spans="1:5" x14ac:dyDescent="0.25">
      <c r="D190" s="40" t="s">
        <v>150</v>
      </c>
      <c r="E190" s="41">
        <f>SUM(E189:E189)</f>
        <v>21629.57</v>
      </c>
    </row>
    <row r="192" spans="1:5" x14ac:dyDescent="0.25">
      <c r="D192" s="42" t="s">
        <v>198</v>
      </c>
      <c r="E192" s="43">
        <f>ROUND(SUM(E178:E190)/2, 0)</f>
        <v>39573</v>
      </c>
    </row>
    <row r="195" spans="1:5" x14ac:dyDescent="0.25">
      <c r="A195" s="50" t="s">
        <v>327</v>
      </c>
      <c r="B195" s="33"/>
      <c r="C195" s="34"/>
      <c r="D195" s="34"/>
      <c r="E195" s="35" t="s">
        <v>2</v>
      </c>
    </row>
    <row r="196" spans="1:5" x14ac:dyDescent="0.25">
      <c r="A196" s="47" t="s">
        <v>20</v>
      </c>
      <c r="B196" s="36" t="s">
        <v>21</v>
      </c>
      <c r="C196" s="36" t="s">
        <v>147</v>
      </c>
      <c r="D196" s="36" t="s">
        <v>22</v>
      </c>
      <c r="E196" s="37" t="s">
        <v>148</v>
      </c>
    </row>
    <row r="197" spans="1:5" x14ac:dyDescent="0.25">
      <c r="A197" s="48" t="s">
        <v>190</v>
      </c>
    </row>
    <row r="198" spans="1:5" x14ac:dyDescent="0.25">
      <c r="A198" s="49" t="str">
        <f>'Insumos (3)'!B26</f>
        <v>IMPRIMANTE ACRONAL</v>
      </c>
      <c r="B198" s="26" t="str">
        <f>'Insumos (3)'!C26</f>
        <v>Lt</v>
      </c>
      <c r="C198" s="25">
        <v>0.16</v>
      </c>
      <c r="D198" s="39">
        <f>'Insumos (3)'!D26</f>
        <v>17081</v>
      </c>
      <c r="E198" s="38">
        <f>ROUND(C198*D198, 2)</f>
        <v>2732.96</v>
      </c>
    </row>
    <row r="199" spans="1:5" x14ac:dyDescent="0.25">
      <c r="A199" s="49" t="str">
        <f>'Insumos (3)'!B35</f>
        <v>PINTURA KORAZA</v>
      </c>
      <c r="B199" s="26" t="str">
        <f>'Insumos (3)'!C35</f>
        <v>Gal</v>
      </c>
      <c r="C199" s="25">
        <v>0.1</v>
      </c>
      <c r="D199" s="39">
        <f>'Insumos (3)'!D35</f>
        <v>130247</v>
      </c>
      <c r="E199" s="38">
        <f>ROUND(C199*D199, 2)</f>
        <v>13024.7</v>
      </c>
    </row>
    <row r="200" spans="1:5" x14ac:dyDescent="0.25">
      <c r="D200" s="40" t="s">
        <v>150</v>
      </c>
      <c r="E200" s="41">
        <f>SUM(E198:E199)</f>
        <v>15757.66</v>
      </c>
    </row>
    <row r="201" spans="1:5" x14ac:dyDescent="0.25">
      <c r="A201" s="48" t="s">
        <v>149</v>
      </c>
    </row>
    <row r="202" spans="1:5" x14ac:dyDescent="0.25">
      <c r="A202" s="49" t="str">
        <f>'Insumos (3)'!B68</f>
        <v>DESTAPA CUÑETES PLÁSTICO</v>
      </c>
      <c r="B202" s="26" t="str">
        <f>'Insumos (3)'!C68</f>
        <v>Un</v>
      </c>
      <c r="C202" s="25">
        <v>8.9999999999999998E-4</v>
      </c>
      <c r="D202" s="39">
        <f>'Insumos (3)'!D68</f>
        <v>4110</v>
      </c>
      <c r="E202" s="38">
        <f>ROUND(C202*D202, 2)</f>
        <v>3.7</v>
      </c>
    </row>
    <row r="203" spans="1:5" x14ac:dyDescent="0.25">
      <c r="A203" s="49" t="s">
        <v>145</v>
      </c>
      <c r="B203" s="26" t="s">
        <v>89</v>
      </c>
      <c r="C203" s="25">
        <v>0.3</v>
      </c>
      <c r="D203" s="39">
        <f>'Subproductos (3)'!E12</f>
        <v>4477</v>
      </c>
      <c r="E203" s="38">
        <f>ROUND(C203*D203, 2)</f>
        <v>1343.1</v>
      </c>
    </row>
    <row r="204" spans="1:5" x14ac:dyDescent="0.25">
      <c r="A204" s="49" t="str">
        <f>'Insumos (3)'!B94</f>
        <v>RUEDA GIRATORIA PARA ANDAMIO</v>
      </c>
      <c r="B204" s="26" t="str">
        <f>'Insumos (3)'!C94</f>
        <v>Día</v>
      </c>
      <c r="C204" s="25">
        <v>0.3</v>
      </c>
      <c r="D204" s="39">
        <f>'Insumos (3)'!D94</f>
        <v>2056</v>
      </c>
      <c r="E204" s="38">
        <f>ROUND(C204*D204, 2)</f>
        <v>616.79999999999995</v>
      </c>
    </row>
    <row r="205" spans="1:5" x14ac:dyDescent="0.25">
      <c r="A205" s="49" t="s">
        <v>155</v>
      </c>
      <c r="B205" s="26" t="s">
        <v>33</v>
      </c>
      <c r="C205" s="25">
        <v>8.9999999999999998E-4</v>
      </c>
      <c r="D205" s="39">
        <f>'Subproductos (3)'!E69</f>
        <v>180736</v>
      </c>
      <c r="E205" s="38">
        <f>ROUND(C205*D205, 2)</f>
        <v>162.66</v>
      </c>
    </row>
    <row r="206" spans="1:5" x14ac:dyDescent="0.25">
      <c r="D206" s="40" t="s">
        <v>150</v>
      </c>
      <c r="E206" s="41">
        <f>SUM(E202:E205)</f>
        <v>2126.2599999999998</v>
      </c>
    </row>
    <row r="207" spans="1:5" x14ac:dyDescent="0.25">
      <c r="A207" s="48" t="s">
        <v>194</v>
      </c>
    </row>
    <row r="208" spans="1:5" x14ac:dyDescent="0.25">
      <c r="A208" s="49" t="str">
        <f>'Insumos (3)'!B101</f>
        <v>CAMIONETA</v>
      </c>
      <c r="B208" s="26" t="str">
        <f>'Insumos (3)'!C101</f>
        <v>Hr</v>
      </c>
      <c r="C208" s="25">
        <v>0.02</v>
      </c>
      <c r="D208" s="39">
        <f>'Insumos (3)'!D101</f>
        <v>37219</v>
      </c>
      <c r="E208" s="38">
        <f>ROUND(C208*D208, 2)</f>
        <v>744.38</v>
      </c>
    </row>
    <row r="209" spans="1:5" x14ac:dyDescent="0.25">
      <c r="D209" s="40" t="s">
        <v>150</v>
      </c>
      <c r="E209" s="41">
        <f>SUM(E208:E208)</f>
        <v>744.38</v>
      </c>
    </row>
    <row r="210" spans="1:5" x14ac:dyDescent="0.25">
      <c r="A210" s="48" t="s">
        <v>184</v>
      </c>
    </row>
    <row r="211" spans="1:5" x14ac:dyDescent="0.25">
      <c r="A211" s="49" t="s">
        <v>188</v>
      </c>
      <c r="B211" s="26" t="s">
        <v>89</v>
      </c>
      <c r="C211" s="25">
        <v>9.1999999999999998E-2</v>
      </c>
      <c r="D211" s="39">
        <f>'Subproductos (3)'!E283</f>
        <v>194860</v>
      </c>
      <c r="E211" s="38">
        <f>ROUND(C211*D211, 2)</f>
        <v>17927.12</v>
      </c>
    </row>
    <row r="212" spans="1:5" x14ac:dyDescent="0.25">
      <c r="D212" s="40" t="s">
        <v>150</v>
      </c>
      <c r="E212" s="41">
        <f>SUM(E211:E211)</f>
        <v>17927.12</v>
      </c>
    </row>
    <row r="214" spans="1:5" x14ac:dyDescent="0.25">
      <c r="D214" s="42" t="s">
        <v>198</v>
      </c>
      <c r="E214" s="43">
        <f>ROUND(SUM(E197:E212)/2, 0)</f>
        <v>36555</v>
      </c>
    </row>
    <row r="217" spans="1:5" x14ac:dyDescent="0.25">
      <c r="A217" s="50" t="s">
        <v>326</v>
      </c>
      <c r="B217" s="33"/>
      <c r="C217" s="34"/>
      <c r="D217" s="34"/>
      <c r="E217" s="35" t="s">
        <v>15</v>
      </c>
    </row>
    <row r="218" spans="1:5" x14ac:dyDescent="0.25">
      <c r="A218" s="47" t="s">
        <v>20</v>
      </c>
      <c r="B218" s="36" t="s">
        <v>21</v>
      </c>
      <c r="C218" s="36" t="s">
        <v>147</v>
      </c>
      <c r="D218" s="36" t="s">
        <v>22</v>
      </c>
      <c r="E218" s="37" t="s">
        <v>148</v>
      </c>
    </row>
    <row r="219" spans="1:5" x14ac:dyDescent="0.25">
      <c r="A219" s="48" t="s">
        <v>190</v>
      </c>
    </row>
    <row r="220" spans="1:5" x14ac:dyDescent="0.25">
      <c r="A220" s="49" t="str">
        <f>'Insumos (3)'!B42</f>
        <v>TIERRA VEGETAL</v>
      </c>
      <c r="B220" s="26" t="str">
        <f>'Insumos (3)'!C42</f>
        <v>m3</v>
      </c>
      <c r="C220" s="25">
        <v>1.4999999999999999E-2</v>
      </c>
      <c r="D220" s="39">
        <f>'Insumos (3)'!D42</f>
        <v>48851</v>
      </c>
      <c r="E220" s="38">
        <f>ROUND(C220*D220, 2)</f>
        <v>732.77</v>
      </c>
    </row>
    <row r="221" spans="1:5" x14ac:dyDescent="0.25">
      <c r="A221" s="49" t="str">
        <f>'Insumos (3)'!B46</f>
        <v>alegrías guineanas</v>
      </c>
      <c r="B221" s="26" t="str">
        <f>'Insumos (3)'!C46</f>
        <v>Un</v>
      </c>
      <c r="C221" s="25">
        <v>1</v>
      </c>
      <c r="D221" s="39">
        <f>'Insumos (3)'!D46</f>
        <v>4500</v>
      </c>
      <c r="E221" s="38">
        <f>ROUND(C221*D221, 2)</f>
        <v>4500</v>
      </c>
    </row>
    <row r="222" spans="1:5" x14ac:dyDescent="0.25">
      <c r="D222" s="40" t="s">
        <v>150</v>
      </c>
      <c r="E222" s="41">
        <f>SUM(E220:E221)</f>
        <v>5232.7700000000004</v>
      </c>
    </row>
    <row r="223" spans="1:5" x14ac:dyDescent="0.25">
      <c r="A223" s="48" t="s">
        <v>149</v>
      </c>
    </row>
    <row r="224" spans="1:5" x14ac:dyDescent="0.25">
      <c r="A224" s="49" t="s">
        <v>152</v>
      </c>
      <c r="B224" s="26" t="s">
        <v>33</v>
      </c>
      <c r="C224" s="25">
        <v>1E-4</v>
      </c>
      <c r="D224" s="39">
        <f>'Subproductos (3)'!E23</f>
        <v>360683</v>
      </c>
      <c r="E224" s="38">
        <f>ROUND(C224*D224, 2)</f>
        <v>36.07</v>
      </c>
    </row>
    <row r="225" spans="1:5" x14ac:dyDescent="0.25">
      <c r="A225" s="49" t="str">
        <f>'Insumos (3)'!B86</f>
        <v>PALA JARDINERA</v>
      </c>
      <c r="B225" s="26" t="str">
        <f>'Insumos (3)'!C86</f>
        <v>Un</v>
      </c>
      <c r="C225" s="25">
        <v>1E-4</v>
      </c>
      <c r="D225" s="39">
        <f>'Insumos (3)'!D86</f>
        <v>8906</v>
      </c>
      <c r="E225" s="38">
        <f>ROUND(C225*D225, 2)</f>
        <v>0.89</v>
      </c>
    </row>
    <row r="226" spans="1:5" x14ac:dyDescent="0.25">
      <c r="D226" s="40" t="s">
        <v>150</v>
      </c>
      <c r="E226" s="41">
        <f>SUM(E224:E225)</f>
        <v>36.96</v>
      </c>
    </row>
    <row r="227" spans="1:5" x14ac:dyDescent="0.25">
      <c r="A227" s="48" t="s">
        <v>194</v>
      </c>
    </row>
    <row r="228" spans="1:5" x14ac:dyDescent="0.25">
      <c r="A228" s="49" t="str">
        <f>'Insumos (3)'!B101</f>
        <v>CAMIONETA</v>
      </c>
      <c r="B228" s="26" t="str">
        <f>'Insumos (3)'!C101</f>
        <v>Hr</v>
      </c>
      <c r="C228" s="25">
        <v>0.02</v>
      </c>
      <c r="D228" s="39">
        <f>'Insumos (3)'!D101</f>
        <v>37219</v>
      </c>
      <c r="E228" s="38">
        <f>ROUND(C228*D228, 2)</f>
        <v>744.38</v>
      </c>
    </row>
    <row r="229" spans="1:5" x14ac:dyDescent="0.25">
      <c r="D229" s="40" t="s">
        <v>150</v>
      </c>
      <c r="E229" s="41">
        <f>SUM(E228:E228)</f>
        <v>744.38</v>
      </c>
    </row>
    <row r="230" spans="1:5" x14ac:dyDescent="0.25">
      <c r="A230" s="48" t="s">
        <v>184</v>
      </c>
    </row>
    <row r="231" spans="1:5" x14ac:dyDescent="0.25">
      <c r="A231" s="49" t="s">
        <v>161</v>
      </c>
      <c r="B231" s="26" t="s">
        <v>89</v>
      </c>
      <c r="C231" s="25">
        <v>1.8294999999999999E-2</v>
      </c>
      <c r="D231" s="39">
        <f>'Subproductos (3)'!E126</f>
        <v>81195</v>
      </c>
      <c r="E231" s="38">
        <f>ROUND(C231*D231, 2)</f>
        <v>1485.46</v>
      </c>
    </row>
    <row r="232" spans="1:5" x14ac:dyDescent="0.25">
      <c r="D232" s="40" t="s">
        <v>150</v>
      </c>
      <c r="E232" s="41">
        <f>SUM(E231:E231)</f>
        <v>1485.46</v>
      </c>
    </row>
    <row r="234" spans="1:5" x14ac:dyDescent="0.25">
      <c r="D234" s="42" t="s">
        <v>198</v>
      </c>
      <c r="E234" s="43">
        <f>ROUND(SUM(E219:E232)/2, 0)</f>
        <v>7500</v>
      </c>
    </row>
    <row r="237" spans="1:5" x14ac:dyDescent="0.25">
      <c r="A237" s="50" t="s">
        <v>325</v>
      </c>
      <c r="B237" s="33"/>
      <c r="C237" s="34"/>
      <c r="D237" s="34"/>
      <c r="E237" s="35" t="s">
        <v>15</v>
      </c>
    </row>
    <row r="238" spans="1:5" x14ac:dyDescent="0.25">
      <c r="A238" s="47" t="s">
        <v>20</v>
      </c>
      <c r="B238" s="36" t="s">
        <v>21</v>
      </c>
      <c r="C238" s="36" t="s">
        <v>147</v>
      </c>
      <c r="D238" s="36" t="s">
        <v>22</v>
      </c>
      <c r="E238" s="37" t="s">
        <v>148</v>
      </c>
    </row>
    <row r="239" spans="1:5" x14ac:dyDescent="0.25">
      <c r="A239" s="48" t="s">
        <v>190</v>
      </c>
    </row>
    <row r="240" spans="1:5" x14ac:dyDescent="0.25">
      <c r="A240" s="49" t="str">
        <f>'Insumos (3)'!B42</f>
        <v>TIERRA VEGETAL</v>
      </c>
      <c r="B240" s="26" t="str">
        <f>'Insumos (3)'!C42</f>
        <v>m3</v>
      </c>
      <c r="C240" s="25">
        <v>0.1</v>
      </c>
      <c r="D240" s="39">
        <f>'Insumos (3)'!D42</f>
        <v>48851</v>
      </c>
      <c r="E240" s="38">
        <f>ROUND(C240*D240, 2)</f>
        <v>4885.1000000000004</v>
      </c>
    </row>
    <row r="241" spans="1:5" x14ac:dyDescent="0.25">
      <c r="A241" s="49" t="str">
        <f>'Insumos (3)'!B47</f>
        <v>GUACAN 1,50</v>
      </c>
      <c r="B241" s="26" t="str">
        <f>'Insumos (3)'!C47</f>
        <v>Un</v>
      </c>
      <c r="C241" s="25">
        <v>1</v>
      </c>
      <c r="D241" s="39">
        <f>'Insumos (3)'!D47</f>
        <v>55000</v>
      </c>
      <c r="E241" s="38">
        <f>ROUND(C241*D241, 2)</f>
        <v>55000</v>
      </c>
    </row>
    <row r="242" spans="1:5" x14ac:dyDescent="0.25">
      <c r="D242" s="40" t="s">
        <v>150</v>
      </c>
      <c r="E242" s="41">
        <f>SUM(E240:E241)</f>
        <v>59885.1</v>
      </c>
    </row>
    <row r="243" spans="1:5" x14ac:dyDescent="0.25">
      <c r="A243" s="48" t="s">
        <v>149</v>
      </c>
    </row>
    <row r="244" spans="1:5" x14ac:dyDescent="0.25">
      <c r="A244" s="49" t="s">
        <v>152</v>
      </c>
      <c r="B244" s="26" t="s">
        <v>33</v>
      </c>
      <c r="C244" s="25">
        <v>1E-4</v>
      </c>
      <c r="D244" s="39">
        <f>'Subproductos (3)'!E23</f>
        <v>360683</v>
      </c>
      <c r="E244" s="38">
        <f>ROUND(C244*D244, 2)</f>
        <v>36.07</v>
      </c>
    </row>
    <row r="245" spans="1:5" x14ac:dyDescent="0.25">
      <c r="A245" s="49" t="str">
        <f>'Insumos (3)'!B86</f>
        <v>PALA JARDINERA</v>
      </c>
      <c r="B245" s="26" t="str">
        <f>'Insumos (3)'!C86</f>
        <v>Un</v>
      </c>
      <c r="C245" s="25">
        <v>1E-4</v>
      </c>
      <c r="D245" s="39">
        <f>'Insumos (3)'!D86</f>
        <v>8906</v>
      </c>
      <c r="E245" s="38">
        <f>ROUND(C245*D245, 2)</f>
        <v>0.89</v>
      </c>
    </row>
    <row r="246" spans="1:5" x14ac:dyDescent="0.25">
      <c r="D246" s="40" t="s">
        <v>150</v>
      </c>
      <c r="E246" s="41">
        <f>SUM(E244:E245)</f>
        <v>36.96</v>
      </c>
    </row>
    <row r="247" spans="1:5" x14ac:dyDescent="0.25">
      <c r="A247" s="48" t="s">
        <v>194</v>
      </c>
    </row>
    <row r="248" spans="1:5" x14ac:dyDescent="0.25">
      <c r="A248" s="49" t="str">
        <f>'Insumos (3)'!B101</f>
        <v>CAMIONETA</v>
      </c>
      <c r="B248" s="26" t="str">
        <f>'Insumos (3)'!C101</f>
        <v>Hr</v>
      </c>
      <c r="C248" s="25">
        <v>0.1</v>
      </c>
      <c r="D248" s="39">
        <f>'Insumos (3)'!D101</f>
        <v>37219</v>
      </c>
      <c r="E248" s="38">
        <f>ROUND(C248*D248, 2)</f>
        <v>3721.9</v>
      </c>
    </row>
    <row r="249" spans="1:5" x14ac:dyDescent="0.25">
      <c r="D249" s="40" t="s">
        <v>150</v>
      </c>
      <c r="E249" s="41">
        <f>SUM(E248:E248)</f>
        <v>3721.9</v>
      </c>
    </row>
    <row r="250" spans="1:5" x14ac:dyDescent="0.25">
      <c r="A250" s="48" t="s">
        <v>184</v>
      </c>
    </row>
    <row r="251" spans="1:5" x14ac:dyDescent="0.25">
      <c r="A251" s="49" t="s">
        <v>183</v>
      </c>
      <c r="B251" s="26" t="s">
        <v>89</v>
      </c>
      <c r="C251" s="25">
        <v>0.160915</v>
      </c>
      <c r="D251" s="39">
        <f>'Subproductos (3)'!E234</f>
        <v>194861</v>
      </c>
      <c r="E251" s="38">
        <f>ROUND(C251*D251, 2)</f>
        <v>31356.06</v>
      </c>
    </row>
    <row r="252" spans="1:5" x14ac:dyDescent="0.25">
      <c r="D252" s="40" t="s">
        <v>150</v>
      </c>
      <c r="E252" s="41">
        <f>SUM(E251:E251)</f>
        <v>31356.06</v>
      </c>
    </row>
    <row r="254" spans="1:5" x14ac:dyDescent="0.25">
      <c r="D254" s="42" t="s">
        <v>198</v>
      </c>
      <c r="E254" s="43">
        <f>ROUND(SUM(E239:E252)/2, 0)</f>
        <v>95000</v>
      </c>
    </row>
    <row r="257" spans="1:5" x14ac:dyDescent="0.25">
      <c r="A257" s="50" t="s">
        <v>324</v>
      </c>
      <c r="B257" s="33"/>
      <c r="C257" s="34"/>
      <c r="D257" s="34"/>
      <c r="E257" s="35" t="s">
        <v>2</v>
      </c>
    </row>
    <row r="258" spans="1:5" x14ac:dyDescent="0.25">
      <c r="A258" s="47" t="s">
        <v>20</v>
      </c>
      <c r="B258" s="36" t="s">
        <v>21</v>
      </c>
      <c r="C258" s="36" t="s">
        <v>147</v>
      </c>
      <c r="D258" s="36" t="s">
        <v>22</v>
      </c>
      <c r="E258" s="37" t="s">
        <v>148</v>
      </c>
    </row>
    <row r="259" spans="1:5" x14ac:dyDescent="0.25">
      <c r="A259" s="48" t="s">
        <v>190</v>
      </c>
    </row>
    <row r="260" spans="1:5" x14ac:dyDescent="0.25">
      <c r="A260" s="49" t="str">
        <f>'Insumos (3)'!B32</f>
        <v>PINTURA EPÓXICA</v>
      </c>
      <c r="B260" s="26" t="str">
        <f>'Insumos (3)'!C32</f>
        <v>Gal</v>
      </c>
      <c r="C260" s="25">
        <v>0.08</v>
      </c>
      <c r="D260" s="39">
        <f>'Insumos (3)'!D32</f>
        <v>207437</v>
      </c>
      <c r="E260" s="38">
        <f t="shared" ref="E260:E268" si="0">ROUND(C260*D260, 2)</f>
        <v>16594.96</v>
      </c>
    </row>
    <row r="261" spans="1:5" x14ac:dyDescent="0.25">
      <c r="A261" s="49" t="str">
        <f>'Insumos (3)'!B5</f>
        <v>ÁCIDO MURIÁTICO</v>
      </c>
      <c r="B261" s="26" t="str">
        <f>'Insumos (3)'!C5</f>
        <v>Gal</v>
      </c>
      <c r="C261" s="25">
        <v>0.03</v>
      </c>
      <c r="D261" s="39">
        <f>'Insumos (3)'!D5</f>
        <v>18168</v>
      </c>
      <c r="E261" s="38">
        <f t="shared" si="0"/>
        <v>545.04</v>
      </c>
    </row>
    <row r="262" spans="1:5" x14ac:dyDescent="0.25">
      <c r="A262" s="49" t="str">
        <f>'Insumos (3)'!B27</f>
        <v>JABÓN DETERGENTE EN POLVO</v>
      </c>
      <c r="B262" s="26" t="str">
        <f>'Insumos (3)'!C27</f>
        <v>Kg</v>
      </c>
      <c r="C262" s="25">
        <v>0.03</v>
      </c>
      <c r="D262" s="39">
        <f>'Insumos (3)'!D27</f>
        <v>11133</v>
      </c>
      <c r="E262" s="38">
        <f t="shared" si="0"/>
        <v>333.99</v>
      </c>
    </row>
    <row r="263" spans="1:5" x14ac:dyDescent="0.25">
      <c r="A263" s="49" t="str">
        <f>'Insumos (3)'!B34</f>
        <v>PINTURA ESMALTE POLIURETANO + CATALIZADOR</v>
      </c>
      <c r="B263" s="26" t="str">
        <f>'Insumos (3)'!C34</f>
        <v>Gal</v>
      </c>
      <c r="C263" s="25">
        <v>0.06</v>
      </c>
      <c r="D263" s="39">
        <f>'Insumos (3)'!D34</f>
        <v>294965</v>
      </c>
      <c r="E263" s="38">
        <f t="shared" si="0"/>
        <v>17697.900000000001</v>
      </c>
    </row>
    <row r="264" spans="1:5" x14ac:dyDescent="0.25">
      <c r="A264" s="49" t="str">
        <f>'Insumos (3)'!B21</f>
        <v>DISOLVENTE</v>
      </c>
      <c r="B264" s="26" t="str">
        <f>'Insumos (3)'!C21</f>
        <v>Gal</v>
      </c>
      <c r="C264" s="25">
        <v>0.02</v>
      </c>
      <c r="D264" s="39">
        <f>'Insumos (3)'!D21</f>
        <v>55979</v>
      </c>
      <c r="E264" s="38">
        <f t="shared" si="0"/>
        <v>1119.58</v>
      </c>
    </row>
    <row r="265" spans="1:5" x14ac:dyDescent="0.25">
      <c r="A265" s="49" t="str">
        <f>'Insumos (3)'!B36</f>
        <v>PINTURA TRÁFICO AMARILLA 659</v>
      </c>
      <c r="B265" s="26" t="str">
        <f>'Insumos (3)'!C36</f>
        <v>Gal</v>
      </c>
      <c r="C265" s="25">
        <v>0.01</v>
      </c>
      <c r="D265" s="39">
        <f>'Insumos (3)'!D36</f>
        <v>156957</v>
      </c>
      <c r="E265" s="38">
        <f t="shared" si="0"/>
        <v>1569.57</v>
      </c>
    </row>
    <row r="266" spans="1:5" x14ac:dyDescent="0.25">
      <c r="A266" s="49" t="str">
        <f>'Insumos (3)'!B41</f>
        <v>THINNER</v>
      </c>
      <c r="B266" s="26" t="str">
        <f>'Insumos (3)'!C41</f>
        <v>Gal</v>
      </c>
      <c r="C266" s="25">
        <v>0.01</v>
      </c>
      <c r="D266" s="39">
        <f>'Insumos (3)'!D41</f>
        <v>29280</v>
      </c>
      <c r="E266" s="38">
        <f t="shared" si="0"/>
        <v>292.8</v>
      </c>
    </row>
    <row r="267" spans="1:5" x14ac:dyDescent="0.25">
      <c r="A267" s="49" t="str">
        <f>'Insumos (3)'!B19</f>
        <v>CINTA DE ENMASCARAR 1"</v>
      </c>
      <c r="B267" s="26" t="str">
        <f>'Insumos (3)'!C19</f>
        <v>m</v>
      </c>
      <c r="C267" s="25">
        <v>6</v>
      </c>
      <c r="D267" s="39">
        <f>'Insumos (3)'!D19</f>
        <v>179</v>
      </c>
      <c r="E267" s="38">
        <f t="shared" si="0"/>
        <v>1074</v>
      </c>
    </row>
    <row r="268" spans="1:5" x14ac:dyDescent="0.25">
      <c r="A268" s="49" t="str">
        <f>'Insumos (3)'!B28</f>
        <v>LIJA SECA</v>
      </c>
      <c r="B268" s="26" t="str">
        <f>'Insumos (3)'!C28</f>
        <v>Pliego</v>
      </c>
      <c r="C268" s="25">
        <v>0.2</v>
      </c>
      <c r="D268" s="39">
        <f>'Insumos (3)'!D28</f>
        <v>1187</v>
      </c>
      <c r="E268" s="38">
        <f t="shared" si="0"/>
        <v>237.4</v>
      </c>
    </row>
    <row r="269" spans="1:5" x14ac:dyDescent="0.25">
      <c r="D269" s="40" t="s">
        <v>150</v>
      </c>
      <c r="E269" s="41">
        <f>SUM(E260:E268)</f>
        <v>39465.240000000005</v>
      </c>
    </row>
    <row r="270" spans="1:5" x14ac:dyDescent="0.25">
      <c r="A270" s="48" t="s">
        <v>149</v>
      </c>
    </row>
    <row r="271" spans="1:5" x14ac:dyDescent="0.25">
      <c r="A271" s="49" t="s">
        <v>155</v>
      </c>
      <c r="B271" s="26" t="s">
        <v>33</v>
      </c>
      <c r="C271" s="25">
        <v>5.0000000000000001E-3</v>
      </c>
      <c r="D271" s="39">
        <f>'Subproductos (3)'!E69</f>
        <v>180736</v>
      </c>
      <c r="E271" s="38">
        <f>ROUND(C271*D271, 2)</f>
        <v>903.68</v>
      </c>
    </row>
    <row r="272" spans="1:5" x14ac:dyDescent="0.25">
      <c r="A272" s="49" t="str">
        <f>'Insumos (3)'!B73</f>
        <v>HIDROLAVADORA</v>
      </c>
      <c r="B272" s="26" t="str">
        <f>'Insumos (3)'!C73</f>
        <v>Día</v>
      </c>
      <c r="C272" s="25">
        <v>0.02</v>
      </c>
      <c r="D272" s="39">
        <f>'Insumos (3)'!D73</f>
        <v>85245</v>
      </c>
      <c r="E272" s="38">
        <f>ROUND(C272*D272, 2)</f>
        <v>1704.9</v>
      </c>
    </row>
    <row r="273" spans="1:5" x14ac:dyDescent="0.25">
      <c r="D273" s="40" t="s">
        <v>150</v>
      </c>
      <c r="E273" s="41">
        <f>SUM(E271:E272)</f>
        <v>2608.58</v>
      </c>
    </row>
    <row r="274" spans="1:5" x14ac:dyDescent="0.25">
      <c r="A274" s="48" t="s">
        <v>194</v>
      </c>
    </row>
    <row r="275" spans="1:5" x14ac:dyDescent="0.25">
      <c r="A275" s="49" t="str">
        <f>'Insumos (3)'!B101</f>
        <v>CAMIONETA</v>
      </c>
      <c r="B275" s="26" t="str">
        <f>'Insumos (3)'!C101</f>
        <v>Hr</v>
      </c>
      <c r="C275" s="25">
        <v>0.05</v>
      </c>
      <c r="D275" s="39">
        <f>'Insumos (3)'!D101</f>
        <v>37219</v>
      </c>
      <c r="E275" s="38">
        <f>ROUND(C275*D275, 2)</f>
        <v>1860.95</v>
      </c>
    </row>
    <row r="276" spans="1:5" x14ac:dyDescent="0.25">
      <c r="D276" s="40" t="s">
        <v>150</v>
      </c>
      <c r="E276" s="41">
        <f>SUM(E275:E275)</f>
        <v>1860.95</v>
      </c>
    </row>
    <row r="277" spans="1:5" x14ac:dyDescent="0.25">
      <c r="A277" s="48" t="s">
        <v>184</v>
      </c>
    </row>
    <row r="278" spans="1:5" x14ac:dyDescent="0.25">
      <c r="A278" s="49" t="s">
        <v>188</v>
      </c>
      <c r="B278" s="26" t="s">
        <v>89</v>
      </c>
      <c r="C278" s="25">
        <v>9.2707999999999999E-2</v>
      </c>
      <c r="D278" s="39">
        <f>'Subproductos (3)'!E283</f>
        <v>194860</v>
      </c>
      <c r="E278" s="38">
        <f>ROUND(C278*D278, 2)</f>
        <v>18065.080000000002</v>
      </c>
    </row>
    <row r="279" spans="1:5" x14ac:dyDescent="0.25">
      <c r="D279" s="40" t="s">
        <v>150</v>
      </c>
      <c r="E279" s="41">
        <f>SUM(E278:E278)</f>
        <v>18065.080000000002</v>
      </c>
    </row>
    <row r="281" spans="1:5" x14ac:dyDescent="0.25">
      <c r="D281" s="42" t="s">
        <v>198</v>
      </c>
      <c r="E281" s="43">
        <f>ROUND(SUM(E259:E279)/2, 0)</f>
        <v>62000</v>
      </c>
    </row>
    <row r="284" spans="1:5" x14ac:dyDescent="0.25">
      <c r="A284" s="50" t="s">
        <v>340</v>
      </c>
      <c r="B284" s="33"/>
      <c r="C284" s="34"/>
      <c r="D284" s="34"/>
      <c r="E284" s="35" t="s">
        <v>2</v>
      </c>
    </row>
    <row r="285" spans="1:5" x14ac:dyDescent="0.25">
      <c r="A285" s="47" t="s">
        <v>20</v>
      </c>
      <c r="B285" s="36" t="s">
        <v>21</v>
      </c>
      <c r="C285" s="36" t="s">
        <v>147</v>
      </c>
      <c r="D285" s="36" t="s">
        <v>22</v>
      </c>
      <c r="E285" s="37" t="s">
        <v>148</v>
      </c>
    </row>
    <row r="286" spans="1:5" x14ac:dyDescent="0.25">
      <c r="A286" s="48" t="s">
        <v>190</v>
      </c>
    </row>
    <row r="287" spans="1:5" ht="30" x14ac:dyDescent="0.25">
      <c r="A287" s="49" t="s">
        <v>195</v>
      </c>
      <c r="B287" s="26" t="s">
        <v>33</v>
      </c>
      <c r="C287" s="25">
        <v>0.125</v>
      </c>
      <c r="D287" s="39">
        <f>'Subproductos (3)'!E412</f>
        <v>22381</v>
      </c>
      <c r="E287" s="38">
        <f>ROUND(C287*D287, 2)</f>
        <v>2797.63</v>
      </c>
    </row>
    <row r="288" spans="1:5" x14ac:dyDescent="0.25">
      <c r="A288" s="49" t="str">
        <f>'Insumos (3)'!B20</f>
        <v>CINTA DE SEÑALIZACIÓN a=7 cm</v>
      </c>
      <c r="B288" s="26" t="str">
        <f>'Insumos (3)'!C20</f>
        <v>m</v>
      </c>
      <c r="C288" s="25">
        <v>1</v>
      </c>
      <c r="D288" s="39">
        <f>'Insumos (3)'!D20</f>
        <v>174</v>
      </c>
      <c r="E288" s="38">
        <f>ROUND(C288*D288, 2)</f>
        <v>174</v>
      </c>
    </row>
    <row r="289" spans="1:5" x14ac:dyDescent="0.25">
      <c r="A289" s="49" t="str">
        <f>'Insumos (3)'!B19</f>
        <v>CINTA DE ENMASCARAR 1"</v>
      </c>
      <c r="B289" s="26" t="str">
        <f>'Insumos (3)'!C19</f>
        <v>m</v>
      </c>
      <c r="C289" s="25">
        <v>4</v>
      </c>
      <c r="D289" s="39">
        <f>'Insumos (3)'!D19</f>
        <v>179</v>
      </c>
      <c r="E289" s="38">
        <f>ROUND(C289*D289, 2)</f>
        <v>716</v>
      </c>
    </row>
    <row r="290" spans="1:5" x14ac:dyDescent="0.25">
      <c r="A290" s="49" t="str">
        <f>'Insumos (3)'!B21</f>
        <v>DISOLVENTE</v>
      </c>
      <c r="B290" s="26" t="str">
        <f>'Insumos (3)'!C21</f>
        <v>Gal</v>
      </c>
      <c r="C290" s="25">
        <v>0.1</v>
      </c>
      <c r="D290" s="39">
        <f>'Insumos (3)'!D21</f>
        <v>55979</v>
      </c>
      <c r="E290" s="38">
        <f>ROUND(C290*D290, 2)</f>
        <v>5597.9</v>
      </c>
    </row>
    <row r="291" spans="1:5" x14ac:dyDescent="0.25">
      <c r="A291" s="49" t="str">
        <f>'Insumos (3)'!B48</f>
        <v>PINTURA PARA PISOS</v>
      </c>
      <c r="B291" s="26" t="str">
        <f>'Insumos (3)'!C48</f>
        <v>Gal</v>
      </c>
      <c r="C291" s="25">
        <v>0.25</v>
      </c>
      <c r="D291" s="39">
        <f>'Insumos (3)'!D48</f>
        <v>207437</v>
      </c>
      <c r="E291" s="38">
        <f>ROUND(C291*D291, 2)</f>
        <v>51859.25</v>
      </c>
    </row>
    <row r="292" spans="1:5" x14ac:dyDescent="0.25">
      <c r="D292" s="40" t="s">
        <v>150</v>
      </c>
      <c r="E292" s="41">
        <f>SUM(E287:E291)</f>
        <v>61144.78</v>
      </c>
    </row>
    <row r="293" spans="1:5" x14ac:dyDescent="0.25">
      <c r="A293" s="48" t="s">
        <v>149</v>
      </c>
    </row>
    <row r="294" spans="1:5" x14ac:dyDescent="0.25">
      <c r="A294" s="49" t="s">
        <v>155</v>
      </c>
      <c r="B294" s="26" t="s">
        <v>33</v>
      </c>
      <c r="C294" s="25">
        <v>1E-3</v>
      </c>
      <c r="D294" s="39">
        <f>'Subproductos (3)'!E69</f>
        <v>180736</v>
      </c>
      <c r="E294" s="38">
        <f>ROUND(C294*D294, 2)</f>
        <v>180.74</v>
      </c>
    </row>
    <row r="295" spans="1:5" x14ac:dyDescent="0.25">
      <c r="D295" s="40" t="s">
        <v>150</v>
      </c>
      <c r="E295" s="41">
        <f>SUM(E294:E294)</f>
        <v>180.74</v>
      </c>
    </row>
    <row r="296" spans="1:5" x14ac:dyDescent="0.25">
      <c r="A296" s="48" t="s">
        <v>194</v>
      </c>
    </row>
    <row r="297" spans="1:5" x14ac:dyDescent="0.25">
      <c r="A297" s="49" t="str">
        <f>'Insumos (3)'!B101</f>
        <v>CAMIONETA</v>
      </c>
      <c r="B297" s="26" t="str">
        <f>'Insumos (3)'!C101</f>
        <v>Hr</v>
      </c>
      <c r="C297" s="25">
        <v>0.05</v>
      </c>
      <c r="D297" s="39">
        <f>'Insumos (3)'!D101</f>
        <v>37219</v>
      </c>
      <c r="E297" s="38">
        <f>ROUND(C297*D297, 2)</f>
        <v>1860.95</v>
      </c>
    </row>
    <row r="298" spans="1:5" x14ac:dyDescent="0.25">
      <c r="D298" s="40" t="s">
        <v>150</v>
      </c>
      <c r="E298" s="41">
        <f>SUM(E297:E297)</f>
        <v>1860.95</v>
      </c>
    </row>
    <row r="299" spans="1:5" x14ac:dyDescent="0.25">
      <c r="A299" s="48" t="s">
        <v>184</v>
      </c>
    </row>
    <row r="300" spans="1:5" x14ac:dyDescent="0.25">
      <c r="A300" s="49" t="s">
        <v>188</v>
      </c>
      <c r="B300" s="26" t="s">
        <v>89</v>
      </c>
      <c r="C300" s="25">
        <v>0.26922099999999999</v>
      </c>
      <c r="D300" s="39">
        <f>'Subproductos (3)'!E283</f>
        <v>194860</v>
      </c>
      <c r="E300" s="38">
        <f>ROUND(C300*D300, 2)</f>
        <v>52460.4</v>
      </c>
    </row>
    <row r="301" spans="1:5" x14ac:dyDescent="0.25">
      <c r="D301" s="40" t="s">
        <v>150</v>
      </c>
      <c r="E301" s="41">
        <f>SUM(E300:E300)</f>
        <v>52460.4</v>
      </c>
    </row>
    <row r="303" spans="1:5" x14ac:dyDescent="0.25">
      <c r="D303" s="42" t="s">
        <v>198</v>
      </c>
      <c r="E303" s="43">
        <f>ROUND(SUM(E286:E301)/2, 0)</f>
        <v>115647</v>
      </c>
    </row>
    <row r="306" spans="1:5" x14ac:dyDescent="0.25">
      <c r="A306" s="50" t="s">
        <v>339</v>
      </c>
      <c r="B306" s="33"/>
      <c r="C306" s="34"/>
      <c r="D306" s="34"/>
      <c r="E306" s="35" t="s">
        <v>2</v>
      </c>
    </row>
    <row r="307" spans="1:5" x14ac:dyDescent="0.25">
      <c r="A307" s="47" t="s">
        <v>20</v>
      </c>
      <c r="B307" s="36" t="s">
        <v>21</v>
      </c>
      <c r="C307" s="36" t="s">
        <v>147</v>
      </c>
      <c r="D307" s="36" t="s">
        <v>22</v>
      </c>
      <c r="E307" s="37" t="s">
        <v>148</v>
      </c>
    </row>
    <row r="308" spans="1:5" x14ac:dyDescent="0.25">
      <c r="A308" s="48" t="s">
        <v>190</v>
      </c>
    </row>
    <row r="309" spans="1:5" x14ac:dyDescent="0.25">
      <c r="A309" s="49" t="str">
        <f>'Insumos (3)'!B28</f>
        <v>LIJA SECA</v>
      </c>
      <c r="B309" s="26" t="str">
        <f>'Insumos (3)'!C28</f>
        <v>Pliego</v>
      </c>
      <c r="C309" s="25">
        <v>69.62</v>
      </c>
      <c r="D309" s="39">
        <f>'Insumos (3)'!D28</f>
        <v>1187</v>
      </c>
      <c r="E309" s="38">
        <f>ROUND(C309*D309, 2)</f>
        <v>82638.94</v>
      </c>
    </row>
    <row r="310" spans="1:5" x14ac:dyDescent="0.25">
      <c r="A310" s="49" t="str">
        <f>'Insumos (3)'!B24</f>
        <v>GUANTES DE VINILO</v>
      </c>
      <c r="B310" s="26" t="str">
        <f>'Insumos (3)'!C24</f>
        <v>Par</v>
      </c>
      <c r="C310" s="25">
        <v>0.14000000000000001</v>
      </c>
      <c r="D310" s="39">
        <f>'Insumos (3)'!D24</f>
        <v>820</v>
      </c>
      <c r="E310" s="38">
        <f>ROUND(C310*D310, 2)</f>
        <v>114.8</v>
      </c>
    </row>
    <row r="311" spans="1:5" x14ac:dyDescent="0.25">
      <c r="A311" s="49" t="str">
        <f>'Insumos (3)'!B21</f>
        <v>DISOLVENTE</v>
      </c>
      <c r="B311" s="26" t="str">
        <f>'Insumos (3)'!C21</f>
        <v>Gal</v>
      </c>
      <c r="C311" s="25">
        <v>4.12</v>
      </c>
      <c r="D311" s="39">
        <f>'Insumos (3)'!D21</f>
        <v>55979</v>
      </c>
      <c r="E311" s="38">
        <f>ROUND(C311*D311, 2)</f>
        <v>230633.48</v>
      </c>
    </row>
    <row r="312" spans="1:5" x14ac:dyDescent="0.25">
      <c r="A312" s="49" t="str">
        <f>'Insumos (3)'!B33</f>
        <v>PINTURA ESMALTE PINTULUX</v>
      </c>
      <c r="B312" s="26" t="str">
        <f>'Insumos (3)'!C33</f>
        <v>Gal</v>
      </c>
      <c r="C312" s="25">
        <v>8.2200000000000006</v>
      </c>
      <c r="D312" s="39">
        <f>'Insumos (3)'!D33</f>
        <v>110157</v>
      </c>
      <c r="E312" s="38">
        <f>ROUND(C312*D312, 2)</f>
        <v>905490.54</v>
      </c>
    </row>
    <row r="313" spans="1:5" x14ac:dyDescent="0.25">
      <c r="D313" s="40" t="s">
        <v>150</v>
      </c>
      <c r="E313" s="41">
        <f>SUM(E309:E312)</f>
        <v>1218877.76</v>
      </c>
    </row>
    <row r="314" spans="1:5" x14ac:dyDescent="0.25">
      <c r="A314" s="48" t="s">
        <v>149</v>
      </c>
    </row>
    <row r="315" spans="1:5" x14ac:dyDescent="0.25">
      <c r="A315" s="49" t="s">
        <v>192</v>
      </c>
      <c r="B315" s="26" t="s">
        <v>89</v>
      </c>
      <c r="C315" s="25">
        <v>0.67</v>
      </c>
      <c r="D315" s="39">
        <f>'Subproductos (3)'!E342</f>
        <v>85686</v>
      </c>
      <c r="E315" s="38">
        <f>ROUND(C315*D315, 2)</f>
        <v>57409.62</v>
      </c>
    </row>
    <row r="316" spans="1:5" x14ac:dyDescent="0.25">
      <c r="D316" s="40" t="s">
        <v>150</v>
      </c>
      <c r="E316" s="41">
        <f>SUM(E315:E315)</f>
        <v>57409.62</v>
      </c>
    </row>
    <row r="317" spans="1:5" x14ac:dyDescent="0.25">
      <c r="A317" s="48" t="s">
        <v>194</v>
      </c>
    </row>
    <row r="318" spans="1:5" x14ac:dyDescent="0.25">
      <c r="A318" s="49" t="str">
        <f>'Insumos (3)'!B101</f>
        <v>CAMIONETA</v>
      </c>
      <c r="B318" s="26" t="str">
        <f>'Insumos (3)'!C101</f>
        <v>Hr</v>
      </c>
      <c r="C318" s="25">
        <v>2</v>
      </c>
      <c r="D318" s="39">
        <f>'Insumos (3)'!D101</f>
        <v>37219</v>
      </c>
      <c r="E318" s="38">
        <f>ROUND(C318*D318, 2)</f>
        <v>74438</v>
      </c>
    </row>
    <row r="319" spans="1:5" x14ac:dyDescent="0.25">
      <c r="D319" s="40" t="s">
        <v>150</v>
      </c>
      <c r="E319" s="41">
        <f>SUM(E318:E318)</f>
        <v>74438</v>
      </c>
    </row>
    <row r="320" spans="1:5" x14ac:dyDescent="0.25">
      <c r="A320" s="48" t="s">
        <v>184</v>
      </c>
    </row>
    <row r="321" spans="1:5" x14ac:dyDescent="0.25">
      <c r="A321" s="49" t="s">
        <v>188</v>
      </c>
      <c r="B321" s="26" t="s">
        <v>89</v>
      </c>
      <c r="C321" s="25">
        <v>6.3085009999999997</v>
      </c>
      <c r="D321" s="39">
        <f>'Subproductos (3)'!E283</f>
        <v>194860</v>
      </c>
      <c r="E321" s="38">
        <f>ROUND(C321*D321, 2)</f>
        <v>1229274.5</v>
      </c>
    </row>
    <row r="322" spans="1:5" x14ac:dyDescent="0.25">
      <c r="D322" s="40" t="s">
        <v>150</v>
      </c>
      <c r="E322" s="41">
        <f>SUM(E321:E321)</f>
        <v>1229274.5</v>
      </c>
    </row>
    <row r="324" spans="1:5" x14ac:dyDescent="0.25">
      <c r="D324" s="42" t="s">
        <v>198</v>
      </c>
      <c r="E324" s="43">
        <f>ROUND(SUM(E308:E322)/2, 0)</f>
        <v>2580000</v>
      </c>
    </row>
    <row r="327" spans="1:5" x14ac:dyDescent="0.25">
      <c r="A327" s="50" t="s">
        <v>323</v>
      </c>
      <c r="B327" s="33"/>
      <c r="C327" s="34"/>
      <c r="D327" s="34"/>
      <c r="E327" s="35" t="s">
        <v>15</v>
      </c>
    </row>
    <row r="328" spans="1:5" x14ac:dyDescent="0.25">
      <c r="A328" s="47" t="s">
        <v>20</v>
      </c>
      <c r="B328" s="36" t="s">
        <v>21</v>
      </c>
      <c r="C328" s="36" t="s">
        <v>147</v>
      </c>
      <c r="D328" s="36" t="s">
        <v>22</v>
      </c>
      <c r="E328" s="37" t="s">
        <v>148</v>
      </c>
    </row>
    <row r="329" spans="1:5" x14ac:dyDescent="0.25">
      <c r="A329" s="48" t="s">
        <v>190</v>
      </c>
    </row>
    <row r="330" spans="1:5" x14ac:dyDescent="0.25">
      <c r="A330" s="49" t="str">
        <f>'Insumos (3)'!B44</f>
        <v>Basurera para mascotas, incluye dispensador</v>
      </c>
      <c r="B330" s="26" t="str">
        <f>'Insumos (3)'!C44</f>
        <v>Und</v>
      </c>
      <c r="C330" s="25">
        <v>1</v>
      </c>
      <c r="D330" s="39">
        <f>'Insumos (3)'!D44</f>
        <v>2500000</v>
      </c>
      <c r="E330" s="38">
        <f>ROUND(C330*D330, 2)</f>
        <v>2500000</v>
      </c>
    </row>
    <row r="331" spans="1:5" x14ac:dyDescent="0.25">
      <c r="A331" s="49" t="s">
        <v>201</v>
      </c>
      <c r="B331" s="26" t="s">
        <v>169</v>
      </c>
      <c r="C331" s="25">
        <v>5</v>
      </c>
      <c r="D331" s="39">
        <f>E330</f>
        <v>2500000</v>
      </c>
      <c r="E331" s="38">
        <f>ROUND(C331*D331/100, 2)</f>
        <v>125000</v>
      </c>
    </row>
    <row r="332" spans="1:5" x14ac:dyDescent="0.25">
      <c r="A332" s="49" t="str">
        <f>'Insumos (3)'!B12</f>
        <v>BOLSAS PLÁSTICAS</v>
      </c>
      <c r="B332" s="26" t="str">
        <f>'Insumos (3)'!C12</f>
        <v>Un</v>
      </c>
      <c r="C332" s="25">
        <v>164</v>
      </c>
      <c r="D332" s="39">
        <f>'Insumos (3)'!D12</f>
        <v>2800</v>
      </c>
      <c r="E332" s="38">
        <f>ROUND(C332*D332, 2)</f>
        <v>459200</v>
      </c>
    </row>
    <row r="333" spans="1:5" x14ac:dyDescent="0.25">
      <c r="D333" s="40" t="s">
        <v>150</v>
      </c>
      <c r="E333" s="41">
        <f>SUM(E330:E332)</f>
        <v>3084200</v>
      </c>
    </row>
    <row r="334" spans="1:5" x14ac:dyDescent="0.25">
      <c r="A334" s="48" t="s">
        <v>149</v>
      </c>
    </row>
    <row r="335" spans="1:5" x14ac:dyDescent="0.25">
      <c r="A335" s="49" t="s">
        <v>199</v>
      </c>
      <c r="B335" s="26" t="s">
        <v>200</v>
      </c>
      <c r="C335" s="25">
        <v>5</v>
      </c>
      <c r="D335" s="39">
        <f>E342</f>
        <v>194861</v>
      </c>
      <c r="E335" s="38">
        <f>ROUND(C335*D335/100, 2)</f>
        <v>9743.0499999999993</v>
      </c>
    </row>
    <row r="336" spans="1:5" x14ac:dyDescent="0.25">
      <c r="D336" s="40" t="s">
        <v>150</v>
      </c>
      <c r="E336" s="41">
        <f>SUM(E335:E335)</f>
        <v>9743.0499999999993</v>
      </c>
    </row>
    <row r="337" spans="1:5" x14ac:dyDescent="0.25">
      <c r="A337" s="48" t="s">
        <v>194</v>
      </c>
    </row>
    <row r="338" spans="1:5" x14ac:dyDescent="0.25">
      <c r="A338" s="49" t="str">
        <f>'Insumos (3)'!B101</f>
        <v>CAMIONETA</v>
      </c>
      <c r="B338" s="26" t="str">
        <f>'Insumos (3)'!C101</f>
        <v>Hr</v>
      </c>
      <c r="C338" s="25">
        <v>2</v>
      </c>
      <c r="D338" s="39">
        <f>'Insumos (3)'!D101</f>
        <v>37219</v>
      </c>
      <c r="E338" s="38">
        <f>ROUND(C338*D338, 2)</f>
        <v>74438</v>
      </c>
    </row>
    <row r="339" spans="1:5" x14ac:dyDescent="0.25">
      <c r="D339" s="40" t="s">
        <v>150</v>
      </c>
      <c r="E339" s="41">
        <f>SUM(E338:E338)</f>
        <v>74438</v>
      </c>
    </row>
    <row r="340" spans="1:5" x14ac:dyDescent="0.25">
      <c r="A340" s="48" t="s">
        <v>184</v>
      </c>
    </row>
    <row r="341" spans="1:5" x14ac:dyDescent="0.25">
      <c r="A341" s="49" t="s">
        <v>183</v>
      </c>
      <c r="B341" s="26" t="s">
        <v>89</v>
      </c>
      <c r="C341" s="25">
        <v>1</v>
      </c>
      <c r="D341" s="39">
        <f>'Subproductos (3)'!E234</f>
        <v>194861</v>
      </c>
      <c r="E341" s="38">
        <f>ROUND(C341*D341, 2)</f>
        <v>194861</v>
      </c>
    </row>
    <row r="342" spans="1:5" x14ac:dyDescent="0.25">
      <c r="D342" s="40" t="s">
        <v>150</v>
      </c>
      <c r="E342" s="41">
        <f>SUM(E341:E341)</f>
        <v>194861</v>
      </c>
    </row>
    <row r="344" spans="1:5" x14ac:dyDescent="0.25">
      <c r="D344" s="42" t="s">
        <v>198</v>
      </c>
      <c r="E344" s="43">
        <f>ROUND(SUM(E329:E342)/2, 0)</f>
        <v>3363242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1A27-FE84-410E-9167-46772A3A09CF}">
  <sheetPr>
    <tabColor rgb="FF00B0F0"/>
  </sheetPr>
  <dimension ref="A1:E431"/>
  <sheetViews>
    <sheetView showGridLines="0" workbookViewId="0">
      <selection activeCell="C13" sqref="C13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8" t="s">
        <v>144</v>
      </c>
      <c r="B3" s="114"/>
      <c r="C3" s="114"/>
      <c r="D3" s="114"/>
      <c r="E3" s="114"/>
    </row>
    <row r="4" spans="1:5" x14ac:dyDescent="0.25">
      <c r="A4" s="46" t="s">
        <v>145</v>
      </c>
      <c r="B4" s="33"/>
      <c r="C4" s="34"/>
      <c r="D4" s="34"/>
      <c r="E4" s="35" t="s">
        <v>146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149</v>
      </c>
    </row>
    <row r="7" spans="1:5" x14ac:dyDescent="0.25">
      <c r="A7" s="49" t="str">
        <f>'Insumos (3)'!B80</f>
        <v>MARCO ANDAMIO DE TIJERA 1.50x1.50 m</v>
      </c>
      <c r="B7" s="26" t="str">
        <f>'Insumos (3)'!C80</f>
        <v>Día</v>
      </c>
      <c r="C7" s="25">
        <v>2</v>
      </c>
      <c r="D7" s="39">
        <f>'Insumos (3)'!D80</f>
        <v>657</v>
      </c>
      <c r="E7" s="38">
        <f>ROUND(C7*D7, 2)</f>
        <v>1314</v>
      </c>
    </row>
    <row r="8" spans="1:5" x14ac:dyDescent="0.25">
      <c r="A8" s="49" t="str">
        <f>'Insumos (3)'!B97</f>
        <v>TIJERA DE ANDAMIO</v>
      </c>
      <c r="B8" s="26" t="str">
        <f>'Insumos (3)'!C97</f>
        <v>Día</v>
      </c>
      <c r="D8" s="39">
        <f>'Insumos (3)'!D97</f>
        <v>175</v>
      </c>
      <c r="E8" s="38">
        <f>ROUND(C8*D8, 2)</f>
        <v>0</v>
      </c>
    </row>
    <row r="9" spans="1:5" x14ac:dyDescent="0.25">
      <c r="A9" s="49" t="str">
        <f>'Insumos (3)'!B90</f>
        <v>PLATAFORMA METÁLICA PARA ANDAMIO</v>
      </c>
      <c r="B9" s="26" t="str">
        <f>'Insumos (3)'!C90</f>
        <v>Día</v>
      </c>
      <c r="C9" s="25">
        <v>1</v>
      </c>
      <c r="D9" s="39">
        <f>'Insumos (3)'!D90</f>
        <v>3163</v>
      </c>
      <c r="E9" s="38">
        <f>ROUND(C9*D9, 2)</f>
        <v>3163</v>
      </c>
    </row>
    <row r="10" spans="1:5" x14ac:dyDescent="0.25">
      <c r="D10" s="40" t="s">
        <v>150</v>
      </c>
      <c r="E10" s="41">
        <f>SUM(E7:E9)</f>
        <v>4477</v>
      </c>
    </row>
    <row r="12" spans="1:5" x14ac:dyDescent="0.25">
      <c r="D12" s="42" t="s">
        <v>151</v>
      </c>
      <c r="E12" s="43">
        <f>ROUND(SUM(E6:E10)/2, 0)</f>
        <v>4477</v>
      </c>
    </row>
    <row r="15" spans="1:5" x14ac:dyDescent="0.25">
      <c r="A15" s="46" t="s">
        <v>152</v>
      </c>
      <c r="B15" s="33"/>
      <c r="C15" s="34"/>
      <c r="D15" s="34"/>
      <c r="E15" s="35" t="s">
        <v>15</v>
      </c>
    </row>
    <row r="16" spans="1:5" x14ac:dyDescent="0.25">
      <c r="A16" s="47" t="s">
        <v>20</v>
      </c>
      <c r="B16" s="36" t="s">
        <v>21</v>
      </c>
      <c r="C16" s="36" t="s">
        <v>147</v>
      </c>
      <c r="D16" s="36" t="s">
        <v>22</v>
      </c>
      <c r="E16" s="37" t="s">
        <v>148</v>
      </c>
    </row>
    <row r="17" spans="1:5" x14ac:dyDescent="0.25">
      <c r="A17" s="48" t="s">
        <v>149</v>
      </c>
    </row>
    <row r="18" spans="1:5" x14ac:dyDescent="0.25">
      <c r="A18" s="49" t="str">
        <f>'Insumos (3)'!B60</f>
        <v>CARRETA LLANTA NEUMÁTICA</v>
      </c>
      <c r="B18" s="26" t="str">
        <f>'Insumos (3)'!C60</f>
        <v>Un</v>
      </c>
      <c r="C18" s="25">
        <v>1</v>
      </c>
      <c r="D18" s="39">
        <f>'Insumos (3)'!D60</f>
        <v>313308</v>
      </c>
      <c r="E18" s="38">
        <f>ROUND(C18*D18, 2)</f>
        <v>313308</v>
      </c>
    </row>
    <row r="19" spans="1:5" x14ac:dyDescent="0.25">
      <c r="A19" s="49" t="str">
        <f>'Insumos (3)'!B87</f>
        <v>PALA REDONDA CON CABO</v>
      </c>
      <c r="B19" s="26" t="str">
        <f>'Insumos (3)'!C87</f>
        <v>Un</v>
      </c>
      <c r="C19" s="25">
        <v>1</v>
      </c>
      <c r="D19" s="39">
        <f>'Insumos (3)'!D87</f>
        <v>34845</v>
      </c>
      <c r="E19" s="38">
        <f>ROUND(C19*D19, 2)</f>
        <v>34845</v>
      </c>
    </row>
    <row r="20" spans="1:5" x14ac:dyDescent="0.25">
      <c r="A20" s="49" t="str">
        <f>'Insumos (3)'!B53</f>
        <v>BALDE CONSTRUCCIÓN</v>
      </c>
      <c r="B20" s="26" t="str">
        <f>'Insumos (3)'!C53</f>
        <v>Un</v>
      </c>
      <c r="C20" s="25">
        <v>2</v>
      </c>
      <c r="D20" s="39">
        <f>'Insumos (3)'!D53</f>
        <v>6265</v>
      </c>
      <c r="E20" s="38">
        <f>ROUND(C20*D20, 2)</f>
        <v>12530</v>
      </c>
    </row>
    <row r="21" spans="1:5" x14ac:dyDescent="0.25">
      <c r="D21" s="40" t="s">
        <v>150</v>
      </c>
      <c r="E21" s="41">
        <f>SUM(E18:E20)</f>
        <v>360683</v>
      </c>
    </row>
    <row r="23" spans="1:5" x14ac:dyDescent="0.25">
      <c r="D23" s="42" t="s">
        <v>151</v>
      </c>
      <c r="E23" s="43">
        <f>ROUND(SUM(E17:E21)/2, 0)</f>
        <v>360683</v>
      </c>
    </row>
    <row r="26" spans="1:5" x14ac:dyDescent="0.25">
      <c r="A26" s="46" t="s">
        <v>153</v>
      </c>
      <c r="B26" s="33"/>
      <c r="C26" s="34"/>
      <c r="D26" s="34"/>
      <c r="E26" s="35" t="s">
        <v>15</v>
      </c>
    </row>
    <row r="27" spans="1:5" x14ac:dyDescent="0.25">
      <c r="A27" s="47" t="s">
        <v>20</v>
      </c>
      <c r="B27" s="36" t="s">
        <v>21</v>
      </c>
      <c r="C27" s="36" t="s">
        <v>147</v>
      </c>
      <c r="D27" s="36" t="s">
        <v>22</v>
      </c>
      <c r="E27" s="37" t="s">
        <v>148</v>
      </c>
    </row>
    <row r="28" spans="1:5" x14ac:dyDescent="0.25">
      <c r="A28" s="48" t="s">
        <v>149</v>
      </c>
    </row>
    <row r="29" spans="1:5" x14ac:dyDescent="0.25">
      <c r="A29" s="49" t="str">
        <f>'Insumos (3)'!B60</f>
        <v>CARRETA LLANTA NEUMÁTICA</v>
      </c>
      <c r="B29" s="26" t="str">
        <f>'Insumos (3)'!C60</f>
        <v>Un</v>
      </c>
      <c r="C29" s="25">
        <v>1</v>
      </c>
      <c r="D29" s="39">
        <f>'Insumos (3)'!D60</f>
        <v>313308</v>
      </c>
      <c r="E29" s="38">
        <f>ROUND(C29*D29, 2)</f>
        <v>313308</v>
      </c>
    </row>
    <row r="30" spans="1:5" x14ac:dyDescent="0.25">
      <c r="A30" s="49" t="str">
        <f>'Insumos (3)'!B87</f>
        <v>PALA REDONDA CON CABO</v>
      </c>
      <c r="B30" s="26" t="str">
        <f>'Insumos (3)'!C87</f>
        <v>Un</v>
      </c>
      <c r="C30" s="25">
        <v>1</v>
      </c>
      <c r="D30" s="39">
        <f>'Insumos (3)'!D87</f>
        <v>34845</v>
      </c>
      <c r="E30" s="38">
        <f>ROUND(C30*D30, 2)</f>
        <v>34845</v>
      </c>
    </row>
    <row r="31" spans="1:5" x14ac:dyDescent="0.25">
      <c r="A31" s="49" t="str">
        <f>'Insumos (3)'!B98</f>
        <v>ZAPAPICO</v>
      </c>
      <c r="B31" s="26" t="str">
        <f>'Insumos (3)'!C98</f>
        <v>Un</v>
      </c>
      <c r="C31" s="25">
        <v>1</v>
      </c>
      <c r="D31" s="39">
        <f>'Insumos (3)'!D98</f>
        <v>60215</v>
      </c>
      <c r="E31" s="38">
        <f>ROUND(C31*D31, 2)</f>
        <v>60215</v>
      </c>
    </row>
    <row r="32" spans="1:5" x14ac:dyDescent="0.25">
      <c r="D32" s="40" t="s">
        <v>150</v>
      </c>
      <c r="E32" s="41">
        <f>SUM(E29:E31)</f>
        <v>408368</v>
      </c>
    </row>
    <row r="34" spans="1:5" x14ac:dyDescent="0.25">
      <c r="D34" s="42" t="s">
        <v>151</v>
      </c>
      <c r="E34" s="43">
        <f>ROUND(SUM(E28:E32)/2, 0)</f>
        <v>408368</v>
      </c>
    </row>
    <row r="37" spans="1:5" x14ac:dyDescent="0.25">
      <c r="A37" s="46" t="s">
        <v>154</v>
      </c>
      <c r="B37" s="33"/>
      <c r="C37" s="34"/>
      <c r="D37" s="34"/>
      <c r="E37" s="35" t="s">
        <v>15</v>
      </c>
    </row>
    <row r="38" spans="1:5" x14ac:dyDescent="0.25">
      <c r="A38" s="47" t="s">
        <v>20</v>
      </c>
      <c r="B38" s="36" t="s">
        <v>21</v>
      </c>
      <c r="C38" s="36" t="s">
        <v>147</v>
      </c>
      <c r="D38" s="36" t="s">
        <v>22</v>
      </c>
      <c r="E38" s="37" t="s">
        <v>148</v>
      </c>
    </row>
    <row r="39" spans="1:5" x14ac:dyDescent="0.25">
      <c r="A39" s="48" t="s">
        <v>149</v>
      </c>
    </row>
    <row r="40" spans="1:5" x14ac:dyDescent="0.25">
      <c r="A40" s="49" t="str">
        <f>'Insumos (3)'!B51</f>
        <v>ALMADANA 4 lb</v>
      </c>
      <c r="B40" s="26" t="str">
        <f>'Insumos (3)'!C51</f>
        <v>Un</v>
      </c>
      <c r="C40" s="25">
        <v>1</v>
      </c>
      <c r="D40" s="39">
        <f>'Insumos (3)'!D51</f>
        <v>49789</v>
      </c>
      <c r="E40" s="38">
        <f t="shared" ref="E40:E50" si="0">ROUND(C40*D40, 2)</f>
        <v>49789</v>
      </c>
    </row>
    <row r="41" spans="1:5" x14ac:dyDescent="0.25">
      <c r="A41" s="49" t="str">
        <f>'Insumos (3)'!B62</f>
        <v>CINCEL 3/4" ACERO TEMPLADO</v>
      </c>
      <c r="B41" s="26" t="str">
        <f>'Insumos (3)'!C62</f>
        <v>Un</v>
      </c>
      <c r="C41" s="25">
        <v>1</v>
      </c>
      <c r="D41" s="39">
        <f>'Insumos (3)'!D62</f>
        <v>30778</v>
      </c>
      <c r="E41" s="38">
        <f t="shared" si="0"/>
        <v>30778</v>
      </c>
    </row>
    <row r="42" spans="1:5" x14ac:dyDescent="0.25">
      <c r="A42" s="49" t="str">
        <f>'Insumos (3)'!B88</f>
        <v>PALUSTRE</v>
      </c>
      <c r="B42" s="26" t="str">
        <f>'Insumos (3)'!C88</f>
        <v>Un</v>
      </c>
      <c r="C42" s="25">
        <v>1</v>
      </c>
      <c r="D42" s="39">
        <f>'Insumos (3)'!D88</f>
        <v>14352</v>
      </c>
      <c r="E42" s="38">
        <f t="shared" si="0"/>
        <v>14352</v>
      </c>
    </row>
    <row r="43" spans="1:5" x14ac:dyDescent="0.25">
      <c r="A43" s="49" t="str">
        <f>'Insumos (3)'!B63</f>
        <v>CINTA MÉTRICA x 5 m</v>
      </c>
      <c r="B43" s="26" t="str">
        <f>'Insumos (3)'!C63</f>
        <v>Un</v>
      </c>
      <c r="C43" s="25">
        <v>1</v>
      </c>
      <c r="D43" s="39">
        <f>'Insumos (3)'!D63</f>
        <v>19547</v>
      </c>
      <c r="E43" s="38">
        <f t="shared" si="0"/>
        <v>19547</v>
      </c>
    </row>
    <row r="44" spans="1:5" x14ac:dyDescent="0.25">
      <c r="A44" s="49" t="str">
        <f>'Insumos (3)'!B85</f>
        <v>NIVEL DE BURBUJA</v>
      </c>
      <c r="B44" s="26" t="str">
        <f>'Insumos (3)'!C85</f>
        <v>Un</v>
      </c>
      <c r="C44" s="25">
        <v>1</v>
      </c>
      <c r="D44" s="39">
        <f>'Insumos (3)'!D85</f>
        <v>45275</v>
      </c>
      <c r="E44" s="38">
        <f t="shared" si="0"/>
        <v>45275</v>
      </c>
    </row>
    <row r="45" spans="1:5" x14ac:dyDescent="0.25">
      <c r="A45" s="49" t="str">
        <f>'Insumos (3)'!B77</f>
        <v>MANGUERA DE NIVEL x 10 m</v>
      </c>
      <c r="B45" s="26" t="str">
        <f>'Insumos (3)'!C77</f>
        <v>Un</v>
      </c>
      <c r="C45" s="25">
        <v>1</v>
      </c>
      <c r="D45" s="39">
        <f>'Insumos (3)'!D77</f>
        <v>5037</v>
      </c>
      <c r="E45" s="38">
        <f t="shared" si="0"/>
        <v>5037</v>
      </c>
    </row>
    <row r="46" spans="1:5" x14ac:dyDescent="0.25">
      <c r="A46" s="49" t="str">
        <f>'Insumos (3)'!B91</f>
        <v>PLOMADA</v>
      </c>
      <c r="B46" s="26" t="str">
        <f>'Insumos (3)'!C91</f>
        <v>Un</v>
      </c>
      <c r="C46" s="25">
        <v>1</v>
      </c>
      <c r="D46" s="39">
        <f>'Insumos (3)'!D91</f>
        <v>19048</v>
      </c>
      <c r="E46" s="38">
        <f t="shared" si="0"/>
        <v>19048</v>
      </c>
    </row>
    <row r="47" spans="1:5" x14ac:dyDescent="0.25">
      <c r="A47" s="49" t="str">
        <f>'Insumos (3)'!B81</f>
        <v>MARCO SEGUETA FIJO</v>
      </c>
      <c r="B47" s="26" t="str">
        <f>'Insumos (3)'!C81</f>
        <v>Un</v>
      </c>
      <c r="C47" s="25">
        <v>1</v>
      </c>
      <c r="D47" s="39">
        <f>'Insumos (3)'!D81</f>
        <v>30470</v>
      </c>
      <c r="E47" s="38">
        <f t="shared" si="0"/>
        <v>30470</v>
      </c>
    </row>
    <row r="48" spans="1:5" x14ac:dyDescent="0.25">
      <c r="A48" s="49" t="str">
        <f>'Insumos (3)'!B95</f>
        <v>SERRUCHO</v>
      </c>
      <c r="B48" s="26" t="str">
        <f>'Insumos (3)'!C95</f>
        <v>Un</v>
      </c>
      <c r="C48" s="25">
        <v>1</v>
      </c>
      <c r="D48" s="39">
        <f>'Insumos (3)'!D95</f>
        <v>38288</v>
      </c>
      <c r="E48" s="38">
        <f t="shared" si="0"/>
        <v>38288</v>
      </c>
    </row>
    <row r="49" spans="1:5" x14ac:dyDescent="0.25">
      <c r="A49" s="49" t="str">
        <f>'Insumos (3)'!B82</f>
        <v>MARTILLO</v>
      </c>
      <c r="B49" s="26" t="str">
        <f>'Insumos (3)'!C82</f>
        <v>Un</v>
      </c>
      <c r="C49" s="25">
        <v>1</v>
      </c>
      <c r="D49" s="39">
        <f>'Insumos (3)'!D82</f>
        <v>35658</v>
      </c>
      <c r="E49" s="38">
        <f t="shared" si="0"/>
        <v>35658</v>
      </c>
    </row>
    <row r="50" spans="1:5" x14ac:dyDescent="0.25">
      <c r="A50" s="49" t="str">
        <f>'Insumos (3)'!B75</f>
        <v>LIMA PLANA PARA USO GENERAL CON MANGO 8"</v>
      </c>
      <c r="B50" s="26" t="str">
        <f>'Insumos (3)'!C75</f>
        <v>Un</v>
      </c>
      <c r="C50" s="25">
        <v>1</v>
      </c>
      <c r="D50" s="39">
        <f>'Insumos (3)'!D75</f>
        <v>22886</v>
      </c>
      <c r="E50" s="38">
        <f t="shared" si="0"/>
        <v>22886</v>
      </c>
    </row>
    <row r="51" spans="1:5" x14ac:dyDescent="0.25">
      <c r="D51" s="40" t="s">
        <v>150</v>
      </c>
      <c r="E51" s="41">
        <f>SUM(E40:E50)</f>
        <v>311128</v>
      </c>
    </row>
    <row r="53" spans="1:5" x14ac:dyDescent="0.25">
      <c r="D53" s="42" t="s">
        <v>151</v>
      </c>
      <c r="E53" s="43">
        <f>ROUND(SUM(E39:E51)/2, 0)</f>
        <v>311128</v>
      </c>
    </row>
    <row r="56" spans="1:5" x14ac:dyDescent="0.25">
      <c r="A56" s="46" t="s">
        <v>155</v>
      </c>
      <c r="B56" s="33"/>
      <c r="C56" s="34"/>
      <c r="D56" s="34"/>
      <c r="E56" s="35" t="s">
        <v>15</v>
      </c>
    </row>
    <row r="57" spans="1:5" x14ac:dyDescent="0.25">
      <c r="A57" s="47" t="s">
        <v>20</v>
      </c>
      <c r="B57" s="36" t="s">
        <v>21</v>
      </c>
      <c r="C57" s="36" t="s">
        <v>147</v>
      </c>
      <c r="D57" s="36" t="s">
        <v>22</v>
      </c>
      <c r="E57" s="37" t="s">
        <v>148</v>
      </c>
    </row>
    <row r="58" spans="1:5" x14ac:dyDescent="0.25">
      <c r="A58" s="48" t="s">
        <v>149</v>
      </c>
    </row>
    <row r="59" spans="1:5" x14ac:dyDescent="0.25">
      <c r="A59" s="49" t="str">
        <f>'Insumos (3)'!B71</f>
        <v>ESPÁTULA DE METAL 4"</v>
      </c>
      <c r="B59" s="26" t="str">
        <f>'Insumos (3)'!C71</f>
        <v>Un</v>
      </c>
      <c r="C59" s="25">
        <v>1</v>
      </c>
      <c r="D59" s="39">
        <f>'Insumos (3)'!D71</f>
        <v>21346</v>
      </c>
      <c r="E59" s="38">
        <f t="shared" ref="E59:E66" si="1">ROUND(C59*D59, 2)</f>
        <v>21346</v>
      </c>
    </row>
    <row r="60" spans="1:5" x14ac:dyDescent="0.25">
      <c r="A60" s="49" t="str">
        <f>'Insumos (3)'!B76</f>
        <v>LLANA METÁLICA LISA MANGO MADERA 11" x 5 "</v>
      </c>
      <c r="B60" s="26" t="str">
        <f>'Insumos (3)'!C76</f>
        <v>Un</v>
      </c>
      <c r="C60" s="25">
        <v>1</v>
      </c>
      <c r="D60" s="39">
        <f>'Insumos (3)'!D76</f>
        <v>27943</v>
      </c>
      <c r="E60" s="38">
        <f t="shared" si="1"/>
        <v>27943</v>
      </c>
    </row>
    <row r="61" spans="1:5" x14ac:dyDescent="0.25">
      <c r="A61" s="49" t="str">
        <f>'Insumos (3)'!B54</f>
        <v>BANDEJA PLÁSTICA PARA PINTURA</v>
      </c>
      <c r="B61" s="26" t="str">
        <f>'Insumos (3)'!C54</f>
        <v>Un</v>
      </c>
      <c r="C61" s="25">
        <v>1</v>
      </c>
      <c r="D61" s="39">
        <f>'Insumos (3)'!D54</f>
        <v>12961</v>
      </c>
      <c r="E61" s="38">
        <f t="shared" si="1"/>
        <v>12961</v>
      </c>
    </row>
    <row r="62" spans="1:5" x14ac:dyDescent="0.25">
      <c r="A62" s="49" t="str">
        <f>'Insumos (3)'!B57</f>
        <v>BROCHA 2"</v>
      </c>
      <c r="B62" s="26" t="str">
        <f>'Insumos (3)'!C57</f>
        <v>Un</v>
      </c>
      <c r="C62" s="25">
        <v>1</v>
      </c>
      <c r="D62" s="39">
        <f>'Insumos (3)'!D57</f>
        <v>8049</v>
      </c>
      <c r="E62" s="38">
        <f t="shared" si="1"/>
        <v>8049</v>
      </c>
    </row>
    <row r="63" spans="1:5" x14ac:dyDescent="0.25">
      <c r="A63" s="49" t="str">
        <f>'Insumos (3)'!B58</f>
        <v>BROCHA 4"</v>
      </c>
      <c r="B63" s="26" t="str">
        <f>'Insumos (3)'!C58</f>
        <v>Un</v>
      </c>
      <c r="C63" s="25">
        <v>1</v>
      </c>
      <c r="D63" s="39">
        <f>'Insumos (3)'!D58</f>
        <v>16529</v>
      </c>
      <c r="E63" s="38">
        <f t="shared" si="1"/>
        <v>16529</v>
      </c>
    </row>
    <row r="64" spans="1:5" x14ac:dyDescent="0.25">
      <c r="A64" s="49" t="str">
        <f>'Insumos (3)'!B92</f>
        <v>RODILLO FELPA PARA PINTURA</v>
      </c>
      <c r="B64" s="26" t="str">
        <f>'Insumos (3)'!C92</f>
        <v>Un</v>
      </c>
      <c r="C64" s="25">
        <v>1</v>
      </c>
      <c r="D64" s="39">
        <f>'Insumos (3)'!D92</f>
        <v>15028</v>
      </c>
      <c r="E64" s="38">
        <f t="shared" si="1"/>
        <v>15028</v>
      </c>
    </row>
    <row r="65" spans="1:5" x14ac:dyDescent="0.25">
      <c r="A65" s="49" t="str">
        <f>'Insumos (3)'!B49</f>
        <v>ALARGADOR RODILLO PINTURA</v>
      </c>
      <c r="B65" s="26" t="str">
        <f>'Insumos (3)'!C49</f>
        <v>Un</v>
      </c>
      <c r="C65" s="25">
        <v>1</v>
      </c>
      <c r="D65" s="39">
        <f>'Insumos (3)'!D49</f>
        <v>59333</v>
      </c>
      <c r="E65" s="38">
        <f t="shared" si="1"/>
        <v>59333</v>
      </c>
    </row>
    <row r="66" spans="1:5" x14ac:dyDescent="0.25">
      <c r="A66" s="49" t="str">
        <f>'Insumos (3)'!B63</f>
        <v>CINTA MÉTRICA x 5 m</v>
      </c>
      <c r="B66" s="26" t="str">
        <f>'Insumos (3)'!C63</f>
        <v>Un</v>
      </c>
      <c r="C66" s="25">
        <v>1</v>
      </c>
      <c r="D66" s="39">
        <f>'Insumos (3)'!D63</f>
        <v>19547</v>
      </c>
      <c r="E66" s="38">
        <f t="shared" si="1"/>
        <v>19547</v>
      </c>
    </row>
    <row r="67" spans="1:5" x14ac:dyDescent="0.25">
      <c r="D67" s="40" t="s">
        <v>150</v>
      </c>
      <c r="E67" s="41">
        <f>SUM(E59:E66)</f>
        <v>180736</v>
      </c>
    </row>
    <row r="69" spans="1:5" x14ac:dyDescent="0.25">
      <c r="D69" s="42" t="s">
        <v>151</v>
      </c>
      <c r="E69" s="43">
        <f>ROUND(SUM(E58:E67)/2, 0)</f>
        <v>180736</v>
      </c>
    </row>
    <row r="72" spans="1:5" x14ac:dyDescent="0.25">
      <c r="A72" s="46" t="s">
        <v>156</v>
      </c>
      <c r="B72" s="33"/>
      <c r="C72" s="34"/>
      <c r="D72" s="34"/>
      <c r="E72" s="35" t="s">
        <v>15</v>
      </c>
    </row>
    <row r="73" spans="1:5" x14ac:dyDescent="0.25">
      <c r="A73" s="47" t="s">
        <v>20</v>
      </c>
      <c r="B73" s="36" t="s">
        <v>21</v>
      </c>
      <c r="C73" s="36" t="s">
        <v>147</v>
      </c>
      <c r="D73" s="36" t="s">
        <v>22</v>
      </c>
      <c r="E73" s="37" t="s">
        <v>148</v>
      </c>
    </row>
    <row r="74" spans="1:5" x14ac:dyDescent="0.25">
      <c r="A74" s="48" t="s">
        <v>157</v>
      </c>
    </row>
    <row r="75" spans="1:5" x14ac:dyDescent="0.25">
      <c r="A75" s="49" t="str">
        <f>'Insumos (3)'!B31</f>
        <v>PANTALÓN DE TRABAJO</v>
      </c>
      <c r="B75" s="26" t="str">
        <f>'Insumos (3)'!C31</f>
        <v>Un</v>
      </c>
      <c r="C75" s="25">
        <v>1</v>
      </c>
      <c r="D75" s="39">
        <f>'Insumos (3)'!D31</f>
        <v>54013</v>
      </c>
      <c r="E75" s="38">
        <f>ROUND(C75*D75, 2)</f>
        <v>54013</v>
      </c>
    </row>
    <row r="76" spans="1:5" x14ac:dyDescent="0.25">
      <c r="A76" s="49" t="str">
        <f>'Insumos (3)'!B15</f>
        <v>CAMISA DE TRABAJO</v>
      </c>
      <c r="B76" s="26" t="str">
        <f>'Insumos (3)'!C15</f>
        <v>Un</v>
      </c>
      <c r="C76" s="25">
        <v>1</v>
      </c>
      <c r="D76" s="39">
        <f>'Insumos (3)'!D15</f>
        <v>23485</v>
      </c>
      <c r="E76" s="38">
        <f>ROUND(C76*D76, 2)</f>
        <v>23485</v>
      </c>
    </row>
    <row r="77" spans="1:5" x14ac:dyDescent="0.25">
      <c r="D77" s="40" t="s">
        <v>150</v>
      </c>
      <c r="E77" s="41">
        <f>SUM(E75:E76)</f>
        <v>77498</v>
      </c>
    </row>
    <row r="78" spans="1:5" x14ac:dyDescent="0.25">
      <c r="A78" s="48" t="s">
        <v>158</v>
      </c>
    </row>
    <row r="79" spans="1:5" x14ac:dyDescent="0.25">
      <c r="A79" s="49" t="str">
        <f>'Insumos (3)'!B14</f>
        <v>BOTAS DE SEGURIDAD</v>
      </c>
      <c r="B79" s="26" t="str">
        <f>'Insumos (3)'!C14</f>
        <v>Par</v>
      </c>
      <c r="C79" s="25">
        <v>1</v>
      </c>
      <c r="D79" s="39">
        <f>'Insumos (3)'!D14</f>
        <v>95658</v>
      </c>
      <c r="E79" s="38">
        <f>ROUND(C79*D79, 2)</f>
        <v>95658</v>
      </c>
    </row>
    <row r="80" spans="1:5" x14ac:dyDescent="0.25">
      <c r="D80" s="40" t="s">
        <v>150</v>
      </c>
      <c r="E80" s="41">
        <f>SUM(E79:E79)</f>
        <v>95658</v>
      </c>
    </row>
    <row r="82" spans="1:5" x14ac:dyDescent="0.25">
      <c r="D82" s="42" t="s">
        <v>151</v>
      </c>
      <c r="E82" s="43">
        <f>ROUND(SUM(E74:E80)/2, 0)</f>
        <v>173156</v>
      </c>
    </row>
    <row r="85" spans="1:5" x14ac:dyDescent="0.25">
      <c r="A85" s="46" t="s">
        <v>159</v>
      </c>
      <c r="B85" s="33"/>
      <c r="C85" s="34"/>
      <c r="D85" s="34"/>
      <c r="E85" s="35" t="s">
        <v>15</v>
      </c>
    </row>
    <row r="86" spans="1:5" x14ac:dyDescent="0.25">
      <c r="A86" s="47" t="s">
        <v>20</v>
      </c>
      <c r="B86" s="36" t="s">
        <v>21</v>
      </c>
      <c r="C86" s="36" t="s">
        <v>147</v>
      </c>
      <c r="D86" s="36" t="s">
        <v>22</v>
      </c>
      <c r="E86" s="37" t="s">
        <v>148</v>
      </c>
    </row>
    <row r="87" spans="1:5" x14ac:dyDescent="0.25">
      <c r="A87" s="48" t="s">
        <v>160</v>
      </c>
    </row>
    <row r="88" spans="1:5" x14ac:dyDescent="0.25">
      <c r="A88" s="49" t="str">
        <f>'Insumos (3)'!B18</f>
        <v>CHALECO REFLECTIVO</v>
      </c>
      <c r="B88" s="26" t="str">
        <f>'Insumos (3)'!C18</f>
        <v>Un</v>
      </c>
      <c r="C88" s="25">
        <v>1</v>
      </c>
      <c r="D88" s="39">
        <f>'Insumos (3)'!D18</f>
        <v>30353</v>
      </c>
      <c r="E88" s="38">
        <f t="shared" ref="E88:E93" si="2">ROUND(C88*D88, 2)</f>
        <v>30353</v>
      </c>
    </row>
    <row r="89" spans="1:5" x14ac:dyDescent="0.25">
      <c r="A89" s="49" t="str">
        <f>'Insumos (3)'!B16</f>
        <v>CASCO DE SEGURIDAD</v>
      </c>
      <c r="B89" s="26" t="str">
        <f>'Insumos (3)'!C16</f>
        <v>Un</v>
      </c>
      <c r="C89" s="25">
        <v>1</v>
      </c>
      <c r="D89" s="39">
        <f>'Insumos (3)'!D16</f>
        <v>36743</v>
      </c>
      <c r="E89" s="38">
        <f t="shared" si="2"/>
        <v>36743</v>
      </c>
    </row>
    <row r="90" spans="1:5" x14ac:dyDescent="0.25">
      <c r="A90" s="49" t="str">
        <f>'Insumos (3)'!B39</f>
        <v>TAPABOCAS</v>
      </c>
      <c r="B90" s="26" t="str">
        <f>'Insumos (3)'!C39</f>
        <v>Un</v>
      </c>
      <c r="C90" s="25">
        <v>1</v>
      </c>
      <c r="D90" s="39">
        <f>'Insumos (3)'!D39</f>
        <v>380</v>
      </c>
      <c r="E90" s="38">
        <f t="shared" si="2"/>
        <v>380</v>
      </c>
    </row>
    <row r="91" spans="1:5" x14ac:dyDescent="0.25">
      <c r="A91" s="49" t="str">
        <f>'Insumos (3)'!B40</f>
        <v>TAPÓN PARA OIDO</v>
      </c>
      <c r="B91" s="26" t="str">
        <f>'Insumos (3)'!C40</f>
        <v>Un</v>
      </c>
      <c r="C91" s="25">
        <v>1</v>
      </c>
      <c r="D91" s="39">
        <f>'Insumos (3)'!D40</f>
        <v>2279</v>
      </c>
      <c r="E91" s="38">
        <f t="shared" si="2"/>
        <v>2279</v>
      </c>
    </row>
    <row r="92" spans="1:5" x14ac:dyDescent="0.25">
      <c r="A92" s="49" t="str">
        <f>'Insumos (3)'!B22</f>
        <v>GAFAS DE SEGURIDAD</v>
      </c>
      <c r="B92" s="26" t="str">
        <f>'Insumos (3)'!C22</f>
        <v>Un</v>
      </c>
      <c r="C92" s="25">
        <v>1</v>
      </c>
      <c r="D92" s="39">
        <f>'Insumos (3)'!D22</f>
        <v>7439</v>
      </c>
      <c r="E92" s="38">
        <f t="shared" si="2"/>
        <v>7439</v>
      </c>
    </row>
    <row r="93" spans="1:5" x14ac:dyDescent="0.25">
      <c r="A93" s="49" t="str">
        <f>'Insumos (3)'!B25</f>
        <v>GUANTES VAQUETA</v>
      </c>
      <c r="B93" s="26" t="str">
        <f>'Insumos (3)'!C25</f>
        <v>Par</v>
      </c>
      <c r="C93" s="25">
        <v>1</v>
      </c>
      <c r="D93" s="39">
        <f>'Insumos (3)'!D25</f>
        <v>11772</v>
      </c>
      <c r="E93" s="38">
        <f t="shared" si="2"/>
        <v>11772</v>
      </c>
    </row>
    <row r="94" spans="1:5" x14ac:dyDescent="0.25">
      <c r="D94" s="40" t="s">
        <v>150</v>
      </c>
      <c r="E94" s="41">
        <f>SUM(E88:E93)</f>
        <v>88966</v>
      </c>
    </row>
    <row r="96" spans="1:5" x14ac:dyDescent="0.25">
      <c r="D96" s="42" t="s">
        <v>151</v>
      </c>
      <c r="E96" s="43">
        <f>ROUND(SUM(E87:E94)/2, 0)</f>
        <v>88966</v>
      </c>
    </row>
    <row r="99" spans="1:5" x14ac:dyDescent="0.25">
      <c r="A99" s="46" t="s">
        <v>161</v>
      </c>
      <c r="B99" s="33"/>
      <c r="C99" s="34"/>
      <c r="D99" s="34"/>
      <c r="E99" s="35" t="s">
        <v>146</v>
      </c>
    </row>
    <row r="100" spans="1:5" x14ac:dyDescent="0.25">
      <c r="A100" s="47" t="s">
        <v>20</v>
      </c>
      <c r="B100" s="36" t="s">
        <v>21</v>
      </c>
      <c r="C100" s="36" t="s">
        <v>147</v>
      </c>
      <c r="D100" s="36" t="s">
        <v>22</v>
      </c>
      <c r="E100" s="37" t="s">
        <v>148</v>
      </c>
    </row>
    <row r="101" spans="1:5" x14ac:dyDescent="0.25">
      <c r="A101" s="49" t="str">
        <f>'Insumos (3)'!B104</f>
        <v>AYUDANTE</v>
      </c>
      <c r="B101" s="26" t="str">
        <f>'Insumos (3)'!C104</f>
        <v>Mes</v>
      </c>
      <c r="C101" s="25">
        <v>3.3333000000000002E-2</v>
      </c>
      <c r="D101" s="39">
        <f>'Insumos (3)'!D104</f>
        <v>1300000</v>
      </c>
      <c r="E101" s="38">
        <f>ROUND(C101*D101, 2)</f>
        <v>43332.9</v>
      </c>
    </row>
    <row r="102" spans="1:5" x14ac:dyDescent="0.25">
      <c r="A102" s="49" t="str">
        <f>'Insumos (3)'!B103</f>
        <v>AUXILIO DE TRANSPORTE</v>
      </c>
      <c r="B102" s="26" t="str">
        <f>'Insumos (3)'!C103</f>
        <v>Mes</v>
      </c>
      <c r="C102" s="25">
        <v>3.3333000000000002E-2</v>
      </c>
      <c r="D102" s="39">
        <f>'Insumos (3)'!D103</f>
        <v>162000</v>
      </c>
      <c r="E102" s="38">
        <f>ROUND(C102*D102, 2)</f>
        <v>5399.95</v>
      </c>
    </row>
    <row r="103" spans="1:5" x14ac:dyDescent="0.25">
      <c r="D103" s="40" t="s">
        <v>150</v>
      </c>
      <c r="E103" s="41">
        <f>SUM(E101:E102)</f>
        <v>48732.85</v>
      </c>
    </row>
    <row r="104" spans="1:5" x14ac:dyDescent="0.25">
      <c r="A104" s="48" t="s">
        <v>162</v>
      </c>
    </row>
    <row r="105" spans="1:5" x14ac:dyDescent="0.25">
      <c r="A105" s="49" t="s">
        <v>163</v>
      </c>
      <c r="B105" s="26" t="s">
        <v>164</v>
      </c>
      <c r="C105" s="25">
        <v>12.5</v>
      </c>
      <c r="D105" s="39">
        <f>E101</f>
        <v>43332.9</v>
      </c>
      <c r="E105" s="38">
        <f>ROUND(C105*D105/100, 2)</f>
        <v>5416.61</v>
      </c>
    </row>
    <row r="106" spans="1:5" x14ac:dyDescent="0.25">
      <c r="A106" s="49" t="s">
        <v>165</v>
      </c>
      <c r="B106" s="26" t="s">
        <v>164</v>
      </c>
      <c r="C106" s="25">
        <v>16</v>
      </c>
      <c r="D106" s="39">
        <f>E101</f>
        <v>43332.9</v>
      </c>
      <c r="E106" s="38">
        <f>ROUND(C106*D106/100, 2)</f>
        <v>6933.26</v>
      </c>
    </row>
    <row r="107" spans="1:5" x14ac:dyDescent="0.25">
      <c r="A107" s="49" t="s">
        <v>166</v>
      </c>
      <c r="B107" s="26" t="s">
        <v>164</v>
      </c>
      <c r="C107" s="25">
        <v>6.96</v>
      </c>
      <c r="D107" s="39">
        <f>E101</f>
        <v>43332.9</v>
      </c>
      <c r="E107" s="38">
        <f>ROUND(C107*D107/100, 2)</f>
        <v>3015.97</v>
      </c>
    </row>
    <row r="108" spans="1:5" x14ac:dyDescent="0.25">
      <c r="D108" s="40" t="s">
        <v>150</v>
      </c>
      <c r="E108" s="41">
        <f>SUM(E105:E107)</f>
        <v>15365.839999999998</v>
      </c>
    </row>
    <row r="109" spans="1:5" x14ac:dyDescent="0.25">
      <c r="A109" s="48" t="s">
        <v>167</v>
      </c>
    </row>
    <row r="110" spans="1:5" x14ac:dyDescent="0.25">
      <c r="A110" s="49" t="s">
        <v>168</v>
      </c>
      <c r="B110" s="26" t="s">
        <v>169</v>
      </c>
      <c r="C110" s="25">
        <v>8.3332999999999995</v>
      </c>
      <c r="D110" s="39">
        <f>E101+E102</f>
        <v>48732.85</v>
      </c>
      <c r="E110" s="38">
        <f>ROUND(C110*D110/100, 2)</f>
        <v>4061.05</v>
      </c>
    </row>
    <row r="111" spans="1:5" x14ac:dyDescent="0.25">
      <c r="A111" s="49" t="s">
        <v>170</v>
      </c>
      <c r="B111" s="26" t="s">
        <v>169</v>
      </c>
      <c r="C111" s="25">
        <v>3.3300000000000003E-2</v>
      </c>
      <c r="D111" s="39">
        <f>E110</f>
        <v>4061.05</v>
      </c>
      <c r="E111" s="38">
        <f>ROUND(C111*D111/100, 2)</f>
        <v>1.35</v>
      </c>
    </row>
    <row r="112" spans="1:5" x14ac:dyDescent="0.25">
      <c r="A112" s="49" t="s">
        <v>171</v>
      </c>
      <c r="B112" s="26" t="s">
        <v>169</v>
      </c>
      <c r="C112" s="25">
        <v>4.1666999999999996</v>
      </c>
      <c r="D112" s="39">
        <f>E101</f>
        <v>43332.9</v>
      </c>
      <c r="E112" s="38">
        <f>ROUND(C112*D112/100, 2)</f>
        <v>1805.55</v>
      </c>
    </row>
    <row r="113" spans="1:5" x14ac:dyDescent="0.25">
      <c r="A113" s="49" t="s">
        <v>172</v>
      </c>
      <c r="B113" s="26" t="s">
        <v>169</v>
      </c>
      <c r="C113" s="25">
        <v>8.3332999999999995</v>
      </c>
      <c r="D113" s="39">
        <f>E101+E102</f>
        <v>48732.85</v>
      </c>
      <c r="E113" s="38">
        <f>ROUND(C113*D113/100, 2)</f>
        <v>4061.05</v>
      </c>
    </row>
    <row r="114" spans="1:5" x14ac:dyDescent="0.25">
      <c r="D114" s="40" t="s">
        <v>150</v>
      </c>
      <c r="E114" s="41">
        <f>SUM(E110:E113)</f>
        <v>9929</v>
      </c>
    </row>
    <row r="115" spans="1:5" x14ac:dyDescent="0.25">
      <c r="A115" s="48" t="s">
        <v>173</v>
      </c>
    </row>
    <row r="116" spans="1:5" x14ac:dyDescent="0.25">
      <c r="A116" s="49" t="s">
        <v>174</v>
      </c>
      <c r="B116" s="26" t="s">
        <v>164</v>
      </c>
      <c r="C116" s="25">
        <v>4</v>
      </c>
      <c r="D116" s="39">
        <f>E101</f>
        <v>43332.9</v>
      </c>
      <c r="E116" s="38">
        <f>ROUND(C116*D116/100, 2)</f>
        <v>1733.32</v>
      </c>
    </row>
    <row r="117" spans="1:5" x14ac:dyDescent="0.25">
      <c r="A117" s="49" t="s">
        <v>175</v>
      </c>
      <c r="B117" s="26" t="s">
        <v>164</v>
      </c>
      <c r="C117" s="25">
        <v>3</v>
      </c>
      <c r="D117" s="39">
        <f>E101</f>
        <v>43332.9</v>
      </c>
      <c r="E117" s="38">
        <f>ROUND(C117*D117/100, 2)</f>
        <v>1299.99</v>
      </c>
    </row>
    <row r="118" spans="1:5" x14ac:dyDescent="0.25">
      <c r="A118" s="49" t="s">
        <v>176</v>
      </c>
      <c r="B118" s="26" t="s">
        <v>164</v>
      </c>
      <c r="C118" s="25">
        <v>2</v>
      </c>
      <c r="D118" s="39">
        <f>E101</f>
        <v>43332.9</v>
      </c>
      <c r="E118" s="38">
        <f>ROUND(C118*D118/100, 2)</f>
        <v>866.66</v>
      </c>
    </row>
    <row r="119" spans="1:5" ht="30" x14ac:dyDescent="0.25">
      <c r="A119" s="49" t="s">
        <v>177</v>
      </c>
      <c r="B119" s="26" t="s">
        <v>164</v>
      </c>
      <c r="C119" s="25">
        <v>2.5</v>
      </c>
      <c r="D119" s="39">
        <f>E101</f>
        <v>43332.9</v>
      </c>
      <c r="E119" s="38">
        <f>ROUND(C119*D119/100, 2)</f>
        <v>1083.32</v>
      </c>
    </row>
    <row r="120" spans="1:5" x14ac:dyDescent="0.25">
      <c r="D120" s="40" t="s">
        <v>150</v>
      </c>
      <c r="E120" s="41">
        <f>SUM(E116:E119)</f>
        <v>4983.29</v>
      </c>
    </row>
    <row r="121" spans="1:5" x14ac:dyDescent="0.25">
      <c r="A121" s="48" t="s">
        <v>178</v>
      </c>
    </row>
    <row r="122" spans="1:5" x14ac:dyDescent="0.25">
      <c r="A122" s="49" t="s">
        <v>156</v>
      </c>
      <c r="B122" s="26" t="s">
        <v>33</v>
      </c>
      <c r="C122" s="25">
        <v>8.3330000000000001E-3</v>
      </c>
      <c r="D122" s="39">
        <f>E82</f>
        <v>173156</v>
      </c>
      <c r="E122" s="38">
        <f>ROUND(C122*D122, 2)</f>
        <v>1442.91</v>
      </c>
    </row>
    <row r="123" spans="1:5" x14ac:dyDescent="0.25">
      <c r="A123" s="49" t="s">
        <v>159</v>
      </c>
      <c r="B123" s="26" t="s">
        <v>33</v>
      </c>
      <c r="C123" s="25">
        <v>8.3330000000000001E-3</v>
      </c>
      <c r="D123" s="39">
        <f>E96</f>
        <v>88966</v>
      </c>
      <c r="E123" s="38">
        <f>ROUND(C123*D123, 2)</f>
        <v>741.35</v>
      </c>
    </row>
    <row r="124" spans="1:5" x14ac:dyDescent="0.25">
      <c r="D124" s="40" t="s">
        <v>150</v>
      </c>
      <c r="E124" s="41">
        <f>SUM(E122:E123)</f>
        <v>2184.2600000000002</v>
      </c>
    </row>
    <row r="126" spans="1:5" x14ac:dyDescent="0.25">
      <c r="D126" s="42" t="s">
        <v>151</v>
      </c>
      <c r="E126" s="43">
        <f>ROUND(SUM(E101:E124)/2, 0)</f>
        <v>81195</v>
      </c>
    </row>
    <row r="128" spans="1:5" x14ac:dyDescent="0.25">
      <c r="D128" s="44" t="s">
        <v>179</v>
      </c>
      <c r="E128" s="45">
        <f>E126/E101-1</f>
        <v>0.87374950672583651</v>
      </c>
    </row>
    <row r="131" spans="1:5" x14ac:dyDescent="0.25">
      <c r="A131" s="46" t="s">
        <v>180</v>
      </c>
      <c r="B131" s="33"/>
      <c r="C131" s="34"/>
      <c r="D131" s="34"/>
      <c r="E131" s="35" t="s">
        <v>146</v>
      </c>
    </row>
    <row r="132" spans="1:5" x14ac:dyDescent="0.25">
      <c r="A132" s="47" t="s">
        <v>20</v>
      </c>
      <c r="B132" s="36" t="s">
        <v>21</v>
      </c>
      <c r="C132" s="36" t="s">
        <v>147</v>
      </c>
      <c r="D132" s="36" t="s">
        <v>22</v>
      </c>
      <c r="E132" s="37" t="s">
        <v>148</v>
      </c>
    </row>
    <row r="133" spans="1:5" x14ac:dyDescent="0.25">
      <c r="A133" s="49" t="str">
        <f>'Insumos (3)'!B105</f>
        <v>AYUDANTE PRÁCTICO</v>
      </c>
      <c r="B133" s="26" t="str">
        <f>'Insumos (3)'!C105</f>
        <v>Mes</v>
      </c>
      <c r="C133" s="25">
        <v>3.3333000000000002E-2</v>
      </c>
      <c r="D133" s="39">
        <f>'Insumos (3)'!D105</f>
        <v>1590270</v>
      </c>
      <c r="E133" s="38">
        <f>ROUND(C133*D133, 2)</f>
        <v>53008.47</v>
      </c>
    </row>
    <row r="134" spans="1:5" x14ac:dyDescent="0.25">
      <c r="A134" s="49" t="str">
        <f>'Insumos (3)'!B103</f>
        <v>AUXILIO DE TRANSPORTE</v>
      </c>
      <c r="B134" s="26" t="str">
        <f>'Insumos (3)'!C103</f>
        <v>Mes</v>
      </c>
      <c r="C134" s="25">
        <v>3.3333000000000002E-2</v>
      </c>
      <c r="D134" s="39">
        <f>'Insumos (3)'!D103</f>
        <v>162000</v>
      </c>
      <c r="E134" s="38">
        <f>ROUND(C134*D134, 2)</f>
        <v>5399.95</v>
      </c>
    </row>
    <row r="135" spans="1:5" x14ac:dyDescent="0.25">
      <c r="D135" s="40" t="s">
        <v>150</v>
      </c>
      <c r="E135" s="41">
        <f>SUM(E133:E134)</f>
        <v>58408.42</v>
      </c>
    </row>
    <row r="136" spans="1:5" x14ac:dyDescent="0.25">
      <c r="A136" s="48" t="s">
        <v>162</v>
      </c>
    </row>
    <row r="137" spans="1:5" x14ac:dyDescent="0.25">
      <c r="A137" s="49" t="s">
        <v>163</v>
      </c>
      <c r="B137" s="26" t="s">
        <v>164</v>
      </c>
      <c r="C137" s="25">
        <v>12.5</v>
      </c>
      <c r="D137" s="39">
        <f>E133</f>
        <v>53008.47</v>
      </c>
      <c r="E137" s="38">
        <f>ROUND(C137*D137/100, 2)</f>
        <v>6626.06</v>
      </c>
    </row>
    <row r="138" spans="1:5" x14ac:dyDescent="0.25">
      <c r="A138" s="49" t="s">
        <v>165</v>
      </c>
      <c r="B138" s="26" t="s">
        <v>164</v>
      </c>
      <c r="C138" s="25">
        <v>16</v>
      </c>
      <c r="D138" s="39">
        <f>E133</f>
        <v>53008.47</v>
      </c>
      <c r="E138" s="38">
        <f>ROUND(C138*D138/100, 2)</f>
        <v>8481.36</v>
      </c>
    </row>
    <row r="139" spans="1:5" x14ac:dyDescent="0.25">
      <c r="A139" s="49" t="s">
        <v>166</v>
      </c>
      <c r="B139" s="26" t="s">
        <v>164</v>
      </c>
      <c r="C139" s="25">
        <v>6.96</v>
      </c>
      <c r="D139" s="39">
        <f>E133</f>
        <v>53008.47</v>
      </c>
      <c r="E139" s="38">
        <f>ROUND(C139*D139/100, 2)</f>
        <v>3689.39</v>
      </c>
    </row>
    <row r="140" spans="1:5" x14ac:dyDescent="0.25">
      <c r="D140" s="40" t="s">
        <v>150</v>
      </c>
      <c r="E140" s="41">
        <f>SUM(E137:E139)</f>
        <v>18796.810000000001</v>
      </c>
    </row>
    <row r="141" spans="1:5" x14ac:dyDescent="0.25">
      <c r="A141" s="48" t="s">
        <v>167</v>
      </c>
    </row>
    <row r="142" spans="1:5" x14ac:dyDescent="0.25">
      <c r="A142" s="49" t="s">
        <v>168</v>
      </c>
      <c r="B142" s="26" t="s">
        <v>169</v>
      </c>
      <c r="C142" s="25">
        <v>8.3332999999999995</v>
      </c>
      <c r="D142" s="39">
        <f>E133+E134</f>
        <v>58408.42</v>
      </c>
      <c r="E142" s="38">
        <f>ROUND(C142*D142/100, 2)</f>
        <v>4867.3500000000004</v>
      </c>
    </row>
    <row r="143" spans="1:5" x14ac:dyDescent="0.25">
      <c r="A143" s="49" t="s">
        <v>170</v>
      </c>
      <c r="B143" s="26" t="s">
        <v>169</v>
      </c>
      <c r="C143" s="25">
        <v>3.3300000000000003E-2</v>
      </c>
      <c r="D143" s="39">
        <f>E142</f>
        <v>4867.3500000000004</v>
      </c>
      <c r="E143" s="38">
        <f>ROUND(C143*D143/100, 2)</f>
        <v>1.62</v>
      </c>
    </row>
    <row r="144" spans="1:5" x14ac:dyDescent="0.25">
      <c r="A144" s="49" t="s">
        <v>171</v>
      </c>
      <c r="B144" s="26" t="s">
        <v>169</v>
      </c>
      <c r="C144" s="25">
        <v>4.1666999999999996</v>
      </c>
      <c r="D144" s="39">
        <f>E133</f>
        <v>53008.47</v>
      </c>
      <c r="E144" s="38">
        <f>ROUND(C144*D144/100, 2)</f>
        <v>2208.6999999999998</v>
      </c>
    </row>
    <row r="145" spans="1:5" x14ac:dyDescent="0.25">
      <c r="A145" s="49" t="s">
        <v>172</v>
      </c>
      <c r="B145" s="26" t="s">
        <v>169</v>
      </c>
      <c r="C145" s="25">
        <v>8.3332999999999995</v>
      </c>
      <c r="D145" s="39">
        <f>E133+E134</f>
        <v>58408.42</v>
      </c>
      <c r="E145" s="38">
        <f>ROUND(C145*D145/100, 2)</f>
        <v>4867.3500000000004</v>
      </c>
    </row>
    <row r="146" spans="1:5" x14ac:dyDescent="0.25">
      <c r="D146" s="40" t="s">
        <v>150</v>
      </c>
      <c r="E146" s="41">
        <f>SUM(E142:E145)</f>
        <v>11945.02</v>
      </c>
    </row>
    <row r="147" spans="1:5" x14ac:dyDescent="0.25">
      <c r="A147" s="48" t="s">
        <v>173</v>
      </c>
    </row>
    <row r="148" spans="1:5" x14ac:dyDescent="0.25">
      <c r="A148" s="49" t="s">
        <v>174</v>
      </c>
      <c r="B148" s="26" t="s">
        <v>164</v>
      </c>
      <c r="C148" s="25">
        <v>4</v>
      </c>
      <c r="D148" s="39">
        <f>E133</f>
        <v>53008.47</v>
      </c>
      <c r="E148" s="38">
        <f>ROUND(C148*D148/100, 2)</f>
        <v>2120.34</v>
      </c>
    </row>
    <row r="149" spans="1:5" x14ac:dyDescent="0.25">
      <c r="A149" s="49" t="s">
        <v>175</v>
      </c>
      <c r="B149" s="26" t="s">
        <v>164</v>
      </c>
      <c r="C149" s="25">
        <v>3</v>
      </c>
      <c r="D149" s="39">
        <f>E133</f>
        <v>53008.47</v>
      </c>
      <c r="E149" s="38">
        <f>ROUND(C149*D149/100, 2)</f>
        <v>1590.25</v>
      </c>
    </row>
    <row r="150" spans="1:5" x14ac:dyDescent="0.25">
      <c r="A150" s="49" t="s">
        <v>176</v>
      </c>
      <c r="B150" s="26" t="s">
        <v>164</v>
      </c>
      <c r="C150" s="25">
        <v>2</v>
      </c>
      <c r="D150" s="39">
        <f>E133</f>
        <v>53008.47</v>
      </c>
      <c r="E150" s="38">
        <f>ROUND(C150*D150/100, 2)</f>
        <v>1060.17</v>
      </c>
    </row>
    <row r="151" spans="1:5" ht="30" x14ac:dyDescent="0.25">
      <c r="A151" s="49" t="s">
        <v>177</v>
      </c>
      <c r="B151" s="26" t="s">
        <v>164</v>
      </c>
      <c r="C151" s="25">
        <v>2.5</v>
      </c>
      <c r="D151" s="39">
        <f>E133</f>
        <v>53008.47</v>
      </c>
      <c r="E151" s="38">
        <f>ROUND(C151*D151/100, 2)</f>
        <v>1325.21</v>
      </c>
    </row>
    <row r="152" spans="1:5" x14ac:dyDescent="0.25">
      <c r="D152" s="40" t="s">
        <v>150</v>
      </c>
      <c r="E152" s="41">
        <f>SUM(E148:E151)</f>
        <v>6095.97</v>
      </c>
    </row>
    <row r="153" spans="1:5" x14ac:dyDescent="0.25">
      <c r="A153" s="48" t="s">
        <v>178</v>
      </c>
    </row>
    <row r="154" spans="1:5" x14ac:dyDescent="0.25">
      <c r="A154" s="49" t="s">
        <v>156</v>
      </c>
      <c r="B154" s="26" t="s">
        <v>33</v>
      </c>
      <c r="C154" s="25">
        <v>8.3330000000000001E-3</v>
      </c>
      <c r="D154" s="39">
        <f>E82</f>
        <v>173156</v>
      </c>
      <c r="E154" s="38">
        <f>ROUND(C154*D154, 2)</f>
        <v>1442.91</v>
      </c>
    </row>
    <row r="155" spans="1:5" x14ac:dyDescent="0.25">
      <c r="A155" s="49" t="s">
        <v>159</v>
      </c>
      <c r="B155" s="26" t="s">
        <v>33</v>
      </c>
      <c r="C155" s="25">
        <v>8.3330000000000001E-3</v>
      </c>
      <c r="D155" s="39">
        <f>E96</f>
        <v>88966</v>
      </c>
      <c r="E155" s="38">
        <f>ROUND(C155*D155, 2)</f>
        <v>741.35</v>
      </c>
    </row>
    <row r="156" spans="1:5" x14ac:dyDescent="0.25">
      <c r="D156" s="40" t="s">
        <v>150</v>
      </c>
      <c r="E156" s="41">
        <f>SUM(E154:E155)</f>
        <v>2184.2600000000002</v>
      </c>
    </row>
    <row r="158" spans="1:5" x14ac:dyDescent="0.25">
      <c r="D158" s="42" t="s">
        <v>151</v>
      </c>
      <c r="E158" s="43">
        <f>ROUND(SUM(E133:E156)/2, 0)</f>
        <v>97430</v>
      </c>
    </row>
    <row r="160" spans="1:5" x14ac:dyDescent="0.25">
      <c r="D160" s="44" t="s">
        <v>179</v>
      </c>
      <c r="E160" s="45">
        <f>E158/E133-1</f>
        <v>0.83800815228207859</v>
      </c>
    </row>
    <row r="163" spans="1:5" x14ac:dyDescent="0.25">
      <c r="A163" s="46" t="s">
        <v>181</v>
      </c>
      <c r="B163" s="33"/>
      <c r="C163" s="34"/>
      <c r="D163" s="34"/>
      <c r="E163" s="35" t="s">
        <v>146</v>
      </c>
    </row>
    <row r="164" spans="1:5" x14ac:dyDescent="0.25">
      <c r="A164" s="47" t="s">
        <v>20</v>
      </c>
      <c r="B164" s="36" t="s">
        <v>21</v>
      </c>
      <c r="C164" s="36" t="s">
        <v>147</v>
      </c>
      <c r="D164" s="36" t="s">
        <v>22</v>
      </c>
      <c r="E164" s="37" t="s">
        <v>148</v>
      </c>
    </row>
    <row r="165" spans="1:5" x14ac:dyDescent="0.25">
      <c r="A165" s="49" t="str">
        <f>'Insumos (3)'!B106</f>
        <v>OFICIAL</v>
      </c>
      <c r="B165" s="26" t="str">
        <f>'Insumos (3)'!C106</f>
        <v>Mes</v>
      </c>
      <c r="C165" s="25">
        <v>3.3333000000000002E-2</v>
      </c>
      <c r="D165" s="39">
        <f>'Insumos (3)'!D106</f>
        <v>1880539</v>
      </c>
      <c r="E165" s="38">
        <f>ROUND(C165*D165, 2)</f>
        <v>62684.01</v>
      </c>
    </row>
    <row r="166" spans="1:5" x14ac:dyDescent="0.25">
      <c r="A166" s="49" t="str">
        <f>'Insumos (3)'!B103</f>
        <v>AUXILIO DE TRANSPORTE</v>
      </c>
      <c r="B166" s="26" t="str">
        <f>'Insumos (3)'!C103</f>
        <v>Mes</v>
      </c>
      <c r="C166" s="25">
        <v>3.3333000000000002E-2</v>
      </c>
      <c r="D166" s="39">
        <f>'Insumos (3)'!D103</f>
        <v>162000</v>
      </c>
      <c r="E166" s="38">
        <f>ROUND(C166*D166, 2)</f>
        <v>5399.95</v>
      </c>
    </row>
    <row r="167" spans="1:5" x14ac:dyDescent="0.25">
      <c r="D167" s="40" t="s">
        <v>150</v>
      </c>
      <c r="E167" s="41">
        <f>SUM(E165:E166)</f>
        <v>68083.960000000006</v>
      </c>
    </row>
    <row r="168" spans="1:5" x14ac:dyDescent="0.25">
      <c r="A168" s="48" t="s">
        <v>162</v>
      </c>
    </row>
    <row r="169" spans="1:5" x14ac:dyDescent="0.25">
      <c r="A169" s="49" t="s">
        <v>163</v>
      </c>
      <c r="B169" s="26" t="s">
        <v>164</v>
      </c>
      <c r="C169" s="25">
        <v>12.5</v>
      </c>
      <c r="D169" s="39">
        <f>E165</f>
        <v>62684.01</v>
      </c>
      <c r="E169" s="38">
        <f>ROUND(C169*D169/100, 2)</f>
        <v>7835.5</v>
      </c>
    </row>
    <row r="170" spans="1:5" x14ac:dyDescent="0.25">
      <c r="A170" s="49" t="s">
        <v>165</v>
      </c>
      <c r="B170" s="26" t="s">
        <v>164</v>
      </c>
      <c r="C170" s="25">
        <v>16</v>
      </c>
      <c r="D170" s="39">
        <f>E165</f>
        <v>62684.01</v>
      </c>
      <c r="E170" s="38">
        <f>ROUND(C170*D170/100, 2)</f>
        <v>10029.44</v>
      </c>
    </row>
    <row r="171" spans="1:5" x14ac:dyDescent="0.25">
      <c r="A171" s="49" t="s">
        <v>166</v>
      </c>
      <c r="B171" s="26" t="s">
        <v>164</v>
      </c>
      <c r="C171" s="25">
        <v>6.96</v>
      </c>
      <c r="D171" s="39">
        <f>E165</f>
        <v>62684.01</v>
      </c>
      <c r="E171" s="38">
        <f>ROUND(C171*D171/100, 2)</f>
        <v>4362.8100000000004</v>
      </c>
    </row>
    <row r="172" spans="1:5" x14ac:dyDescent="0.25">
      <c r="D172" s="40" t="s">
        <v>150</v>
      </c>
      <c r="E172" s="41">
        <f>SUM(E169:E171)</f>
        <v>22227.750000000004</v>
      </c>
    </row>
    <row r="173" spans="1:5" x14ac:dyDescent="0.25">
      <c r="A173" s="48" t="s">
        <v>167</v>
      </c>
    </row>
    <row r="174" spans="1:5" x14ac:dyDescent="0.25">
      <c r="A174" s="49" t="s">
        <v>168</v>
      </c>
      <c r="B174" s="26" t="s">
        <v>169</v>
      </c>
      <c r="C174" s="25">
        <v>8.3332999999999995</v>
      </c>
      <c r="D174" s="39">
        <f>E165+E166</f>
        <v>68083.960000000006</v>
      </c>
      <c r="E174" s="38">
        <f>ROUND(C174*D174/100, 2)</f>
        <v>5673.64</v>
      </c>
    </row>
    <row r="175" spans="1:5" x14ac:dyDescent="0.25">
      <c r="A175" s="49" t="s">
        <v>170</v>
      </c>
      <c r="B175" s="26" t="s">
        <v>169</v>
      </c>
      <c r="C175" s="25">
        <v>3.3300000000000003E-2</v>
      </c>
      <c r="D175" s="39">
        <f>E174</f>
        <v>5673.64</v>
      </c>
      <c r="E175" s="38">
        <f>ROUND(C175*D175/100, 2)</f>
        <v>1.89</v>
      </c>
    </row>
    <row r="176" spans="1:5" x14ac:dyDescent="0.25">
      <c r="A176" s="49" t="s">
        <v>171</v>
      </c>
      <c r="B176" s="26" t="s">
        <v>169</v>
      </c>
      <c r="C176" s="25">
        <v>4.1666999999999996</v>
      </c>
      <c r="D176" s="39">
        <f>E165</f>
        <v>62684.01</v>
      </c>
      <c r="E176" s="38">
        <f>ROUND(C176*D176/100, 2)</f>
        <v>2611.85</v>
      </c>
    </row>
    <row r="177" spans="1:5" x14ac:dyDescent="0.25">
      <c r="A177" s="49" t="s">
        <v>172</v>
      </c>
      <c r="B177" s="26" t="s">
        <v>169</v>
      </c>
      <c r="C177" s="25">
        <v>8.3332999999999995</v>
      </c>
      <c r="D177" s="39">
        <f>E165+E166</f>
        <v>68083.960000000006</v>
      </c>
      <c r="E177" s="38">
        <f>ROUND(C177*D177/100, 2)</f>
        <v>5673.64</v>
      </c>
    </row>
    <row r="178" spans="1:5" x14ac:dyDescent="0.25">
      <c r="D178" s="40" t="s">
        <v>150</v>
      </c>
      <c r="E178" s="41">
        <f>SUM(E174:E177)</f>
        <v>13961.02</v>
      </c>
    </row>
    <row r="179" spans="1:5" x14ac:dyDescent="0.25">
      <c r="A179" s="48" t="s">
        <v>173</v>
      </c>
    </row>
    <row r="180" spans="1:5" x14ac:dyDescent="0.25">
      <c r="A180" s="49" t="s">
        <v>174</v>
      </c>
      <c r="B180" s="26" t="s">
        <v>164</v>
      </c>
      <c r="C180" s="25">
        <v>4</v>
      </c>
      <c r="D180" s="39">
        <f>E165</f>
        <v>62684.01</v>
      </c>
      <c r="E180" s="38">
        <f>ROUND(C180*D180/100, 2)</f>
        <v>2507.36</v>
      </c>
    </row>
    <row r="181" spans="1:5" x14ac:dyDescent="0.25">
      <c r="A181" s="49" t="s">
        <v>175</v>
      </c>
      <c r="B181" s="26" t="s">
        <v>164</v>
      </c>
      <c r="C181" s="25">
        <v>3</v>
      </c>
      <c r="D181" s="39">
        <f>E165</f>
        <v>62684.01</v>
      </c>
      <c r="E181" s="38">
        <f>ROUND(C181*D181/100, 2)</f>
        <v>1880.52</v>
      </c>
    </row>
    <row r="182" spans="1:5" x14ac:dyDescent="0.25">
      <c r="A182" s="49" t="s">
        <v>176</v>
      </c>
      <c r="B182" s="26" t="s">
        <v>164</v>
      </c>
      <c r="C182" s="25">
        <v>2</v>
      </c>
      <c r="D182" s="39">
        <f>E165</f>
        <v>62684.01</v>
      </c>
      <c r="E182" s="38">
        <f>ROUND(C182*D182/100, 2)</f>
        <v>1253.68</v>
      </c>
    </row>
    <row r="183" spans="1:5" ht="30" x14ac:dyDescent="0.25">
      <c r="A183" s="49" t="s">
        <v>177</v>
      </c>
      <c r="B183" s="26" t="s">
        <v>164</v>
      </c>
      <c r="C183" s="25">
        <v>2.5</v>
      </c>
      <c r="D183" s="39">
        <f>E165</f>
        <v>62684.01</v>
      </c>
      <c r="E183" s="38">
        <f>ROUND(C183*D183/100, 2)</f>
        <v>1567.1</v>
      </c>
    </row>
    <row r="184" spans="1:5" x14ac:dyDescent="0.25">
      <c r="D184" s="40" t="s">
        <v>150</v>
      </c>
      <c r="E184" s="41">
        <f>SUM(E180:E183)</f>
        <v>7208.66</v>
      </c>
    </row>
    <row r="185" spans="1:5" x14ac:dyDescent="0.25">
      <c r="A185" s="48" t="s">
        <v>178</v>
      </c>
    </row>
    <row r="186" spans="1:5" x14ac:dyDescent="0.25">
      <c r="A186" s="49" t="s">
        <v>156</v>
      </c>
      <c r="B186" s="26" t="s">
        <v>33</v>
      </c>
      <c r="C186" s="25">
        <v>8.3330000000000001E-3</v>
      </c>
      <c r="D186" s="39">
        <f>E82</f>
        <v>173156</v>
      </c>
      <c r="E186" s="38">
        <f>ROUND(C186*D186, 2)</f>
        <v>1442.91</v>
      </c>
    </row>
    <row r="187" spans="1:5" x14ac:dyDescent="0.25">
      <c r="A187" s="49" t="s">
        <v>159</v>
      </c>
      <c r="B187" s="26" t="s">
        <v>33</v>
      </c>
      <c r="C187" s="25">
        <v>8.3330000000000001E-3</v>
      </c>
      <c r="D187" s="39">
        <f>E96</f>
        <v>88966</v>
      </c>
      <c r="E187" s="38">
        <f>ROUND(C187*D187, 2)</f>
        <v>741.35</v>
      </c>
    </row>
    <row r="188" spans="1:5" x14ac:dyDescent="0.25">
      <c r="D188" s="40" t="s">
        <v>150</v>
      </c>
      <c r="E188" s="41">
        <f>SUM(E186:E187)</f>
        <v>2184.2600000000002</v>
      </c>
    </row>
    <row r="190" spans="1:5" x14ac:dyDescent="0.25">
      <c r="D190" s="42" t="s">
        <v>151</v>
      </c>
      <c r="E190" s="43">
        <f>ROUND(SUM(E165:E188)/2, 0)</f>
        <v>113666</v>
      </c>
    </row>
    <row r="192" spans="1:5" x14ac:dyDescent="0.25">
      <c r="D192" s="44" t="s">
        <v>179</v>
      </c>
      <c r="E192" s="45">
        <f>E190/E165-1</f>
        <v>0.8133173037270589</v>
      </c>
    </row>
    <row r="195" spans="1:5" x14ac:dyDescent="0.25">
      <c r="A195" s="46" t="s">
        <v>182</v>
      </c>
      <c r="B195" s="33"/>
      <c r="C195" s="34"/>
      <c r="D195" s="34"/>
      <c r="E195" s="35" t="s">
        <v>146</v>
      </c>
    </row>
    <row r="196" spans="1:5" x14ac:dyDescent="0.25">
      <c r="A196" s="47" t="s">
        <v>20</v>
      </c>
      <c r="B196" s="36" t="s">
        <v>21</v>
      </c>
      <c r="C196" s="36" t="s">
        <v>147</v>
      </c>
      <c r="D196" s="36" t="s">
        <v>22</v>
      </c>
      <c r="E196" s="37" t="s">
        <v>148</v>
      </c>
    </row>
    <row r="197" spans="1:5" x14ac:dyDescent="0.25">
      <c r="A197" s="49" t="str">
        <f>'Insumos (3)'!B107</f>
        <v>PINTOR</v>
      </c>
      <c r="B197" s="26" t="str">
        <f>'Insumos (3)'!C107</f>
        <v>Mes</v>
      </c>
      <c r="C197" s="25">
        <v>3.3333000000000002E-2</v>
      </c>
      <c r="D197" s="39">
        <f>'Insumos (3)'!D107</f>
        <v>1590270</v>
      </c>
      <c r="E197" s="38">
        <f>ROUND(C197*D197, 2)</f>
        <v>53008.47</v>
      </c>
    </row>
    <row r="198" spans="1:5" x14ac:dyDescent="0.25">
      <c r="A198" s="49" t="str">
        <f>'Insumos (3)'!B103</f>
        <v>AUXILIO DE TRANSPORTE</v>
      </c>
      <c r="B198" s="26" t="str">
        <f>'Insumos (3)'!C103</f>
        <v>Mes</v>
      </c>
      <c r="C198" s="25">
        <v>3.3333000000000002E-2</v>
      </c>
      <c r="D198" s="39">
        <f>'Insumos (3)'!D103</f>
        <v>162000</v>
      </c>
      <c r="E198" s="38">
        <f>ROUND(C198*D198, 2)</f>
        <v>5399.95</v>
      </c>
    </row>
    <row r="199" spans="1:5" x14ac:dyDescent="0.25">
      <c r="D199" s="40" t="s">
        <v>150</v>
      </c>
      <c r="E199" s="41">
        <f>SUM(E197:E198)</f>
        <v>58408.42</v>
      </c>
    </row>
    <row r="200" spans="1:5" x14ac:dyDescent="0.25">
      <c r="A200" s="48" t="s">
        <v>162</v>
      </c>
    </row>
    <row r="201" spans="1:5" x14ac:dyDescent="0.25">
      <c r="A201" s="49" t="s">
        <v>163</v>
      </c>
      <c r="B201" s="26" t="s">
        <v>164</v>
      </c>
      <c r="C201" s="25">
        <v>12.5</v>
      </c>
      <c r="D201" s="39">
        <f>E197</f>
        <v>53008.47</v>
      </c>
      <c r="E201" s="38">
        <f>ROUND(C201*D201/100, 2)</f>
        <v>6626.06</v>
      </c>
    </row>
    <row r="202" spans="1:5" x14ac:dyDescent="0.25">
      <c r="A202" s="49" t="s">
        <v>165</v>
      </c>
      <c r="B202" s="26" t="s">
        <v>164</v>
      </c>
      <c r="C202" s="25">
        <v>16</v>
      </c>
      <c r="D202" s="39">
        <f>E197</f>
        <v>53008.47</v>
      </c>
      <c r="E202" s="38">
        <f>ROUND(C202*D202/100, 2)</f>
        <v>8481.36</v>
      </c>
    </row>
    <row r="203" spans="1:5" x14ac:dyDescent="0.25">
      <c r="A203" s="49" t="s">
        <v>166</v>
      </c>
      <c r="B203" s="26" t="s">
        <v>164</v>
      </c>
      <c r="C203" s="25">
        <v>6.96</v>
      </c>
      <c r="D203" s="39">
        <f>E197</f>
        <v>53008.47</v>
      </c>
      <c r="E203" s="38">
        <f>ROUND(C203*D203/100, 2)</f>
        <v>3689.39</v>
      </c>
    </row>
    <row r="204" spans="1:5" x14ac:dyDescent="0.25">
      <c r="D204" s="40" t="s">
        <v>150</v>
      </c>
      <c r="E204" s="41">
        <f>SUM(E201:E203)</f>
        <v>18796.810000000001</v>
      </c>
    </row>
    <row r="205" spans="1:5" x14ac:dyDescent="0.25">
      <c r="A205" s="48" t="s">
        <v>167</v>
      </c>
    </row>
    <row r="206" spans="1:5" x14ac:dyDescent="0.25">
      <c r="A206" s="49" t="s">
        <v>168</v>
      </c>
      <c r="B206" s="26" t="s">
        <v>169</v>
      </c>
      <c r="C206" s="25">
        <v>8.3332999999999995</v>
      </c>
      <c r="D206" s="39">
        <f>E197+E198</f>
        <v>58408.42</v>
      </c>
      <c r="E206" s="38">
        <f>ROUND(C206*D206/100, 2)</f>
        <v>4867.3500000000004</v>
      </c>
    </row>
    <row r="207" spans="1:5" x14ac:dyDescent="0.25">
      <c r="A207" s="49" t="s">
        <v>170</v>
      </c>
      <c r="B207" s="26" t="s">
        <v>169</v>
      </c>
      <c r="C207" s="25">
        <v>3.3300000000000003E-2</v>
      </c>
      <c r="D207" s="39">
        <f>E206</f>
        <v>4867.3500000000004</v>
      </c>
      <c r="E207" s="38">
        <f>ROUND(C207*D207/100, 2)</f>
        <v>1.62</v>
      </c>
    </row>
    <row r="208" spans="1:5" x14ac:dyDescent="0.25">
      <c r="A208" s="49" t="s">
        <v>171</v>
      </c>
      <c r="B208" s="26" t="s">
        <v>169</v>
      </c>
      <c r="C208" s="25">
        <v>4.1666999999999996</v>
      </c>
      <c r="D208" s="39">
        <f>E197</f>
        <v>53008.47</v>
      </c>
      <c r="E208" s="38">
        <f>ROUND(C208*D208/100, 2)</f>
        <v>2208.6999999999998</v>
      </c>
    </row>
    <row r="209" spans="1:5" x14ac:dyDescent="0.25">
      <c r="A209" s="49" t="s">
        <v>172</v>
      </c>
      <c r="B209" s="26" t="s">
        <v>169</v>
      </c>
      <c r="C209" s="25">
        <v>8.3332999999999995</v>
      </c>
      <c r="D209" s="39">
        <f>E197+E198</f>
        <v>58408.42</v>
      </c>
      <c r="E209" s="38">
        <f>ROUND(C209*D209/100, 2)</f>
        <v>4867.3500000000004</v>
      </c>
    </row>
    <row r="210" spans="1:5" x14ac:dyDescent="0.25">
      <c r="D210" s="40" t="s">
        <v>150</v>
      </c>
      <c r="E210" s="41">
        <f>SUM(E206:E209)</f>
        <v>11945.02</v>
      </c>
    </row>
    <row r="211" spans="1:5" x14ac:dyDescent="0.25">
      <c r="A211" s="48" t="s">
        <v>173</v>
      </c>
    </row>
    <row r="212" spans="1:5" x14ac:dyDescent="0.25">
      <c r="A212" s="49" t="s">
        <v>174</v>
      </c>
      <c r="B212" s="26" t="s">
        <v>164</v>
      </c>
      <c r="C212" s="25">
        <v>4</v>
      </c>
      <c r="D212" s="39">
        <f>E197</f>
        <v>53008.47</v>
      </c>
      <c r="E212" s="38">
        <f>ROUND(C212*D212/100, 2)</f>
        <v>2120.34</v>
      </c>
    </row>
    <row r="213" spans="1:5" x14ac:dyDescent="0.25">
      <c r="A213" s="49" t="s">
        <v>175</v>
      </c>
      <c r="B213" s="26" t="s">
        <v>164</v>
      </c>
      <c r="C213" s="25">
        <v>3</v>
      </c>
      <c r="D213" s="39">
        <f>E197</f>
        <v>53008.47</v>
      </c>
      <c r="E213" s="38">
        <f>ROUND(C213*D213/100, 2)</f>
        <v>1590.25</v>
      </c>
    </row>
    <row r="214" spans="1:5" x14ac:dyDescent="0.25">
      <c r="A214" s="49" t="s">
        <v>176</v>
      </c>
      <c r="B214" s="26" t="s">
        <v>164</v>
      </c>
      <c r="C214" s="25">
        <v>2</v>
      </c>
      <c r="D214" s="39">
        <f>E197</f>
        <v>53008.47</v>
      </c>
      <c r="E214" s="38">
        <f>ROUND(C214*D214/100, 2)</f>
        <v>1060.17</v>
      </c>
    </row>
    <row r="215" spans="1:5" ht="30" x14ac:dyDescent="0.25">
      <c r="A215" s="49" t="s">
        <v>177</v>
      </c>
      <c r="B215" s="26" t="s">
        <v>164</v>
      </c>
      <c r="C215" s="25">
        <v>2.5</v>
      </c>
      <c r="D215" s="39">
        <f>E197</f>
        <v>53008.47</v>
      </c>
      <c r="E215" s="38">
        <f>ROUND(C215*D215/100, 2)</f>
        <v>1325.21</v>
      </c>
    </row>
    <row r="216" spans="1:5" x14ac:dyDescent="0.25">
      <c r="D216" s="40" t="s">
        <v>150</v>
      </c>
      <c r="E216" s="41">
        <f>SUM(E212:E215)</f>
        <v>6095.97</v>
      </c>
    </row>
    <row r="217" spans="1:5" x14ac:dyDescent="0.25">
      <c r="A217" s="48" t="s">
        <v>178</v>
      </c>
    </row>
    <row r="218" spans="1:5" x14ac:dyDescent="0.25">
      <c r="A218" s="49" t="s">
        <v>156</v>
      </c>
      <c r="B218" s="26" t="s">
        <v>33</v>
      </c>
      <c r="C218" s="25">
        <v>8.3330000000000001E-3</v>
      </c>
      <c r="D218" s="39">
        <f>E82</f>
        <v>173156</v>
      </c>
      <c r="E218" s="38">
        <f>ROUND(C218*D218, 2)</f>
        <v>1442.91</v>
      </c>
    </row>
    <row r="219" spans="1:5" x14ac:dyDescent="0.25">
      <c r="A219" s="49" t="s">
        <v>159</v>
      </c>
      <c r="B219" s="26" t="s">
        <v>33</v>
      </c>
      <c r="C219" s="25">
        <v>8.3330000000000001E-3</v>
      </c>
      <c r="D219" s="39">
        <f>E96</f>
        <v>88966</v>
      </c>
      <c r="E219" s="38">
        <f>ROUND(C219*D219, 2)</f>
        <v>741.35</v>
      </c>
    </row>
    <row r="220" spans="1:5" x14ac:dyDescent="0.25">
      <c r="D220" s="40" t="s">
        <v>150</v>
      </c>
      <c r="E220" s="41">
        <f>SUM(E218:E219)</f>
        <v>2184.2600000000002</v>
      </c>
    </row>
    <row r="222" spans="1:5" x14ac:dyDescent="0.25">
      <c r="D222" s="42" t="s">
        <v>151</v>
      </c>
      <c r="E222" s="43">
        <f>ROUND(SUM(E197:E220)/2, 0)</f>
        <v>97430</v>
      </c>
    </row>
    <row r="224" spans="1:5" x14ac:dyDescent="0.25">
      <c r="D224" s="44" t="s">
        <v>179</v>
      </c>
      <c r="E224" s="45">
        <f>E222/E197-1</f>
        <v>0.83800815228207859</v>
      </c>
    </row>
    <row r="227" spans="1:5" x14ac:dyDescent="0.25">
      <c r="A227" s="46" t="s">
        <v>183</v>
      </c>
      <c r="B227" s="33"/>
      <c r="C227" s="34"/>
      <c r="D227" s="34"/>
      <c r="E227" s="35" t="s">
        <v>146</v>
      </c>
    </row>
    <row r="228" spans="1:5" x14ac:dyDescent="0.25">
      <c r="A228" s="47" t="s">
        <v>20</v>
      </c>
      <c r="B228" s="36" t="s">
        <v>21</v>
      </c>
      <c r="C228" s="36" t="s">
        <v>147</v>
      </c>
      <c r="D228" s="36" t="s">
        <v>22</v>
      </c>
      <c r="E228" s="37" t="s">
        <v>148</v>
      </c>
    </row>
    <row r="229" spans="1:5" x14ac:dyDescent="0.25">
      <c r="A229" s="48" t="s">
        <v>184</v>
      </c>
    </row>
    <row r="230" spans="1:5" x14ac:dyDescent="0.25">
      <c r="A230" s="49" t="s">
        <v>181</v>
      </c>
      <c r="B230" s="26" t="s">
        <v>89</v>
      </c>
      <c r="C230" s="25">
        <v>1</v>
      </c>
      <c r="D230" s="39">
        <f>E190</f>
        <v>113666</v>
      </c>
      <c r="E230" s="38">
        <f>ROUND(C230*D230, 2)</f>
        <v>113666</v>
      </c>
    </row>
    <row r="231" spans="1:5" x14ac:dyDescent="0.25">
      <c r="A231" s="49" t="s">
        <v>161</v>
      </c>
      <c r="B231" s="26" t="s">
        <v>89</v>
      </c>
      <c r="C231" s="25">
        <v>1</v>
      </c>
      <c r="D231" s="39">
        <f>E126</f>
        <v>81195</v>
      </c>
      <c r="E231" s="38">
        <f>ROUND(C231*D231, 2)</f>
        <v>81195</v>
      </c>
    </row>
    <row r="232" spans="1:5" x14ac:dyDescent="0.25">
      <c r="D232" s="40" t="s">
        <v>150</v>
      </c>
      <c r="E232" s="41">
        <f>SUM(E230:E231)</f>
        <v>194861</v>
      </c>
    </row>
    <row r="234" spans="1:5" x14ac:dyDescent="0.25">
      <c r="D234" s="42" t="s">
        <v>151</v>
      </c>
      <c r="E234" s="43">
        <f>ROUND(SUM(E229:E232)/2, 0)</f>
        <v>194861</v>
      </c>
    </row>
    <row r="237" spans="1:5" x14ac:dyDescent="0.25">
      <c r="A237" s="46" t="s">
        <v>185</v>
      </c>
      <c r="B237" s="33"/>
      <c r="C237" s="34"/>
      <c r="D237" s="34"/>
      <c r="E237" s="35" t="s">
        <v>146</v>
      </c>
    </row>
    <row r="238" spans="1:5" x14ac:dyDescent="0.25">
      <c r="A238" s="47" t="s">
        <v>20</v>
      </c>
      <c r="B238" s="36" t="s">
        <v>21</v>
      </c>
      <c r="C238" s="36" t="s">
        <v>147</v>
      </c>
      <c r="D238" s="36" t="s">
        <v>22</v>
      </c>
      <c r="E238" s="37" t="s">
        <v>148</v>
      </c>
    </row>
    <row r="239" spans="1:5" x14ac:dyDescent="0.25">
      <c r="A239" s="48" t="s">
        <v>184</v>
      </c>
    </row>
    <row r="240" spans="1:5" x14ac:dyDescent="0.25">
      <c r="A240" s="49" t="s">
        <v>181</v>
      </c>
      <c r="B240" s="26" t="s">
        <v>89</v>
      </c>
      <c r="C240" s="25">
        <v>1</v>
      </c>
      <c r="D240" s="39">
        <f>E190</f>
        <v>113666</v>
      </c>
      <c r="E240" s="38">
        <f>ROUND(C240*D240, 2)</f>
        <v>113666</v>
      </c>
    </row>
    <row r="241" spans="1:5" x14ac:dyDescent="0.25">
      <c r="A241" s="49" t="s">
        <v>161</v>
      </c>
      <c r="B241" s="26" t="s">
        <v>89</v>
      </c>
      <c r="C241" s="25">
        <v>2</v>
      </c>
      <c r="D241" s="39">
        <f>E126</f>
        <v>81195</v>
      </c>
      <c r="E241" s="38">
        <f>ROUND(C241*D241, 2)</f>
        <v>162390</v>
      </c>
    </row>
    <row r="242" spans="1:5" x14ac:dyDescent="0.25">
      <c r="D242" s="40" t="s">
        <v>150</v>
      </c>
      <c r="E242" s="41">
        <f>SUM(E240:E241)</f>
        <v>276056</v>
      </c>
    </row>
    <row r="244" spans="1:5" x14ac:dyDescent="0.25">
      <c r="D244" s="42" t="s">
        <v>151</v>
      </c>
      <c r="E244" s="43">
        <f>ROUND(SUM(E239:E242)/2, 0)</f>
        <v>276056</v>
      </c>
    </row>
    <row r="247" spans="1:5" x14ac:dyDescent="0.25">
      <c r="A247" s="46" t="s">
        <v>186</v>
      </c>
      <c r="B247" s="33"/>
      <c r="C247" s="34"/>
      <c r="D247" s="34"/>
      <c r="E247" s="35" t="s">
        <v>146</v>
      </c>
    </row>
    <row r="248" spans="1:5" x14ac:dyDescent="0.25">
      <c r="A248" s="47" t="s">
        <v>20</v>
      </c>
      <c r="B248" s="36" t="s">
        <v>21</v>
      </c>
      <c r="C248" s="36" t="s">
        <v>147</v>
      </c>
      <c r="D248" s="36" t="s">
        <v>22</v>
      </c>
      <c r="E248" s="37" t="s">
        <v>148</v>
      </c>
    </row>
    <row r="249" spans="1:5" x14ac:dyDescent="0.25">
      <c r="A249" s="48" t="s">
        <v>184</v>
      </c>
    </row>
    <row r="250" spans="1:5" x14ac:dyDescent="0.25">
      <c r="A250" s="49" t="s">
        <v>181</v>
      </c>
      <c r="B250" s="26" t="s">
        <v>89</v>
      </c>
      <c r="C250" s="25">
        <v>1</v>
      </c>
      <c r="D250" s="39">
        <f>E190</f>
        <v>113666</v>
      </c>
      <c r="E250" s="38">
        <f>ROUND(C250*D250, 2)</f>
        <v>113666</v>
      </c>
    </row>
    <row r="251" spans="1:5" x14ac:dyDescent="0.25">
      <c r="A251" s="49" t="s">
        <v>161</v>
      </c>
      <c r="B251" s="26" t="s">
        <v>89</v>
      </c>
      <c r="C251" s="25">
        <v>3</v>
      </c>
      <c r="D251" s="39">
        <f>E126</f>
        <v>81195</v>
      </c>
      <c r="E251" s="38">
        <f>ROUND(C251*D251, 2)</f>
        <v>243585</v>
      </c>
    </row>
    <row r="252" spans="1:5" x14ac:dyDescent="0.25">
      <c r="D252" s="40" t="s">
        <v>150</v>
      </c>
      <c r="E252" s="41">
        <f>SUM(E250:E251)</f>
        <v>357251</v>
      </c>
    </row>
    <row r="254" spans="1:5" x14ac:dyDescent="0.25">
      <c r="D254" s="42" t="s">
        <v>151</v>
      </c>
      <c r="E254" s="43">
        <f>ROUND(SUM(E249:E252)/2, 0)</f>
        <v>357251</v>
      </c>
    </row>
    <row r="257" spans="1:5" x14ac:dyDescent="0.25">
      <c r="A257" s="46" t="s">
        <v>270</v>
      </c>
      <c r="B257" s="33"/>
      <c r="C257" s="34"/>
      <c r="D257" s="34"/>
      <c r="E257" s="35" t="s">
        <v>146</v>
      </c>
    </row>
    <row r="258" spans="1:5" x14ac:dyDescent="0.25">
      <c r="A258" s="47" t="s">
        <v>20</v>
      </c>
      <c r="B258" s="36" t="s">
        <v>21</v>
      </c>
      <c r="C258" s="36" t="s">
        <v>147</v>
      </c>
      <c r="D258" s="36" t="s">
        <v>22</v>
      </c>
      <c r="E258" s="37" t="s">
        <v>148</v>
      </c>
    </row>
    <row r="259" spans="1:5" x14ac:dyDescent="0.25">
      <c r="A259" s="48" t="s">
        <v>184</v>
      </c>
    </row>
    <row r="260" spans="1:5" x14ac:dyDescent="0.25">
      <c r="A260" s="49" t="s">
        <v>181</v>
      </c>
      <c r="B260" s="26" t="s">
        <v>89</v>
      </c>
      <c r="C260" s="25">
        <v>1</v>
      </c>
      <c r="D260" s="39">
        <f>E190</f>
        <v>113666</v>
      </c>
      <c r="E260" s="38">
        <f>ROUND(C260*D260, 2)</f>
        <v>113666</v>
      </c>
    </row>
    <row r="261" spans="1:5" x14ac:dyDescent="0.25">
      <c r="A261" s="49" t="s">
        <v>161</v>
      </c>
      <c r="B261" s="26" t="s">
        <v>89</v>
      </c>
      <c r="C261" s="25">
        <v>4</v>
      </c>
      <c r="D261" s="39">
        <f>E126</f>
        <v>81195</v>
      </c>
      <c r="E261" s="38">
        <f>ROUND(C261*D261, 2)</f>
        <v>324780</v>
      </c>
    </row>
    <row r="262" spans="1:5" x14ac:dyDescent="0.25">
      <c r="D262" s="40" t="s">
        <v>150</v>
      </c>
      <c r="E262" s="41">
        <f>SUM(E260:E261)</f>
        <v>438446</v>
      </c>
    </row>
    <row r="264" spans="1:5" x14ac:dyDescent="0.25">
      <c r="D264" s="42" t="s">
        <v>151</v>
      </c>
      <c r="E264" s="43">
        <f>ROUND(SUM(E259:E262)/2, 0)</f>
        <v>438446</v>
      </c>
    </row>
    <row r="267" spans="1:5" x14ac:dyDescent="0.25">
      <c r="A267" s="46" t="s">
        <v>187</v>
      </c>
      <c r="B267" s="33"/>
      <c r="C267" s="34"/>
      <c r="D267" s="34"/>
      <c r="E267" s="35" t="s">
        <v>146</v>
      </c>
    </row>
    <row r="268" spans="1:5" x14ac:dyDescent="0.25">
      <c r="A268" s="47" t="s">
        <v>20</v>
      </c>
      <c r="B268" s="36" t="s">
        <v>21</v>
      </c>
      <c r="C268" s="36" t="s">
        <v>147</v>
      </c>
      <c r="D268" s="36" t="s">
        <v>22</v>
      </c>
      <c r="E268" s="37" t="s">
        <v>148</v>
      </c>
    </row>
    <row r="269" spans="1:5" x14ac:dyDescent="0.25">
      <c r="A269" s="48" t="s">
        <v>184</v>
      </c>
    </row>
    <row r="270" spans="1:5" x14ac:dyDescent="0.25">
      <c r="A270" s="49" t="s">
        <v>161</v>
      </c>
      <c r="B270" s="26" t="s">
        <v>89</v>
      </c>
      <c r="C270" s="25">
        <v>2</v>
      </c>
      <c r="D270" s="39">
        <f>E126</f>
        <v>81195</v>
      </c>
      <c r="E270" s="38">
        <f>ROUND(C270*D270, 2)</f>
        <v>162390</v>
      </c>
    </row>
    <row r="271" spans="1:5" x14ac:dyDescent="0.25">
      <c r="D271" s="40" t="s">
        <v>150</v>
      </c>
      <c r="E271" s="41">
        <f>SUM(E270:E270)</f>
        <v>162390</v>
      </c>
    </row>
    <row r="273" spans="1:5" x14ac:dyDescent="0.25">
      <c r="D273" s="42" t="s">
        <v>151</v>
      </c>
      <c r="E273" s="43">
        <f>ROUND(SUM(E269:E271)/2, 0)</f>
        <v>162390</v>
      </c>
    </row>
    <row r="276" spans="1:5" x14ac:dyDescent="0.25">
      <c r="A276" s="46" t="s">
        <v>188</v>
      </c>
      <c r="B276" s="33"/>
      <c r="C276" s="34"/>
      <c r="D276" s="34"/>
      <c r="E276" s="35" t="s">
        <v>146</v>
      </c>
    </row>
    <row r="277" spans="1:5" x14ac:dyDescent="0.25">
      <c r="A277" s="47" t="s">
        <v>20</v>
      </c>
      <c r="B277" s="36" t="s">
        <v>21</v>
      </c>
      <c r="C277" s="36" t="s">
        <v>147</v>
      </c>
      <c r="D277" s="36" t="s">
        <v>22</v>
      </c>
      <c r="E277" s="37" t="s">
        <v>148</v>
      </c>
    </row>
    <row r="278" spans="1:5" x14ac:dyDescent="0.25">
      <c r="A278" s="48" t="s">
        <v>184</v>
      </c>
    </row>
    <row r="279" spans="1:5" x14ac:dyDescent="0.25">
      <c r="A279" s="49" t="s">
        <v>182</v>
      </c>
      <c r="B279" s="26" t="s">
        <v>89</v>
      </c>
      <c r="C279" s="25">
        <v>1</v>
      </c>
      <c r="D279" s="39">
        <f>E222</f>
        <v>97430</v>
      </c>
      <c r="E279" s="38">
        <f>ROUND(C279*D279, 2)</f>
        <v>97430</v>
      </c>
    </row>
    <row r="280" spans="1:5" x14ac:dyDescent="0.25">
      <c r="A280" s="49" t="s">
        <v>180</v>
      </c>
      <c r="B280" s="26" t="s">
        <v>89</v>
      </c>
      <c r="C280" s="25">
        <v>1</v>
      </c>
      <c r="D280" s="39">
        <f>E158</f>
        <v>97430</v>
      </c>
      <c r="E280" s="38">
        <f>ROUND(C280*D280, 2)</f>
        <v>97430</v>
      </c>
    </row>
    <row r="281" spans="1:5" x14ac:dyDescent="0.25">
      <c r="D281" s="40" t="s">
        <v>150</v>
      </c>
      <c r="E281" s="41">
        <f>SUM(E279:E280)</f>
        <v>194860</v>
      </c>
    </row>
    <row r="283" spans="1:5" x14ac:dyDescent="0.25">
      <c r="D283" s="42" t="s">
        <v>151</v>
      </c>
      <c r="E283" s="43">
        <f>ROUND(SUM(E278:E281)/2, 0)</f>
        <v>194860</v>
      </c>
    </row>
    <row r="286" spans="1:5" x14ac:dyDescent="0.25">
      <c r="A286" s="46" t="s">
        <v>189</v>
      </c>
      <c r="B286" s="33"/>
      <c r="C286" s="34"/>
      <c r="D286" s="34"/>
      <c r="E286" s="35" t="s">
        <v>14</v>
      </c>
    </row>
    <row r="287" spans="1:5" x14ac:dyDescent="0.25">
      <c r="A287" s="47" t="s">
        <v>20</v>
      </c>
      <c r="B287" s="36" t="s">
        <v>21</v>
      </c>
      <c r="C287" s="36" t="s">
        <v>147</v>
      </c>
      <c r="D287" s="36" t="s">
        <v>22</v>
      </c>
      <c r="E287" s="37" t="s">
        <v>148</v>
      </c>
    </row>
    <row r="288" spans="1:5" x14ac:dyDescent="0.25">
      <c r="A288" s="48" t="s">
        <v>190</v>
      </c>
    </row>
    <row r="289" spans="1:5" x14ac:dyDescent="0.25">
      <c r="A289" s="49" t="str">
        <f>'Insumos (3)'!B17</f>
        <v>CEMENTO GRIS</v>
      </c>
      <c r="B289" s="26" t="str">
        <f>'Insumos (3)'!C17</f>
        <v>Kg</v>
      </c>
      <c r="C289" s="25">
        <v>313.3</v>
      </c>
      <c r="D289" s="39">
        <f>'Insumos (3)'!D17</f>
        <v>699</v>
      </c>
      <c r="E289" s="38">
        <f>ROUND(C289*D289, 2)</f>
        <v>218996.7</v>
      </c>
    </row>
    <row r="290" spans="1:5" x14ac:dyDescent="0.25">
      <c r="A290" s="49" t="str">
        <f>'Insumos (3)'!B8</f>
        <v>ARENA</v>
      </c>
      <c r="B290" s="26">
        <f>'Insumos (3)'!C8</f>
        <v>0</v>
      </c>
      <c r="C290" s="25">
        <v>0.67</v>
      </c>
      <c r="D290" s="39">
        <f>'Insumos (3)'!D8</f>
        <v>99404</v>
      </c>
      <c r="E290" s="38">
        <f>ROUND(C290*D290, 2)</f>
        <v>66600.679999999993</v>
      </c>
    </row>
    <row r="291" spans="1:5" x14ac:dyDescent="0.25">
      <c r="A291" s="49" t="str">
        <f>'Insumos (3)'!B43</f>
        <v>TRITURADO DE 3/4"</v>
      </c>
      <c r="B291" s="26" t="str">
        <f>'Insumos (3)'!C43</f>
        <v>m3</v>
      </c>
      <c r="C291" s="25">
        <v>0.7</v>
      </c>
      <c r="D291" s="39">
        <f>'Insumos (3)'!D43</f>
        <v>132067</v>
      </c>
      <c r="E291" s="38">
        <f>ROUND(C291*D291, 2)</f>
        <v>92446.9</v>
      </c>
    </row>
    <row r="292" spans="1:5" x14ac:dyDescent="0.25">
      <c r="A292" s="49" t="str">
        <f>'Insumos (3)'!B7</f>
        <v>AGUA</v>
      </c>
      <c r="B292" s="26" t="str">
        <f>'Insumos (3)'!C7</f>
        <v>Lt</v>
      </c>
      <c r="C292" s="25">
        <v>211.03</v>
      </c>
      <c r="D292" s="39">
        <f>'Insumos (3)'!D7</f>
        <v>70</v>
      </c>
      <c r="E292" s="38">
        <f>ROUND(C292*D292, 2)</f>
        <v>14772.1</v>
      </c>
    </row>
    <row r="293" spans="1:5" x14ac:dyDescent="0.25">
      <c r="D293" s="40" t="s">
        <v>150</v>
      </c>
      <c r="E293" s="41">
        <f>SUM(E289:E292)</f>
        <v>392816.38</v>
      </c>
    </row>
    <row r="294" spans="1:5" x14ac:dyDescent="0.25">
      <c r="A294" s="48" t="s">
        <v>149</v>
      </c>
    </row>
    <row r="295" spans="1:5" x14ac:dyDescent="0.25">
      <c r="A295" s="49" t="str">
        <f>'Insumos (3)'!B59</f>
        <v>CANECA METÁLICA DE 55 Gal</v>
      </c>
      <c r="B295" s="26" t="str">
        <f>'Insumos (3)'!C59</f>
        <v>Un</v>
      </c>
      <c r="C295" s="25">
        <v>1.6000000000000001E-3</v>
      </c>
      <c r="D295" s="39">
        <f>'Insumos (3)'!D59</f>
        <v>51296</v>
      </c>
      <c r="E295" s="38">
        <f t="shared" ref="E295:E300" si="3">ROUND(C295*D295, 2)</f>
        <v>82.07</v>
      </c>
    </row>
    <row r="296" spans="1:5" x14ac:dyDescent="0.25">
      <c r="A296" s="49" t="str">
        <f>'Insumos (3)'!B78</f>
        <v>MANGUERA PARA AGUA Ø= 1/2" x 50 m</v>
      </c>
      <c r="B296" s="26" t="str">
        <f>'Insumos (3)'!C78</f>
        <v>Un</v>
      </c>
      <c r="C296" s="25">
        <v>1.6000000000000001E-3</v>
      </c>
      <c r="D296" s="39">
        <f>'Insumos (3)'!D78</f>
        <v>56933</v>
      </c>
      <c r="E296" s="38">
        <f t="shared" si="3"/>
        <v>91.09</v>
      </c>
    </row>
    <row r="297" spans="1:5" x14ac:dyDescent="0.25">
      <c r="A297" s="49" t="str">
        <f>'Insumos (3)'!B87</f>
        <v>PALA REDONDA CON CABO</v>
      </c>
      <c r="B297" s="26" t="str">
        <f>'Insumos (3)'!C87</f>
        <v>Un</v>
      </c>
      <c r="C297" s="25">
        <v>4.7999999999999996E-3</v>
      </c>
      <c r="D297" s="39">
        <f>'Insumos (3)'!D87</f>
        <v>34845</v>
      </c>
      <c r="E297" s="38">
        <f t="shared" si="3"/>
        <v>167.26</v>
      </c>
    </row>
    <row r="298" spans="1:5" x14ac:dyDescent="0.25">
      <c r="A298" s="49" t="str">
        <f>'Insumos (3)'!B53</f>
        <v>BALDE CONSTRUCCIÓN</v>
      </c>
      <c r="B298" s="26" t="str">
        <f>'Insumos (3)'!C53</f>
        <v>Un</v>
      </c>
      <c r="C298" s="25">
        <v>3.2000000000000001E-2</v>
      </c>
      <c r="D298" s="39">
        <f>'Insumos (3)'!D53</f>
        <v>6265</v>
      </c>
      <c r="E298" s="38">
        <f t="shared" si="3"/>
        <v>200.48</v>
      </c>
    </row>
    <row r="299" spans="1:5" x14ac:dyDescent="0.25">
      <c r="A299" s="49" t="str">
        <f>'Insumos (3)'!B72</f>
        <v>EXTENSIÓN ELÉCTRICA ENCAUCHETADA 3x12 x 10 m</v>
      </c>
      <c r="B299" s="26" t="str">
        <f>'Insumos (3)'!C72</f>
        <v>Un</v>
      </c>
      <c r="C299" s="25">
        <v>1.6000000000000001E-3</v>
      </c>
      <c r="D299" s="39">
        <f>'Insumos (3)'!D72</f>
        <v>56173</v>
      </c>
      <c r="E299" s="38">
        <f t="shared" si="3"/>
        <v>89.88</v>
      </c>
    </row>
    <row r="300" spans="1:5" x14ac:dyDescent="0.25">
      <c r="A300" s="49" t="str">
        <f>'Insumos (3)'!B66</f>
        <v>CONCRETADORA ELÉCTRICA DE 1 SACO</v>
      </c>
      <c r="B300" s="26" t="str">
        <f>'Insumos (3)'!C66</f>
        <v>Día</v>
      </c>
      <c r="C300" s="25">
        <v>0.2</v>
      </c>
      <c r="D300" s="39">
        <f>'Insumos (3)'!D66</f>
        <v>44011</v>
      </c>
      <c r="E300" s="38">
        <f t="shared" si="3"/>
        <v>8802.2000000000007</v>
      </c>
    </row>
    <row r="301" spans="1:5" x14ac:dyDescent="0.25">
      <c r="D301" s="40" t="s">
        <v>150</v>
      </c>
      <c r="E301" s="41">
        <f>SUM(E295:E300)</f>
        <v>9432.9800000000014</v>
      </c>
    </row>
    <row r="302" spans="1:5" x14ac:dyDescent="0.25">
      <c r="A302" s="48" t="s">
        <v>184</v>
      </c>
    </row>
    <row r="303" spans="1:5" x14ac:dyDescent="0.25">
      <c r="A303" s="49" t="s">
        <v>186</v>
      </c>
      <c r="B303" s="26" t="s">
        <v>89</v>
      </c>
      <c r="C303" s="25">
        <v>0.16</v>
      </c>
      <c r="D303" s="39">
        <f>E254</f>
        <v>357251</v>
      </c>
      <c r="E303" s="38">
        <f>ROUND(C303*D303, 2)</f>
        <v>57160.160000000003</v>
      </c>
    </row>
    <row r="304" spans="1:5" x14ac:dyDescent="0.25">
      <c r="D304" s="40" t="s">
        <v>150</v>
      </c>
      <c r="E304" s="41">
        <f>SUM(E303:E303)</f>
        <v>57160.160000000003</v>
      </c>
    </row>
    <row r="306" spans="1:5" x14ac:dyDescent="0.25">
      <c r="D306" s="42" t="s">
        <v>151</v>
      </c>
      <c r="E306" s="43">
        <f>ROUND(SUM(E288:E304)/2, 0)</f>
        <v>459410</v>
      </c>
    </row>
    <row r="309" spans="1:5" x14ac:dyDescent="0.25">
      <c r="A309" s="46" t="s">
        <v>191</v>
      </c>
      <c r="B309" s="33"/>
      <c r="C309" s="34"/>
      <c r="D309" s="34"/>
      <c r="E309" s="35" t="s">
        <v>14</v>
      </c>
    </row>
    <row r="310" spans="1:5" x14ac:dyDescent="0.25">
      <c r="A310" s="47" t="s">
        <v>20</v>
      </c>
      <c r="B310" s="36" t="s">
        <v>21</v>
      </c>
      <c r="C310" s="36" t="s">
        <v>147</v>
      </c>
      <c r="D310" s="36" t="s">
        <v>22</v>
      </c>
      <c r="E310" s="37" t="s">
        <v>148</v>
      </c>
    </row>
    <row r="311" spans="1:5" x14ac:dyDescent="0.25">
      <c r="A311" s="48" t="s">
        <v>190</v>
      </c>
    </row>
    <row r="312" spans="1:5" x14ac:dyDescent="0.25">
      <c r="A312" s="49" t="str">
        <f>'Insumos (3)'!B17</f>
        <v>CEMENTO GRIS</v>
      </c>
      <c r="B312" s="26" t="str">
        <f>'Insumos (3)'!C17</f>
        <v>Kg</v>
      </c>
      <c r="C312" s="25">
        <v>353.67</v>
      </c>
      <c r="D312" s="39">
        <f>'Insumos (3)'!D17</f>
        <v>699</v>
      </c>
      <c r="E312" s="38">
        <f>ROUND(C312*D312, 2)</f>
        <v>247215.33</v>
      </c>
    </row>
    <row r="313" spans="1:5" x14ac:dyDescent="0.25">
      <c r="A313" s="49" t="str">
        <f>'Insumos (3)'!B8</f>
        <v>ARENA</v>
      </c>
      <c r="B313" s="26">
        <f>'Insumos (3)'!C8</f>
        <v>0</v>
      </c>
      <c r="C313" s="25">
        <v>0.64</v>
      </c>
      <c r="D313" s="39">
        <f>'Insumos (3)'!D8</f>
        <v>99404</v>
      </c>
      <c r="E313" s="38">
        <f>ROUND(C313*D313, 2)</f>
        <v>63618.559999999998</v>
      </c>
    </row>
    <row r="314" spans="1:5" x14ac:dyDescent="0.25">
      <c r="A314" s="49" t="str">
        <f>'Insumos (3)'!B43</f>
        <v>TRITURADO DE 3/4"</v>
      </c>
      <c r="B314" s="26" t="str">
        <f>'Insumos (3)'!C43</f>
        <v>m3</v>
      </c>
      <c r="C314" s="25">
        <v>0.7</v>
      </c>
      <c r="D314" s="39">
        <f>'Insumos (3)'!D43</f>
        <v>132067</v>
      </c>
      <c r="E314" s="38">
        <f>ROUND(C314*D314, 2)</f>
        <v>92446.9</v>
      </c>
    </row>
    <row r="315" spans="1:5" x14ac:dyDescent="0.25">
      <c r="A315" s="49" t="str">
        <f>'Insumos (3)'!B7</f>
        <v>AGUA</v>
      </c>
      <c r="B315" s="26" t="str">
        <f>'Insumos (3)'!C7</f>
        <v>Lt</v>
      </c>
      <c r="C315" s="25">
        <v>210.43</v>
      </c>
      <c r="D315" s="39">
        <f>'Insumos (3)'!D7</f>
        <v>70</v>
      </c>
      <c r="E315" s="38">
        <f>ROUND(C315*D315, 2)</f>
        <v>14730.1</v>
      </c>
    </row>
    <row r="316" spans="1:5" x14ac:dyDescent="0.25">
      <c r="D316" s="40" t="s">
        <v>150</v>
      </c>
      <c r="E316" s="41">
        <f>SUM(E312:E315)</f>
        <v>418010.89</v>
      </c>
    </row>
    <row r="317" spans="1:5" x14ac:dyDescent="0.25">
      <c r="A317" s="48" t="s">
        <v>149</v>
      </c>
    </row>
    <row r="318" spans="1:5" x14ac:dyDescent="0.25">
      <c r="A318" s="49" t="str">
        <f>'Insumos (3)'!B59</f>
        <v>CANECA METÁLICA DE 55 Gal</v>
      </c>
      <c r="B318" s="26" t="str">
        <f>'Insumos (3)'!C59</f>
        <v>Un</v>
      </c>
      <c r="C318" s="25">
        <v>1.8E-3</v>
      </c>
      <c r="D318" s="39">
        <f>'Insumos (3)'!D59</f>
        <v>51296</v>
      </c>
      <c r="E318" s="38">
        <f t="shared" ref="E318:E323" si="4">ROUND(C318*D318, 2)</f>
        <v>92.33</v>
      </c>
    </row>
    <row r="319" spans="1:5" x14ac:dyDescent="0.25">
      <c r="A319" s="49" t="str">
        <f>'Insumos (3)'!B78</f>
        <v>MANGUERA PARA AGUA Ø= 1/2" x 50 m</v>
      </c>
      <c r="B319" s="26" t="str">
        <f>'Insumos (3)'!C78</f>
        <v>Un</v>
      </c>
      <c r="C319" s="25">
        <v>1.8E-3</v>
      </c>
      <c r="D319" s="39">
        <f>'Insumos (3)'!D78</f>
        <v>56933</v>
      </c>
      <c r="E319" s="38">
        <f t="shared" si="4"/>
        <v>102.48</v>
      </c>
    </row>
    <row r="320" spans="1:5" x14ac:dyDescent="0.25">
      <c r="A320" s="49" t="str">
        <f>'Insumos (3)'!B87</f>
        <v>PALA REDONDA CON CABO</v>
      </c>
      <c r="B320" s="26" t="str">
        <f>'Insumos (3)'!C87</f>
        <v>Un</v>
      </c>
      <c r="C320" s="25">
        <v>5.3E-3</v>
      </c>
      <c r="D320" s="39">
        <f>'Insumos (3)'!D87</f>
        <v>34845</v>
      </c>
      <c r="E320" s="38">
        <f t="shared" si="4"/>
        <v>184.68</v>
      </c>
    </row>
    <row r="321" spans="1:5" x14ac:dyDescent="0.25">
      <c r="A321" s="49" t="str">
        <f>'Insumos (3)'!B53</f>
        <v>BALDE CONSTRUCCIÓN</v>
      </c>
      <c r="B321" s="26" t="str">
        <f>'Insumos (3)'!C53</f>
        <v>Un</v>
      </c>
      <c r="C321" s="25">
        <v>3.5200000000000002E-2</v>
      </c>
      <c r="D321" s="39">
        <f>'Insumos (3)'!D53</f>
        <v>6265</v>
      </c>
      <c r="E321" s="38">
        <f t="shared" si="4"/>
        <v>220.53</v>
      </c>
    </row>
    <row r="322" spans="1:5" x14ac:dyDescent="0.25">
      <c r="A322" s="49" t="str">
        <f>'Insumos (3)'!B72</f>
        <v>EXTENSIÓN ELÉCTRICA ENCAUCHETADA 3x12 x 10 m</v>
      </c>
      <c r="B322" s="26" t="str">
        <f>'Insumos (3)'!C72</f>
        <v>Un</v>
      </c>
      <c r="C322" s="25">
        <v>1.8E-3</v>
      </c>
      <c r="D322" s="39">
        <f>'Insumos (3)'!D72</f>
        <v>56173</v>
      </c>
      <c r="E322" s="38">
        <f t="shared" si="4"/>
        <v>101.11</v>
      </c>
    </row>
    <row r="323" spans="1:5" x14ac:dyDescent="0.25">
      <c r="A323" s="49" t="str">
        <f>'Insumos (3)'!B66</f>
        <v>CONCRETADORA ELÉCTRICA DE 1 SACO</v>
      </c>
      <c r="B323" s="26" t="str">
        <f>'Insumos (3)'!C66</f>
        <v>Día</v>
      </c>
      <c r="C323" s="25">
        <v>0.22</v>
      </c>
      <c r="D323" s="39">
        <f>'Insumos (3)'!D66</f>
        <v>44011</v>
      </c>
      <c r="E323" s="38">
        <f t="shared" si="4"/>
        <v>9682.42</v>
      </c>
    </row>
    <row r="324" spans="1:5" x14ac:dyDescent="0.25">
      <c r="D324" s="40" t="s">
        <v>150</v>
      </c>
      <c r="E324" s="41">
        <f>SUM(E318:E323)</f>
        <v>10383.549999999999</v>
      </c>
    </row>
    <row r="325" spans="1:5" x14ac:dyDescent="0.25">
      <c r="A325" s="48" t="s">
        <v>184</v>
      </c>
    </row>
    <row r="326" spans="1:5" x14ac:dyDescent="0.25">
      <c r="A326" s="49" t="s">
        <v>186</v>
      </c>
      <c r="B326" s="26" t="s">
        <v>89</v>
      </c>
      <c r="C326" s="25">
        <v>0.17599999999999999</v>
      </c>
      <c r="D326" s="39">
        <f>E254</f>
        <v>357251</v>
      </c>
      <c r="E326" s="38">
        <f>ROUND(C326*D326, 2)</f>
        <v>62876.18</v>
      </c>
    </row>
    <row r="327" spans="1:5" x14ac:dyDescent="0.25">
      <c r="D327" s="40" t="s">
        <v>150</v>
      </c>
      <c r="E327" s="41">
        <f>SUM(E326:E326)</f>
        <v>62876.18</v>
      </c>
    </row>
    <row r="329" spans="1:5" x14ac:dyDescent="0.25">
      <c r="D329" s="42" t="s">
        <v>151</v>
      </c>
      <c r="E329" s="43">
        <f>ROUND(SUM(E311:E327)/2, 0)</f>
        <v>491271</v>
      </c>
    </row>
    <row r="332" spans="1:5" x14ac:dyDescent="0.25">
      <c r="A332" s="46" t="s">
        <v>192</v>
      </c>
      <c r="B332" s="33"/>
      <c r="C332" s="34"/>
      <c r="D332" s="34"/>
      <c r="E332" s="35" t="s">
        <v>146</v>
      </c>
    </row>
    <row r="333" spans="1:5" x14ac:dyDescent="0.25">
      <c r="A333" s="47" t="s">
        <v>20</v>
      </c>
      <c r="B333" s="36" t="s">
        <v>21</v>
      </c>
      <c r="C333" s="36" t="s">
        <v>147</v>
      </c>
      <c r="D333" s="36" t="s">
        <v>22</v>
      </c>
      <c r="E333" s="37" t="s">
        <v>148</v>
      </c>
    </row>
    <row r="334" spans="1:5" x14ac:dyDescent="0.25">
      <c r="A334" s="48" t="s">
        <v>149</v>
      </c>
    </row>
    <row r="335" spans="1:5" x14ac:dyDescent="0.25">
      <c r="A335" s="49" t="str">
        <f>'Insumos (3)'!B83</f>
        <v>MASCARILLA CON RESPIRADOR DOBLE FILTRO</v>
      </c>
      <c r="B335" s="26" t="str">
        <f>'Insumos (3)'!C83</f>
        <v>Un</v>
      </c>
      <c r="C335" s="25">
        <v>0.02</v>
      </c>
      <c r="D335" s="39">
        <f>'Insumos (3)'!D83</f>
        <v>22774</v>
      </c>
      <c r="E335" s="38">
        <f>ROUND(C335*D335, 2)</f>
        <v>455.48</v>
      </c>
    </row>
    <row r="336" spans="1:5" x14ac:dyDescent="0.25">
      <c r="A336" s="49" t="str">
        <f>'Insumos (3)'!B72</f>
        <v>EXTENSIÓN ELÉCTRICA ENCAUCHETADA 3x12 x 10 m</v>
      </c>
      <c r="B336" s="26" t="str">
        <f>'Insumos (3)'!C72</f>
        <v>Un</v>
      </c>
      <c r="C336" s="25">
        <v>0.02</v>
      </c>
      <c r="D336" s="39">
        <f>'Insumos (3)'!D72</f>
        <v>56173</v>
      </c>
      <c r="E336" s="38">
        <f>ROUND(C336*D336, 2)</f>
        <v>1123.46</v>
      </c>
    </row>
    <row r="337" spans="1:5" x14ac:dyDescent="0.25">
      <c r="A337" s="49" t="str">
        <f>'Insumos (3)'!B65</f>
        <v>COMPRESOR DE 120 lb</v>
      </c>
      <c r="B337" s="26" t="str">
        <f>'Insumos (3)'!C65</f>
        <v>Día</v>
      </c>
      <c r="C337" s="25">
        <v>1</v>
      </c>
      <c r="D337" s="39">
        <f>'Insumos (3)'!D65</f>
        <v>71366</v>
      </c>
      <c r="E337" s="38">
        <f>ROUND(C337*D337, 2)</f>
        <v>71366</v>
      </c>
    </row>
    <row r="338" spans="1:5" x14ac:dyDescent="0.25">
      <c r="A338" s="49" t="str">
        <f>'Insumos (3)'!B79</f>
        <v>MANGUERA PARA COMPRESOR DE AIRE x 10 m</v>
      </c>
      <c r="B338" s="26" t="str">
        <f>'Insumos (3)'!C79</f>
        <v>Día</v>
      </c>
      <c r="C338" s="25">
        <v>1</v>
      </c>
      <c r="D338" s="39">
        <f>'Insumos (3)'!D79</f>
        <v>1892</v>
      </c>
      <c r="E338" s="38">
        <f>ROUND(C338*D338, 2)</f>
        <v>1892</v>
      </c>
    </row>
    <row r="339" spans="1:5" x14ac:dyDescent="0.25">
      <c r="A339" s="49" t="str">
        <f>'Insumos (3)'!B89</f>
        <v>PISTÓLA COMPRESOR DE AIRE</v>
      </c>
      <c r="B339" s="26" t="str">
        <f>'Insumos (3)'!C89</f>
        <v>Día</v>
      </c>
      <c r="C339" s="25">
        <v>1</v>
      </c>
      <c r="D339" s="39">
        <f>'Insumos (3)'!D89</f>
        <v>10849</v>
      </c>
      <c r="E339" s="38">
        <f>ROUND(C339*D339, 2)</f>
        <v>10849</v>
      </c>
    </row>
    <row r="340" spans="1:5" x14ac:dyDescent="0.25">
      <c r="D340" s="40" t="s">
        <v>150</v>
      </c>
      <c r="E340" s="41">
        <f>SUM(E335:E339)</f>
        <v>85685.94</v>
      </c>
    </row>
    <row r="342" spans="1:5" x14ac:dyDescent="0.25">
      <c r="D342" s="42" t="s">
        <v>151</v>
      </c>
      <c r="E342" s="43">
        <f>ROUND(SUM(E334:E340)/2, 0)</f>
        <v>85686</v>
      </c>
    </row>
    <row r="345" spans="1:5" x14ac:dyDescent="0.25">
      <c r="A345" s="46" t="s">
        <v>193</v>
      </c>
      <c r="B345" s="33"/>
      <c r="C345" s="34"/>
      <c r="D345" s="34"/>
      <c r="E345" s="35" t="s">
        <v>2</v>
      </c>
    </row>
    <row r="346" spans="1:5" x14ac:dyDescent="0.25">
      <c r="A346" s="47" t="s">
        <v>20</v>
      </c>
      <c r="B346" s="36" t="s">
        <v>21</v>
      </c>
      <c r="C346" s="36" t="s">
        <v>147</v>
      </c>
      <c r="D346" s="36" t="s">
        <v>22</v>
      </c>
      <c r="E346" s="37" t="s">
        <v>148</v>
      </c>
    </row>
    <row r="347" spans="1:5" x14ac:dyDescent="0.25">
      <c r="A347" s="48" t="s">
        <v>190</v>
      </c>
    </row>
    <row r="348" spans="1:5" x14ac:dyDescent="0.25">
      <c r="A348" s="49" t="str">
        <f>'Insumos (3)'!B38</f>
        <v>TABLA 1" x 10"</v>
      </c>
      <c r="B348" s="26" t="str">
        <f>'Insumos (3)'!C38</f>
        <v>m</v>
      </c>
      <c r="C348" s="25">
        <v>4.4000000000000004</v>
      </c>
      <c r="D348" s="39">
        <f>'Insumos (3)'!D38</f>
        <v>7427</v>
      </c>
      <c r="E348" s="38">
        <f>ROUND(C348*D348, 2)</f>
        <v>32678.799999999999</v>
      </c>
    </row>
    <row r="349" spans="1:5" x14ac:dyDescent="0.25">
      <c r="A349" s="49" t="str">
        <f>'Insumos (3)'!B30</f>
        <v>LISTÓN 2" x 4"</v>
      </c>
      <c r="B349" s="26" t="str">
        <f>'Insumos (3)'!C30</f>
        <v>m</v>
      </c>
      <c r="C349" s="25">
        <v>5.8</v>
      </c>
      <c r="D349" s="39">
        <f>'Insumos (3)'!D30</f>
        <v>5083</v>
      </c>
      <c r="E349" s="38">
        <f>ROUND(C349*D349, 2)</f>
        <v>29481.4</v>
      </c>
    </row>
    <row r="350" spans="1:5" x14ac:dyDescent="0.25">
      <c r="A350" s="49" t="str">
        <f>'Insumos (3)'!B37</f>
        <v>PUNTILLA 1 1/2" a 3"</v>
      </c>
      <c r="B350" s="26" t="str">
        <f>'Insumos (3)'!C37</f>
        <v>Lb</v>
      </c>
      <c r="C350" s="25">
        <v>0.26</v>
      </c>
      <c r="D350" s="39">
        <f>'Insumos (3)'!D37</f>
        <v>4997</v>
      </c>
      <c r="E350" s="38">
        <f>ROUND(C350*D350, 2)</f>
        <v>1299.22</v>
      </c>
    </row>
    <row r="351" spans="1:5" x14ac:dyDescent="0.25">
      <c r="D351" s="40" t="s">
        <v>150</v>
      </c>
      <c r="E351" s="41">
        <f>SUM(E348:E350)</f>
        <v>63459.42</v>
      </c>
    </row>
    <row r="352" spans="1:5" x14ac:dyDescent="0.25">
      <c r="A352" s="48" t="s">
        <v>149</v>
      </c>
    </row>
    <row r="353" spans="1:5" x14ac:dyDescent="0.25">
      <c r="A353" s="49" t="str">
        <f>'Insumos (3)'!B72</f>
        <v>EXTENSIÓN ELÉCTRICA ENCAUCHETADA 3x12 x 10 m</v>
      </c>
      <c r="B353" s="26" t="str">
        <f>'Insumos (3)'!C72</f>
        <v>Un</v>
      </c>
      <c r="C353" s="25">
        <v>5.9999999999999995E-4</v>
      </c>
      <c r="D353" s="39">
        <f>'Insumos (3)'!D72</f>
        <v>56173</v>
      </c>
      <c r="E353" s="38">
        <f>ROUND(C353*D353, 2)</f>
        <v>33.700000000000003</v>
      </c>
    </row>
    <row r="354" spans="1:5" x14ac:dyDescent="0.25">
      <c r="A354" s="49" t="str">
        <f>'Insumos (3)'!B96</f>
        <v>SIERRA CIRCULAR 7 1/4"</v>
      </c>
      <c r="B354" s="26" t="str">
        <f>'Insumos (3)'!C96</f>
        <v>Un</v>
      </c>
      <c r="C354" s="25">
        <v>5.9999999999999995E-4</v>
      </c>
      <c r="D354" s="39">
        <f>'Insumos (3)'!D96</f>
        <v>546557</v>
      </c>
      <c r="E354" s="38">
        <f>ROUND(C354*D354, 2)</f>
        <v>327.93</v>
      </c>
    </row>
    <row r="355" spans="1:5" x14ac:dyDescent="0.25">
      <c r="A355" s="49" t="str">
        <f>'Insumos (3)'!B69</f>
        <v>DISCO SIERRA CIRCULAR  7 1/4"</v>
      </c>
      <c r="B355" s="26" t="str">
        <f>'Insumos (3)'!C69</f>
        <v>Un</v>
      </c>
      <c r="C355" s="25">
        <v>1.1999999999999999E-3</v>
      </c>
      <c r="D355" s="39">
        <f>'Insumos (3)'!D69</f>
        <v>69256</v>
      </c>
      <c r="E355" s="38">
        <f>ROUND(C355*D355, 2)</f>
        <v>83.11</v>
      </c>
    </row>
    <row r="356" spans="1:5" x14ac:dyDescent="0.25">
      <c r="A356" s="49" t="s">
        <v>154</v>
      </c>
      <c r="B356" s="26" t="s">
        <v>33</v>
      </c>
      <c r="C356" s="25">
        <v>5.9999999999999995E-4</v>
      </c>
      <c r="D356" s="39">
        <f>E53</f>
        <v>311128</v>
      </c>
      <c r="E356" s="38">
        <f>ROUND(C356*D356, 2)</f>
        <v>186.68</v>
      </c>
    </row>
    <row r="357" spans="1:5" x14ac:dyDescent="0.25">
      <c r="D357" s="40" t="s">
        <v>150</v>
      </c>
      <c r="E357" s="41">
        <f>SUM(E353:E356)</f>
        <v>631.42000000000007</v>
      </c>
    </row>
    <row r="358" spans="1:5" x14ac:dyDescent="0.25">
      <c r="A358" s="48" t="s">
        <v>194</v>
      </c>
    </row>
    <row r="359" spans="1:5" x14ac:dyDescent="0.25">
      <c r="A359" s="49" t="str">
        <f>'Insumos (3)'!B101</f>
        <v>CAMIONETA</v>
      </c>
      <c r="B359" s="26" t="str">
        <f>'Insumos (3)'!C101</f>
        <v>Hr</v>
      </c>
      <c r="C359" s="25">
        <v>0.01</v>
      </c>
      <c r="D359" s="39">
        <f>'Insumos (3)'!D101</f>
        <v>37219</v>
      </c>
      <c r="E359" s="38">
        <f>ROUND(C359*D359, 2)</f>
        <v>372.19</v>
      </c>
    </row>
    <row r="360" spans="1:5" x14ac:dyDescent="0.25">
      <c r="D360" s="40" t="s">
        <v>150</v>
      </c>
      <c r="E360" s="41">
        <f>SUM(E359:E359)</f>
        <v>372.19</v>
      </c>
    </row>
    <row r="361" spans="1:5" x14ac:dyDescent="0.25">
      <c r="A361" s="48" t="s">
        <v>184</v>
      </c>
    </row>
    <row r="362" spans="1:5" x14ac:dyDescent="0.25">
      <c r="A362" s="49" t="s">
        <v>183</v>
      </c>
      <c r="B362" s="26" t="s">
        <v>89</v>
      </c>
      <c r="C362" s="25">
        <v>5.6000000000000001E-2</v>
      </c>
      <c r="D362" s="39">
        <f>E234</f>
        <v>194861</v>
      </c>
      <c r="E362" s="38">
        <f>ROUND(C362*D362, 2)</f>
        <v>10912.22</v>
      </c>
    </row>
    <row r="363" spans="1:5" x14ac:dyDescent="0.25">
      <c r="D363" s="40" t="s">
        <v>150</v>
      </c>
      <c r="E363" s="41">
        <f>SUM(E362:E362)</f>
        <v>10912.22</v>
      </c>
    </row>
    <row r="365" spans="1:5" x14ac:dyDescent="0.25">
      <c r="D365" s="42" t="s">
        <v>151</v>
      </c>
      <c r="E365" s="43">
        <f>ROUND(SUM(E347:E363)/2, 0)</f>
        <v>75375</v>
      </c>
    </row>
    <row r="368" spans="1:5" x14ac:dyDescent="0.25">
      <c r="A368" s="46" t="s">
        <v>265</v>
      </c>
      <c r="B368" s="33"/>
      <c r="C368" s="34"/>
      <c r="D368" s="34"/>
      <c r="E368" s="35" t="s">
        <v>14</v>
      </c>
    </row>
    <row r="369" spans="1:5" x14ac:dyDescent="0.25">
      <c r="A369" s="47" t="s">
        <v>20</v>
      </c>
      <c r="B369" s="36" t="s">
        <v>21</v>
      </c>
      <c r="C369" s="36" t="s">
        <v>147</v>
      </c>
      <c r="D369" s="36" t="s">
        <v>22</v>
      </c>
      <c r="E369" s="37" t="s">
        <v>148</v>
      </c>
    </row>
    <row r="370" spans="1:5" x14ac:dyDescent="0.25">
      <c r="A370" s="48" t="s">
        <v>190</v>
      </c>
    </row>
    <row r="371" spans="1:5" x14ac:dyDescent="0.25">
      <c r="A371" s="49" t="str">
        <f>'Insumos (3)'!B17</f>
        <v>CEMENTO GRIS</v>
      </c>
      <c r="B371" s="26" t="str">
        <f>'Insumos (3)'!C17</f>
        <v>Kg</v>
      </c>
      <c r="C371" s="25">
        <v>450</v>
      </c>
      <c r="D371" s="39">
        <f>'Insumos (3)'!D17</f>
        <v>699</v>
      </c>
      <c r="E371" s="38">
        <f>ROUND(C371*D371, 2)</f>
        <v>314550</v>
      </c>
    </row>
    <row r="372" spans="1:5" x14ac:dyDescent="0.25">
      <c r="A372" s="49" t="str">
        <f>'Insumos (3)'!B8</f>
        <v>ARENA</v>
      </c>
      <c r="B372" s="26">
        <f>'Insumos (3)'!C8</f>
        <v>0</v>
      </c>
      <c r="C372" s="25">
        <v>1.0900000000000001</v>
      </c>
      <c r="D372" s="39">
        <f>'Insumos (3)'!D8</f>
        <v>99404</v>
      </c>
      <c r="E372" s="38">
        <f>ROUND(C372*D372, 2)</f>
        <v>108350.36</v>
      </c>
    </row>
    <row r="373" spans="1:5" x14ac:dyDescent="0.25">
      <c r="A373" s="49" t="str">
        <f>'Insumos (3)'!B7</f>
        <v>AGUA</v>
      </c>
      <c r="B373" s="26" t="str">
        <f>'Insumos (3)'!C7</f>
        <v>Lt</v>
      </c>
      <c r="C373" s="25">
        <v>168</v>
      </c>
      <c r="D373" s="39">
        <f>'Insumos (3)'!D7</f>
        <v>70</v>
      </c>
      <c r="E373" s="38">
        <f>ROUND(C373*D373, 2)</f>
        <v>11760</v>
      </c>
    </row>
    <row r="374" spans="1:5" x14ac:dyDescent="0.25">
      <c r="D374" s="40" t="s">
        <v>150</v>
      </c>
      <c r="E374" s="41">
        <f>SUM(E371:E373)</f>
        <v>434660.36</v>
      </c>
    </row>
    <row r="375" spans="1:5" x14ac:dyDescent="0.25">
      <c r="A375" s="48" t="s">
        <v>149</v>
      </c>
    </row>
    <row r="376" spans="1:5" x14ac:dyDescent="0.25">
      <c r="A376" s="49" t="str">
        <f>'Insumos (3)'!B59</f>
        <v>CANECA METÁLICA DE 55 Gal</v>
      </c>
      <c r="B376" s="26" t="str">
        <f>'Insumos (3)'!C59</f>
        <v>Un</v>
      </c>
      <c r="C376" s="25">
        <v>8.0000000000000004E-4</v>
      </c>
      <c r="D376" s="39">
        <f>'Insumos (3)'!D59</f>
        <v>51296</v>
      </c>
      <c r="E376" s="38">
        <f>ROUND(C376*D376, 2)</f>
        <v>41.04</v>
      </c>
    </row>
    <row r="377" spans="1:5" x14ac:dyDescent="0.25">
      <c r="A377" s="49" t="str">
        <f>'Insumos (3)'!B78</f>
        <v>MANGUERA PARA AGUA Ø= 1/2" x 50 m</v>
      </c>
      <c r="B377" s="26" t="str">
        <f>'Insumos (3)'!C78</f>
        <v>Un</v>
      </c>
      <c r="C377" s="25">
        <v>8.0000000000000004E-4</v>
      </c>
      <c r="D377" s="39">
        <f>'Insumos (3)'!D78</f>
        <v>56933</v>
      </c>
      <c r="E377" s="38">
        <f>ROUND(C377*D377, 2)</f>
        <v>45.55</v>
      </c>
    </row>
    <row r="378" spans="1:5" x14ac:dyDescent="0.25">
      <c r="A378" s="49" t="str">
        <f>'Insumos (3)'!B87</f>
        <v>PALA REDONDA CON CABO</v>
      </c>
      <c r="B378" s="26" t="str">
        <f>'Insumos (3)'!C87</f>
        <v>Un</v>
      </c>
      <c r="C378" s="25">
        <v>2.3E-3</v>
      </c>
      <c r="D378" s="39">
        <f>'Insumos (3)'!D87</f>
        <v>34845</v>
      </c>
      <c r="E378" s="38">
        <f>ROUND(C378*D378, 2)</f>
        <v>80.14</v>
      </c>
    </row>
    <row r="379" spans="1:5" x14ac:dyDescent="0.25">
      <c r="A379" s="49" t="str">
        <f>'Insumos (3)'!B53</f>
        <v>BALDE CONSTRUCCIÓN</v>
      </c>
      <c r="B379" s="26" t="str">
        <f>'Insumos (3)'!C53</f>
        <v>Un</v>
      </c>
      <c r="C379" s="25">
        <v>6.1000000000000004E-3</v>
      </c>
      <c r="D379" s="39">
        <f>'Insumos (3)'!D53</f>
        <v>6265</v>
      </c>
      <c r="E379" s="38">
        <f>ROUND(C379*D379, 2)</f>
        <v>38.22</v>
      </c>
    </row>
    <row r="380" spans="1:5" x14ac:dyDescent="0.25">
      <c r="D380" s="40" t="s">
        <v>150</v>
      </c>
      <c r="E380" s="41">
        <f>SUM(E376:E379)</f>
        <v>204.95000000000002</v>
      </c>
    </row>
    <row r="381" spans="1:5" x14ac:dyDescent="0.25">
      <c r="A381" s="48" t="s">
        <v>184</v>
      </c>
    </row>
    <row r="382" spans="1:5" x14ac:dyDescent="0.25">
      <c r="A382" s="49" t="s">
        <v>185</v>
      </c>
      <c r="B382" s="26" t="s">
        <v>89</v>
      </c>
      <c r="C382" s="25">
        <v>7.5999999999999998E-2</v>
      </c>
      <c r="D382" s="39">
        <f>E244</f>
        <v>276056</v>
      </c>
      <c r="E382" s="38">
        <f>ROUND(C382*D382, 2)</f>
        <v>20980.26</v>
      </c>
    </row>
    <row r="383" spans="1:5" x14ac:dyDescent="0.25">
      <c r="D383" s="40" t="s">
        <v>150</v>
      </c>
      <c r="E383" s="41">
        <f>SUM(E382:E382)</f>
        <v>20980.26</v>
      </c>
    </row>
    <row r="385" spans="1:5" x14ac:dyDescent="0.25">
      <c r="D385" s="42" t="s">
        <v>151</v>
      </c>
      <c r="E385" s="43">
        <f>ROUND(SUM(E370:E383)/2, 0)</f>
        <v>455846</v>
      </c>
    </row>
    <row r="388" spans="1:5" ht="30" x14ac:dyDescent="0.25">
      <c r="A388" s="46" t="s">
        <v>195</v>
      </c>
      <c r="B388" s="33"/>
      <c r="C388" s="34"/>
      <c r="D388" s="34"/>
      <c r="E388" s="35" t="s">
        <v>15</v>
      </c>
    </row>
    <row r="389" spans="1:5" x14ac:dyDescent="0.25">
      <c r="A389" s="47" t="s">
        <v>20</v>
      </c>
      <c r="B389" s="36" t="s">
        <v>21</v>
      </c>
      <c r="C389" s="36" t="s">
        <v>147</v>
      </c>
      <c r="D389" s="36" t="s">
        <v>22</v>
      </c>
      <c r="E389" s="37" t="s">
        <v>148</v>
      </c>
    </row>
    <row r="390" spans="1:5" x14ac:dyDescent="0.25">
      <c r="A390" s="48" t="s">
        <v>190</v>
      </c>
    </row>
    <row r="391" spans="1:5" x14ac:dyDescent="0.25">
      <c r="A391" s="49" t="str">
        <f>'Insumos (3)'!B23</f>
        <v>GUADUA SOBRE BASA</v>
      </c>
      <c r="B391" s="26" t="str">
        <f>'Insumos (3)'!C23</f>
        <v>Un</v>
      </c>
      <c r="C391" s="25">
        <v>0.3</v>
      </c>
      <c r="D391" s="39">
        <f>'Insumos (3)'!D23</f>
        <v>5189</v>
      </c>
      <c r="E391" s="38">
        <f t="shared" ref="E391:E398" si="5">ROUND(C391*D391, 2)</f>
        <v>1556.7</v>
      </c>
    </row>
    <row r="392" spans="1:5" x14ac:dyDescent="0.25">
      <c r="A392" s="49" t="str">
        <f>'Insumos (3)'!B38</f>
        <v>TABLA 1" x 10"</v>
      </c>
      <c r="B392" s="26" t="str">
        <f>'Insumos (3)'!C38</f>
        <v>m</v>
      </c>
      <c r="C392" s="25">
        <v>0.43</v>
      </c>
      <c r="D392" s="39">
        <f>'Insumos (3)'!D38</f>
        <v>7427</v>
      </c>
      <c r="E392" s="38">
        <f t="shared" si="5"/>
        <v>3193.61</v>
      </c>
    </row>
    <row r="393" spans="1:5" x14ac:dyDescent="0.25">
      <c r="A393" s="49" t="str">
        <f>'Insumos (3)'!B29</f>
        <v>LISTÓN 1" x 2"</v>
      </c>
      <c r="B393" s="26" t="str">
        <f>'Insumos (3)'!C29</f>
        <v>m</v>
      </c>
      <c r="C393" s="25">
        <v>0.67</v>
      </c>
      <c r="D393" s="39">
        <f>'Insumos (3)'!D29</f>
        <v>1274</v>
      </c>
      <c r="E393" s="38">
        <f t="shared" si="5"/>
        <v>853.58</v>
      </c>
    </row>
    <row r="394" spans="1:5" x14ac:dyDescent="0.25">
      <c r="A394" s="49" t="str">
        <f>'Insumos (3)'!B37</f>
        <v>PUNTILLA 1 1/2" a 3"</v>
      </c>
      <c r="B394" s="26" t="str">
        <f>'Insumos (3)'!C37</f>
        <v>Lb</v>
      </c>
      <c r="C394" s="25">
        <v>0.2</v>
      </c>
      <c r="D394" s="39">
        <f>'Insumos (3)'!D37</f>
        <v>4997</v>
      </c>
      <c r="E394" s="38">
        <f t="shared" si="5"/>
        <v>999.4</v>
      </c>
    </row>
    <row r="395" spans="1:5" x14ac:dyDescent="0.25">
      <c r="A395" s="49" t="str">
        <f>'Insumos (3)'!B6</f>
        <v>ACPM</v>
      </c>
      <c r="B395" s="26" t="str">
        <f>'Insumos (3)'!C6</f>
        <v>Gal</v>
      </c>
      <c r="C395" s="25">
        <v>0.05</v>
      </c>
      <c r="D395" s="39">
        <f>'Insumos (3)'!D6</f>
        <v>9700</v>
      </c>
      <c r="E395" s="38">
        <f t="shared" si="5"/>
        <v>485</v>
      </c>
    </row>
    <row r="396" spans="1:5" x14ac:dyDescent="0.25">
      <c r="A396" s="49" t="s">
        <v>189</v>
      </c>
      <c r="B396" s="26" t="s">
        <v>31</v>
      </c>
      <c r="C396" s="25">
        <v>6.1999999999999998E-3</v>
      </c>
      <c r="D396" s="39">
        <f>E306</f>
        <v>459410</v>
      </c>
      <c r="E396" s="38">
        <f t="shared" si="5"/>
        <v>2848.34</v>
      </c>
    </row>
    <row r="397" spans="1:5" x14ac:dyDescent="0.25">
      <c r="A397" s="49" t="str">
        <f>'Insumos (3)'!B21</f>
        <v>DISOLVENTE</v>
      </c>
      <c r="B397" s="26" t="str">
        <f>'Insumos (3)'!C21</f>
        <v>Gal</v>
      </c>
      <c r="C397" s="25">
        <v>3.1E-2</v>
      </c>
      <c r="D397" s="39">
        <f>'Insumos (3)'!D21</f>
        <v>55979</v>
      </c>
      <c r="E397" s="38">
        <f t="shared" si="5"/>
        <v>1735.35</v>
      </c>
    </row>
    <row r="398" spans="1:5" x14ac:dyDescent="0.25">
      <c r="A398" s="49" t="str">
        <f>'Insumos (3)'!B33</f>
        <v>PINTURA ESMALTE PINTULUX</v>
      </c>
      <c r="B398" s="26" t="str">
        <f>'Insumos (3)'!C33</f>
        <v>Gal</v>
      </c>
      <c r="C398" s="25">
        <v>3.1E-2</v>
      </c>
      <c r="D398" s="39">
        <f>'Insumos (3)'!D33</f>
        <v>110157</v>
      </c>
      <c r="E398" s="38">
        <f t="shared" si="5"/>
        <v>3414.87</v>
      </c>
    </row>
    <row r="399" spans="1:5" x14ac:dyDescent="0.25">
      <c r="D399" s="40" t="s">
        <v>150</v>
      </c>
      <c r="E399" s="41">
        <f>SUM(E391:E398)</f>
        <v>15086.850000000002</v>
      </c>
    </row>
    <row r="400" spans="1:5" x14ac:dyDescent="0.25">
      <c r="A400" s="48" t="s">
        <v>149</v>
      </c>
    </row>
    <row r="401" spans="1:5" x14ac:dyDescent="0.25">
      <c r="A401" s="49" t="str">
        <f>'Insumos (3)'!B57</f>
        <v>BROCHA 2"</v>
      </c>
      <c r="B401" s="26" t="str">
        <f>'Insumos (3)'!C57</f>
        <v>Un</v>
      </c>
      <c r="C401" s="25">
        <v>2.0000000000000001E-4</v>
      </c>
      <c r="D401" s="39">
        <f>'Insumos (3)'!D57</f>
        <v>8049</v>
      </c>
      <c r="E401" s="38">
        <f>ROUND(C401*D401, 2)</f>
        <v>1.61</v>
      </c>
    </row>
    <row r="402" spans="1:5" x14ac:dyDescent="0.25">
      <c r="A402" s="49" t="str">
        <f>'Insumos (3)'!B53</f>
        <v>BALDE CONSTRUCCIÓN</v>
      </c>
      <c r="B402" s="26" t="str">
        <f>'Insumos (3)'!C53</f>
        <v>Un</v>
      </c>
      <c r="C402" s="25">
        <v>2.0000000000000001E-4</v>
      </c>
      <c r="D402" s="39">
        <f>'Insumos (3)'!D53</f>
        <v>6265</v>
      </c>
      <c r="E402" s="38">
        <f>ROUND(C402*D402, 2)</f>
        <v>1.25</v>
      </c>
    </row>
    <row r="403" spans="1:5" x14ac:dyDescent="0.25">
      <c r="A403" s="49" t="s">
        <v>154</v>
      </c>
      <c r="B403" s="26" t="s">
        <v>33</v>
      </c>
      <c r="C403" s="25">
        <v>2.0000000000000001E-4</v>
      </c>
      <c r="D403" s="39">
        <f>E53</f>
        <v>311128</v>
      </c>
      <c r="E403" s="38">
        <f>ROUND(C403*D403, 2)</f>
        <v>62.23</v>
      </c>
    </row>
    <row r="404" spans="1:5" x14ac:dyDescent="0.25">
      <c r="D404" s="40" t="s">
        <v>150</v>
      </c>
      <c r="E404" s="41">
        <f>SUM(E401:E403)</f>
        <v>65.09</v>
      </c>
    </row>
    <row r="405" spans="1:5" x14ac:dyDescent="0.25">
      <c r="A405" s="48" t="s">
        <v>194</v>
      </c>
    </row>
    <row r="406" spans="1:5" x14ac:dyDescent="0.25">
      <c r="A406" s="49" t="str">
        <f>'Insumos (3)'!B101</f>
        <v>CAMIONETA</v>
      </c>
      <c r="B406" s="26" t="str">
        <f>'Insumos (3)'!C101</f>
        <v>Hr</v>
      </c>
      <c r="C406" s="25">
        <v>0.1</v>
      </c>
      <c r="D406" s="39">
        <f>'Insumos (3)'!D101</f>
        <v>37219</v>
      </c>
      <c r="E406" s="38">
        <f>ROUND(C406*D406, 2)</f>
        <v>3721.9</v>
      </c>
    </row>
    <row r="407" spans="1:5" x14ac:dyDescent="0.25">
      <c r="D407" s="40" t="s">
        <v>150</v>
      </c>
      <c r="E407" s="41">
        <f>SUM(E406:E406)</f>
        <v>3721.9</v>
      </c>
    </row>
    <row r="408" spans="1:5" x14ac:dyDescent="0.25">
      <c r="A408" s="48" t="s">
        <v>184</v>
      </c>
    </row>
    <row r="409" spans="1:5" x14ac:dyDescent="0.25">
      <c r="A409" s="49" t="s">
        <v>183</v>
      </c>
      <c r="B409" s="26" t="s">
        <v>89</v>
      </c>
      <c r="C409" s="25">
        <v>1.7999999999999999E-2</v>
      </c>
      <c r="D409" s="39">
        <f>E234</f>
        <v>194861</v>
      </c>
      <c r="E409" s="38">
        <f>ROUND(C409*D409, 2)</f>
        <v>3507.5</v>
      </c>
    </row>
    <row r="410" spans="1:5" x14ac:dyDescent="0.25">
      <c r="D410" s="40" t="s">
        <v>150</v>
      </c>
      <c r="E410" s="41">
        <f>SUM(E409:E409)</f>
        <v>3507.5</v>
      </c>
    </row>
    <row r="412" spans="1:5" x14ac:dyDescent="0.25">
      <c r="D412" s="42" t="s">
        <v>151</v>
      </c>
      <c r="E412" s="43">
        <f>ROUND(SUM(E390:E410)/2, 0)</f>
        <v>22381</v>
      </c>
    </row>
    <row r="415" spans="1:5" x14ac:dyDescent="0.25">
      <c r="A415" s="46" t="s">
        <v>196</v>
      </c>
      <c r="B415" s="33"/>
      <c r="C415" s="34"/>
      <c r="D415" s="34"/>
      <c r="E415" s="35" t="s">
        <v>14</v>
      </c>
    </row>
    <row r="416" spans="1:5" x14ac:dyDescent="0.25">
      <c r="A416" s="47" t="s">
        <v>20</v>
      </c>
      <c r="B416" s="36" t="s">
        <v>21</v>
      </c>
      <c r="C416" s="36" t="s">
        <v>147</v>
      </c>
      <c r="D416" s="36" t="s">
        <v>22</v>
      </c>
      <c r="E416" s="37" t="s">
        <v>148</v>
      </c>
    </row>
    <row r="417" spans="1:5" x14ac:dyDescent="0.25">
      <c r="A417" s="48" t="s">
        <v>149</v>
      </c>
    </row>
    <row r="418" spans="1:5" x14ac:dyDescent="0.25">
      <c r="A418" s="49" t="str">
        <f>'Insumos (3)'!B87</f>
        <v>PALA REDONDA CON CABO</v>
      </c>
      <c r="B418" s="26" t="str">
        <f>'Insumos (3)'!C87</f>
        <v>Un</v>
      </c>
      <c r="C418" s="25">
        <v>1.1999999999999999E-3</v>
      </c>
      <c r="D418" s="39">
        <f>'Insumos (3)'!D87</f>
        <v>34845</v>
      </c>
      <c r="E418" s="38">
        <f>ROUND(C418*D418, 2)</f>
        <v>41.81</v>
      </c>
    </row>
    <row r="419" spans="1:5" x14ac:dyDescent="0.25">
      <c r="A419" s="49" t="str">
        <f>'Insumos (3)'!B67</f>
        <v>CONO PVC CON CINTA REFLECTIVA</v>
      </c>
      <c r="B419" s="26" t="str">
        <f>'Insumos (3)'!C67</f>
        <v>Un</v>
      </c>
      <c r="C419" s="25">
        <v>5.9999999999999995E-4</v>
      </c>
      <c r="D419" s="39">
        <f>'Insumos (3)'!D67</f>
        <v>66996</v>
      </c>
      <c r="E419" s="38">
        <f>ROUND(C419*D419, 2)</f>
        <v>40.200000000000003</v>
      </c>
    </row>
    <row r="420" spans="1:5" x14ac:dyDescent="0.25">
      <c r="D420" s="40" t="s">
        <v>150</v>
      </c>
      <c r="E420" s="41">
        <f>SUM(E418:E419)</f>
        <v>82.01</v>
      </c>
    </row>
    <row r="421" spans="1:5" x14ac:dyDescent="0.25">
      <c r="A421" s="48" t="s">
        <v>194</v>
      </c>
    </row>
    <row r="422" spans="1:5" x14ac:dyDescent="0.25">
      <c r="A422" s="49" t="str">
        <f>'Insumos (3)'!B102</f>
        <v>VOLQUETA 7 m3</v>
      </c>
      <c r="B422" s="26" t="str">
        <f>'Insumos (3)'!C102</f>
        <v>Hr</v>
      </c>
      <c r="C422" s="25">
        <v>0.4708</v>
      </c>
      <c r="D422" s="39">
        <f>'Insumos (3)'!D102</f>
        <v>86532</v>
      </c>
      <c r="E422" s="38">
        <f>ROUND(C422*D422, 2)</f>
        <v>40739.269999999997</v>
      </c>
    </row>
    <row r="423" spans="1:5" x14ac:dyDescent="0.25">
      <c r="D423" s="40" t="s">
        <v>150</v>
      </c>
      <c r="E423" s="41">
        <f>SUM(E422:E422)</f>
        <v>40739.269999999997</v>
      </c>
    </row>
    <row r="424" spans="1:5" x14ac:dyDescent="0.25">
      <c r="A424" s="48" t="s">
        <v>184</v>
      </c>
    </row>
    <row r="425" spans="1:5" x14ac:dyDescent="0.25">
      <c r="A425" s="49" t="s">
        <v>187</v>
      </c>
      <c r="B425" s="26" t="s">
        <v>89</v>
      </c>
      <c r="C425" s="25">
        <v>5.8900000000000001E-2</v>
      </c>
      <c r="D425" s="39">
        <f>E273</f>
        <v>162390</v>
      </c>
      <c r="E425" s="38">
        <f>ROUND(C425*D425, 2)</f>
        <v>9564.77</v>
      </c>
    </row>
    <row r="426" spans="1:5" x14ac:dyDescent="0.25">
      <c r="D426" s="40" t="s">
        <v>150</v>
      </c>
      <c r="E426" s="41">
        <f>SUM(E425:E425)</f>
        <v>9564.77</v>
      </c>
    </row>
    <row r="427" spans="1:5" x14ac:dyDescent="0.25">
      <c r="A427" s="48" t="s">
        <v>178</v>
      </c>
    </row>
    <row r="428" spans="1:5" x14ac:dyDescent="0.25">
      <c r="A428" s="49" t="str">
        <f>'Insumos (3)'!B109</f>
        <v>TARIFA ESCOMBRERA AUTORIZADA</v>
      </c>
      <c r="B428" s="26" t="str">
        <f>'Insumos (3)'!C109</f>
        <v>m3</v>
      </c>
      <c r="C428" s="25">
        <v>1</v>
      </c>
      <c r="D428" s="39">
        <f>'Insumos (3)'!D109</f>
        <v>4343</v>
      </c>
      <c r="E428" s="38">
        <f>ROUND(C428*D428, 2)</f>
        <v>4343</v>
      </c>
    </row>
    <row r="429" spans="1:5" x14ac:dyDescent="0.25">
      <c r="D429" s="40" t="s">
        <v>150</v>
      </c>
      <c r="E429" s="41">
        <f>SUM(E428:E428)</f>
        <v>4343</v>
      </c>
    </row>
    <row r="431" spans="1:5" x14ac:dyDescent="0.25">
      <c r="D431" s="42" t="s">
        <v>151</v>
      </c>
      <c r="E431" s="43">
        <f>ROUND(SUM(E417:E429)/2, 0)</f>
        <v>54729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1C6B6-D8BF-4905-86B2-A6A0046EE754}">
  <sheetPr>
    <tabColor rgb="FF00B0F0"/>
  </sheetPr>
  <dimension ref="A1:D109"/>
  <sheetViews>
    <sheetView showGridLines="0" topLeftCell="B1" workbookViewId="0">
      <selection activeCell="C13" sqref="C13"/>
    </sheetView>
  </sheetViews>
  <sheetFormatPr baseColWidth="10" defaultColWidth="8.85546875" defaultRowHeight="15" x14ac:dyDescent="0.25"/>
  <cols>
    <col min="1" max="1" width="0" style="25" hidden="1" customWidth="1"/>
    <col min="2" max="2" width="70.5703125" style="31" customWidth="1"/>
    <col min="3" max="3" width="9.5703125" style="26" customWidth="1"/>
    <col min="4" max="4" width="20.5703125" style="25" customWidth="1"/>
  </cols>
  <sheetData>
    <row r="1" spans="1:4" x14ac:dyDescent="0.25">
      <c r="A1" s="115" t="s">
        <v>0</v>
      </c>
      <c r="B1" s="116"/>
      <c r="C1" s="116"/>
      <c r="D1" s="116"/>
    </row>
    <row r="3" spans="1:4" x14ac:dyDescent="0.25">
      <c r="A3" s="119" t="s">
        <v>19</v>
      </c>
      <c r="B3" s="120"/>
      <c r="C3" s="120"/>
      <c r="D3" s="120"/>
    </row>
    <row r="4" spans="1:4" x14ac:dyDescent="0.25">
      <c r="A4" s="17"/>
      <c r="B4" s="27" t="s">
        <v>20</v>
      </c>
      <c r="C4" s="17" t="s">
        <v>21</v>
      </c>
      <c r="D4" s="17" t="s">
        <v>22</v>
      </c>
    </row>
    <row r="5" spans="1:4" x14ac:dyDescent="0.25">
      <c r="A5" s="18"/>
      <c r="B5" s="28" t="s">
        <v>24</v>
      </c>
      <c r="C5" s="19" t="s">
        <v>25</v>
      </c>
      <c r="D5" s="20">
        <v>18168</v>
      </c>
    </row>
    <row r="6" spans="1:4" x14ac:dyDescent="0.25">
      <c r="A6" s="18"/>
      <c r="B6" s="28" t="s">
        <v>26</v>
      </c>
      <c r="C6" s="19" t="s">
        <v>25</v>
      </c>
      <c r="D6" s="20">
        <v>9700</v>
      </c>
    </row>
    <row r="7" spans="1:4" x14ac:dyDescent="0.25">
      <c r="A7" s="18"/>
      <c r="B7" s="28" t="s">
        <v>28</v>
      </c>
      <c r="C7" s="19" t="s">
        <v>29</v>
      </c>
      <c r="D7" s="20">
        <v>70</v>
      </c>
    </row>
    <row r="8" spans="1:4" x14ac:dyDescent="0.25">
      <c r="A8" s="18"/>
      <c r="B8" s="28" t="s">
        <v>30</v>
      </c>
      <c r="C8" s="19"/>
      <c r="D8" s="20">
        <v>99404</v>
      </c>
    </row>
    <row r="9" spans="1:4" x14ac:dyDescent="0.25">
      <c r="A9" s="18"/>
      <c r="B9" s="28" t="s">
        <v>349</v>
      </c>
      <c r="C9" s="19" t="s">
        <v>31</v>
      </c>
      <c r="D9" s="20">
        <v>130484</v>
      </c>
    </row>
    <row r="10" spans="1:4" x14ac:dyDescent="0.25">
      <c r="A10" s="18"/>
      <c r="B10" s="28" t="s">
        <v>279</v>
      </c>
      <c r="C10" s="19" t="s">
        <v>33</v>
      </c>
      <c r="D10" s="20">
        <v>1867</v>
      </c>
    </row>
    <row r="11" spans="1:4" x14ac:dyDescent="0.25">
      <c r="A11" s="18"/>
      <c r="B11" s="28" t="s">
        <v>278</v>
      </c>
      <c r="C11" s="19" t="s">
        <v>33</v>
      </c>
      <c r="D11" s="20">
        <v>3114</v>
      </c>
    </row>
    <row r="12" spans="1:4" x14ac:dyDescent="0.25">
      <c r="A12" s="18"/>
      <c r="B12" s="28" t="s">
        <v>32</v>
      </c>
      <c r="C12" s="19" t="s">
        <v>33</v>
      </c>
      <c r="D12" s="20">
        <v>2800</v>
      </c>
    </row>
    <row r="13" spans="1:4" x14ac:dyDescent="0.25">
      <c r="A13" s="18"/>
      <c r="B13" s="28" t="s">
        <v>348</v>
      </c>
      <c r="C13" s="19" t="s">
        <v>33</v>
      </c>
      <c r="D13" s="20">
        <v>55105</v>
      </c>
    </row>
    <row r="14" spans="1:4" x14ac:dyDescent="0.25">
      <c r="A14" s="18"/>
      <c r="B14" s="28" t="s">
        <v>34</v>
      </c>
      <c r="C14" s="19" t="s">
        <v>35</v>
      </c>
      <c r="D14" s="20">
        <v>95658</v>
      </c>
    </row>
    <row r="15" spans="1:4" x14ac:dyDescent="0.25">
      <c r="A15" s="18"/>
      <c r="B15" s="28" t="s">
        <v>36</v>
      </c>
      <c r="C15" s="19" t="s">
        <v>33</v>
      </c>
      <c r="D15" s="20">
        <v>23485</v>
      </c>
    </row>
    <row r="16" spans="1:4" x14ac:dyDescent="0.25">
      <c r="A16" s="18"/>
      <c r="B16" s="28" t="s">
        <v>37</v>
      </c>
      <c r="C16" s="19" t="s">
        <v>33</v>
      </c>
      <c r="D16" s="20">
        <v>36743</v>
      </c>
    </row>
    <row r="17" spans="1:4" x14ac:dyDescent="0.25">
      <c r="A17" s="18"/>
      <c r="B17" s="28" t="s">
        <v>38</v>
      </c>
      <c r="C17" s="19" t="s">
        <v>23</v>
      </c>
      <c r="D17" s="20">
        <v>699</v>
      </c>
    </row>
    <row r="18" spans="1:4" x14ac:dyDescent="0.25">
      <c r="A18" s="18"/>
      <c r="B18" s="28" t="s">
        <v>39</v>
      </c>
      <c r="C18" s="19" t="s">
        <v>33</v>
      </c>
      <c r="D18" s="20">
        <v>30353</v>
      </c>
    </row>
    <row r="19" spans="1:4" x14ac:dyDescent="0.25">
      <c r="A19" s="18"/>
      <c r="B19" s="28" t="s">
        <v>40</v>
      </c>
      <c r="C19" s="19" t="s">
        <v>41</v>
      </c>
      <c r="D19" s="20">
        <v>179</v>
      </c>
    </row>
    <row r="20" spans="1:4" x14ac:dyDescent="0.25">
      <c r="A20" s="18"/>
      <c r="B20" s="28" t="s">
        <v>42</v>
      </c>
      <c r="C20" s="19" t="s">
        <v>41</v>
      </c>
      <c r="D20" s="20">
        <v>174</v>
      </c>
    </row>
    <row r="21" spans="1:4" x14ac:dyDescent="0.25">
      <c r="A21" s="18"/>
      <c r="B21" s="28" t="s">
        <v>43</v>
      </c>
      <c r="C21" s="19" t="s">
        <v>25</v>
      </c>
      <c r="D21" s="20">
        <v>55979</v>
      </c>
    </row>
    <row r="22" spans="1:4" x14ac:dyDescent="0.25">
      <c r="A22" s="18"/>
      <c r="B22" s="28" t="s">
        <v>44</v>
      </c>
      <c r="C22" s="19" t="s">
        <v>33</v>
      </c>
      <c r="D22" s="20">
        <v>7439</v>
      </c>
    </row>
    <row r="23" spans="1:4" x14ac:dyDescent="0.25">
      <c r="A23" s="18"/>
      <c r="B23" s="28" t="s">
        <v>47</v>
      </c>
      <c r="C23" s="19" t="s">
        <v>33</v>
      </c>
      <c r="D23" s="20">
        <v>5189</v>
      </c>
    </row>
    <row r="24" spans="1:4" x14ac:dyDescent="0.25">
      <c r="A24" s="18"/>
      <c r="B24" s="28" t="s">
        <v>48</v>
      </c>
      <c r="C24" s="19" t="s">
        <v>35</v>
      </c>
      <c r="D24" s="20">
        <v>820</v>
      </c>
    </row>
    <row r="25" spans="1:4" x14ac:dyDescent="0.25">
      <c r="A25" s="18"/>
      <c r="B25" s="28" t="s">
        <v>49</v>
      </c>
      <c r="C25" s="19" t="s">
        <v>35</v>
      </c>
      <c r="D25" s="20">
        <v>11772</v>
      </c>
    </row>
    <row r="26" spans="1:4" x14ac:dyDescent="0.25">
      <c r="A26" s="18"/>
      <c r="B26" s="28" t="s">
        <v>50</v>
      </c>
      <c r="C26" s="19" t="s">
        <v>29</v>
      </c>
      <c r="D26" s="20">
        <v>17081</v>
      </c>
    </row>
    <row r="27" spans="1:4" x14ac:dyDescent="0.25">
      <c r="A27" s="18"/>
      <c r="B27" s="28" t="s">
        <v>51</v>
      </c>
      <c r="C27" s="19" t="s">
        <v>23</v>
      </c>
      <c r="D27" s="20">
        <v>11133</v>
      </c>
    </row>
    <row r="28" spans="1:4" x14ac:dyDescent="0.25">
      <c r="A28" s="18"/>
      <c r="B28" s="28" t="s">
        <v>52</v>
      </c>
      <c r="C28" s="19" t="s">
        <v>53</v>
      </c>
      <c r="D28" s="20">
        <v>1187</v>
      </c>
    </row>
    <row r="29" spans="1:4" x14ac:dyDescent="0.25">
      <c r="A29" s="18"/>
      <c r="B29" s="28" t="s">
        <v>54</v>
      </c>
      <c r="C29" s="19" t="s">
        <v>41</v>
      </c>
      <c r="D29" s="20">
        <v>1274</v>
      </c>
    </row>
    <row r="30" spans="1:4" x14ac:dyDescent="0.25">
      <c r="A30" s="18"/>
      <c r="B30" s="28" t="s">
        <v>55</v>
      </c>
      <c r="C30" s="19" t="s">
        <v>41</v>
      </c>
      <c r="D30" s="20">
        <v>5083</v>
      </c>
    </row>
    <row r="31" spans="1:4" x14ac:dyDescent="0.25">
      <c r="A31" s="18"/>
      <c r="B31" s="28" t="s">
        <v>57</v>
      </c>
      <c r="C31" s="19" t="s">
        <v>33</v>
      </c>
      <c r="D31" s="20">
        <v>54013</v>
      </c>
    </row>
    <row r="32" spans="1:4" x14ac:dyDescent="0.25">
      <c r="A32" s="18"/>
      <c r="B32" s="28" t="s">
        <v>58</v>
      </c>
      <c r="C32" s="19" t="s">
        <v>25</v>
      </c>
      <c r="D32" s="20">
        <v>207437</v>
      </c>
    </row>
    <row r="33" spans="1:4" x14ac:dyDescent="0.25">
      <c r="A33" s="18"/>
      <c r="B33" s="28" t="s">
        <v>59</v>
      </c>
      <c r="C33" s="19" t="s">
        <v>25</v>
      </c>
      <c r="D33" s="20">
        <v>110157</v>
      </c>
    </row>
    <row r="34" spans="1:4" x14ac:dyDescent="0.25">
      <c r="A34" s="18"/>
      <c r="B34" s="28" t="s">
        <v>60</v>
      </c>
      <c r="C34" s="19" t="s">
        <v>25</v>
      </c>
      <c r="D34" s="20">
        <v>294965</v>
      </c>
    </row>
    <row r="35" spans="1:4" x14ac:dyDescent="0.25">
      <c r="A35" s="18"/>
      <c r="B35" s="28" t="s">
        <v>61</v>
      </c>
      <c r="C35" s="19" t="s">
        <v>25</v>
      </c>
      <c r="D35" s="20">
        <v>130247</v>
      </c>
    </row>
    <row r="36" spans="1:4" x14ac:dyDescent="0.25">
      <c r="A36" s="18"/>
      <c r="B36" s="28" t="s">
        <v>62</v>
      </c>
      <c r="C36" s="19" t="s">
        <v>25</v>
      </c>
      <c r="D36" s="20">
        <v>156957</v>
      </c>
    </row>
    <row r="37" spans="1:4" x14ac:dyDescent="0.25">
      <c r="A37" s="18"/>
      <c r="B37" s="28" t="s">
        <v>63</v>
      </c>
      <c r="C37" s="19" t="s">
        <v>64</v>
      </c>
      <c r="D37" s="20">
        <v>4997</v>
      </c>
    </row>
    <row r="38" spans="1:4" x14ac:dyDescent="0.25">
      <c r="A38" s="18"/>
      <c r="B38" s="28" t="s">
        <v>65</v>
      </c>
      <c r="C38" s="19" t="s">
        <v>41</v>
      </c>
      <c r="D38" s="20">
        <v>7427</v>
      </c>
    </row>
    <row r="39" spans="1:4" x14ac:dyDescent="0.25">
      <c r="A39" s="18"/>
      <c r="B39" s="28" t="s">
        <v>66</v>
      </c>
      <c r="C39" s="19" t="s">
        <v>33</v>
      </c>
      <c r="D39" s="20">
        <v>380</v>
      </c>
    </row>
    <row r="40" spans="1:4" x14ac:dyDescent="0.25">
      <c r="A40" s="18"/>
      <c r="B40" s="28" t="s">
        <v>67</v>
      </c>
      <c r="C40" s="19" t="s">
        <v>33</v>
      </c>
      <c r="D40" s="20">
        <v>2279</v>
      </c>
    </row>
    <row r="41" spans="1:4" x14ac:dyDescent="0.25">
      <c r="A41" s="18"/>
      <c r="B41" s="28" t="s">
        <v>68</v>
      </c>
      <c r="C41" s="19" t="s">
        <v>25</v>
      </c>
      <c r="D41" s="20">
        <v>29280</v>
      </c>
    </row>
    <row r="42" spans="1:4" x14ac:dyDescent="0.25">
      <c r="A42" s="18"/>
      <c r="B42" s="28" t="s">
        <v>69</v>
      </c>
      <c r="C42" s="19" t="s">
        <v>31</v>
      </c>
      <c r="D42" s="20">
        <v>48851</v>
      </c>
    </row>
    <row r="43" spans="1:4" x14ac:dyDescent="0.25">
      <c r="A43" s="18"/>
      <c r="B43" s="28" t="s">
        <v>70</v>
      </c>
      <c r="C43" s="19" t="s">
        <v>31</v>
      </c>
      <c r="D43" s="20">
        <v>132067</v>
      </c>
    </row>
    <row r="44" spans="1:4" x14ac:dyDescent="0.25">
      <c r="A44" s="18"/>
      <c r="B44" s="28" t="s">
        <v>75</v>
      </c>
      <c r="C44" s="19" t="s">
        <v>76</v>
      </c>
      <c r="D44" s="20">
        <v>2500000</v>
      </c>
    </row>
    <row r="45" spans="1:4" x14ac:dyDescent="0.25">
      <c r="A45" s="18"/>
      <c r="B45" s="28" t="s">
        <v>78</v>
      </c>
      <c r="C45" s="19" t="s">
        <v>33</v>
      </c>
      <c r="D45" s="20">
        <v>1775000</v>
      </c>
    </row>
    <row r="46" spans="1:4" x14ac:dyDescent="0.25">
      <c r="A46" s="18"/>
      <c r="B46" s="28" t="s">
        <v>73</v>
      </c>
      <c r="C46" s="19" t="s">
        <v>33</v>
      </c>
      <c r="D46" s="20">
        <v>4500</v>
      </c>
    </row>
    <row r="47" spans="1:4" x14ac:dyDescent="0.25">
      <c r="A47" s="18"/>
      <c r="B47" s="28" t="s">
        <v>74</v>
      </c>
      <c r="C47" s="19" t="s">
        <v>33</v>
      </c>
      <c r="D47" s="20">
        <v>55000</v>
      </c>
    </row>
    <row r="48" spans="1:4" x14ac:dyDescent="0.25">
      <c r="A48" s="18"/>
      <c r="B48" s="28" t="s">
        <v>79</v>
      </c>
      <c r="C48" s="19" t="s">
        <v>25</v>
      </c>
      <c r="D48" s="20">
        <v>207437</v>
      </c>
    </row>
    <row r="49" spans="1:4" x14ac:dyDescent="0.25">
      <c r="A49" s="18"/>
      <c r="B49" s="29" t="s">
        <v>80</v>
      </c>
      <c r="C49" s="21" t="s">
        <v>33</v>
      </c>
      <c r="D49" s="22">
        <v>59333</v>
      </c>
    </row>
    <row r="50" spans="1:4" x14ac:dyDescent="0.25">
      <c r="A50" s="18"/>
      <c r="B50" s="29" t="s">
        <v>81</v>
      </c>
      <c r="C50" s="21" t="s">
        <v>33</v>
      </c>
      <c r="D50" s="22">
        <v>118955</v>
      </c>
    </row>
    <row r="51" spans="1:4" x14ac:dyDescent="0.25">
      <c r="A51" s="18"/>
      <c r="B51" s="29" t="s">
        <v>82</v>
      </c>
      <c r="C51" s="21" t="s">
        <v>33</v>
      </c>
      <c r="D51" s="22">
        <v>49789</v>
      </c>
    </row>
    <row r="52" spans="1:4" x14ac:dyDescent="0.25">
      <c r="A52" s="18"/>
      <c r="B52" s="29" t="s">
        <v>276</v>
      </c>
      <c r="C52" s="21" t="s">
        <v>89</v>
      </c>
      <c r="D52" s="22">
        <v>6165</v>
      </c>
    </row>
    <row r="53" spans="1:4" x14ac:dyDescent="0.25">
      <c r="A53" s="18"/>
      <c r="B53" s="29" t="s">
        <v>83</v>
      </c>
      <c r="C53" s="21" t="s">
        <v>33</v>
      </c>
      <c r="D53" s="22">
        <v>6265</v>
      </c>
    </row>
    <row r="54" spans="1:4" x14ac:dyDescent="0.25">
      <c r="A54" s="18"/>
      <c r="B54" s="29" t="s">
        <v>84</v>
      </c>
      <c r="C54" s="21" t="s">
        <v>33</v>
      </c>
      <c r="D54" s="22">
        <v>12961</v>
      </c>
    </row>
    <row r="55" spans="1:4" x14ac:dyDescent="0.25">
      <c r="A55" s="18"/>
      <c r="B55" s="29" t="s">
        <v>85</v>
      </c>
      <c r="C55" s="21" t="s">
        <v>33</v>
      </c>
      <c r="D55" s="22">
        <v>107425</v>
      </c>
    </row>
    <row r="56" spans="1:4" x14ac:dyDescent="0.25">
      <c r="A56" s="18"/>
      <c r="B56" s="29" t="s">
        <v>275</v>
      </c>
      <c r="C56" s="21" t="s">
        <v>33</v>
      </c>
      <c r="D56" s="22">
        <v>27987</v>
      </c>
    </row>
    <row r="57" spans="1:4" x14ac:dyDescent="0.25">
      <c r="A57" s="18"/>
      <c r="B57" s="29" t="s">
        <v>87</v>
      </c>
      <c r="C57" s="21" t="s">
        <v>33</v>
      </c>
      <c r="D57" s="22">
        <v>8049</v>
      </c>
    </row>
    <row r="58" spans="1:4" x14ac:dyDescent="0.25">
      <c r="A58" s="18"/>
      <c r="B58" s="29" t="s">
        <v>88</v>
      </c>
      <c r="C58" s="21" t="s">
        <v>33</v>
      </c>
      <c r="D58" s="22">
        <v>16529</v>
      </c>
    </row>
    <row r="59" spans="1:4" x14ac:dyDescent="0.25">
      <c r="A59" s="18"/>
      <c r="B59" s="29" t="s">
        <v>90</v>
      </c>
      <c r="C59" s="21" t="s">
        <v>33</v>
      </c>
      <c r="D59" s="22">
        <v>51296</v>
      </c>
    </row>
    <row r="60" spans="1:4" x14ac:dyDescent="0.25">
      <c r="A60" s="18"/>
      <c r="B60" s="29" t="s">
        <v>91</v>
      </c>
      <c r="C60" s="21" t="s">
        <v>33</v>
      </c>
      <c r="D60" s="22">
        <v>313308</v>
      </c>
    </row>
    <row r="61" spans="1:4" x14ac:dyDescent="0.25">
      <c r="A61" s="18"/>
      <c r="B61" s="29" t="s">
        <v>92</v>
      </c>
      <c r="C61" s="21" t="s">
        <v>93</v>
      </c>
      <c r="D61" s="22">
        <v>95912</v>
      </c>
    </row>
    <row r="62" spans="1:4" x14ac:dyDescent="0.25">
      <c r="A62" s="18"/>
      <c r="B62" s="29" t="s">
        <v>94</v>
      </c>
      <c r="C62" s="21" t="s">
        <v>33</v>
      </c>
      <c r="D62" s="22">
        <v>30778</v>
      </c>
    </row>
    <row r="63" spans="1:4" x14ac:dyDescent="0.25">
      <c r="A63" s="18"/>
      <c r="B63" s="29" t="s">
        <v>95</v>
      </c>
      <c r="C63" s="21" t="s">
        <v>33</v>
      </c>
      <c r="D63" s="22">
        <v>19547</v>
      </c>
    </row>
    <row r="64" spans="1:4" x14ac:dyDescent="0.25">
      <c r="A64" s="18"/>
      <c r="B64" s="29" t="s">
        <v>274</v>
      </c>
      <c r="C64" s="21" t="s">
        <v>33</v>
      </c>
      <c r="D64" s="22">
        <v>39838</v>
      </c>
    </row>
    <row r="65" spans="1:4" x14ac:dyDescent="0.25">
      <c r="A65" s="18"/>
      <c r="B65" s="29" t="s">
        <v>97</v>
      </c>
      <c r="C65" s="21" t="s">
        <v>89</v>
      </c>
      <c r="D65" s="22">
        <v>71366</v>
      </c>
    </row>
    <row r="66" spans="1:4" x14ac:dyDescent="0.25">
      <c r="A66" s="18"/>
      <c r="B66" s="29" t="s">
        <v>98</v>
      </c>
      <c r="C66" s="21" t="s">
        <v>89</v>
      </c>
      <c r="D66" s="22">
        <v>44011</v>
      </c>
    </row>
    <row r="67" spans="1:4" x14ac:dyDescent="0.25">
      <c r="A67" s="18"/>
      <c r="B67" s="29" t="s">
        <v>99</v>
      </c>
      <c r="C67" s="21" t="s">
        <v>33</v>
      </c>
      <c r="D67" s="22">
        <v>66996</v>
      </c>
    </row>
    <row r="68" spans="1:4" x14ac:dyDescent="0.25">
      <c r="A68" s="18"/>
      <c r="B68" s="29" t="s">
        <v>101</v>
      </c>
      <c r="C68" s="21" t="s">
        <v>33</v>
      </c>
      <c r="D68" s="22">
        <v>4110</v>
      </c>
    </row>
    <row r="69" spans="1:4" x14ac:dyDescent="0.25">
      <c r="A69" s="18"/>
      <c r="B69" s="29" t="s">
        <v>102</v>
      </c>
      <c r="C69" s="21" t="s">
        <v>33</v>
      </c>
      <c r="D69" s="22">
        <v>69256</v>
      </c>
    </row>
    <row r="70" spans="1:4" x14ac:dyDescent="0.25">
      <c r="A70" s="18"/>
      <c r="B70" s="29" t="s">
        <v>347</v>
      </c>
      <c r="C70" s="21" t="s">
        <v>33</v>
      </c>
      <c r="D70" s="22">
        <v>17067</v>
      </c>
    </row>
    <row r="71" spans="1:4" x14ac:dyDescent="0.25">
      <c r="A71" s="18"/>
      <c r="B71" s="29" t="s">
        <v>103</v>
      </c>
      <c r="C71" s="21" t="s">
        <v>33</v>
      </c>
      <c r="D71" s="22">
        <v>21346</v>
      </c>
    </row>
    <row r="72" spans="1:4" x14ac:dyDescent="0.25">
      <c r="A72" s="18"/>
      <c r="B72" s="29" t="s">
        <v>104</v>
      </c>
      <c r="C72" s="21" t="s">
        <v>33</v>
      </c>
      <c r="D72" s="22">
        <v>56173</v>
      </c>
    </row>
    <row r="73" spans="1:4" x14ac:dyDescent="0.25">
      <c r="A73" s="18"/>
      <c r="B73" s="29" t="s">
        <v>105</v>
      </c>
      <c r="C73" s="21" t="s">
        <v>89</v>
      </c>
      <c r="D73" s="22">
        <v>85245</v>
      </c>
    </row>
    <row r="74" spans="1:4" x14ac:dyDescent="0.25">
      <c r="A74" s="18"/>
      <c r="B74" s="29" t="s">
        <v>106</v>
      </c>
      <c r="C74" s="21" t="s">
        <v>33</v>
      </c>
      <c r="D74" s="22">
        <v>691646</v>
      </c>
    </row>
    <row r="75" spans="1:4" x14ac:dyDescent="0.25">
      <c r="A75" s="18"/>
      <c r="B75" s="29" t="s">
        <v>107</v>
      </c>
      <c r="C75" s="21" t="s">
        <v>33</v>
      </c>
      <c r="D75" s="22">
        <v>22886</v>
      </c>
    </row>
    <row r="76" spans="1:4" x14ac:dyDescent="0.25">
      <c r="A76" s="18"/>
      <c r="B76" s="29" t="s">
        <v>108</v>
      </c>
      <c r="C76" s="21" t="s">
        <v>33</v>
      </c>
      <c r="D76" s="22">
        <v>27943</v>
      </c>
    </row>
    <row r="77" spans="1:4" x14ac:dyDescent="0.25">
      <c r="A77" s="18"/>
      <c r="B77" s="29" t="s">
        <v>109</v>
      </c>
      <c r="C77" s="21" t="s">
        <v>33</v>
      </c>
      <c r="D77" s="22">
        <v>5037</v>
      </c>
    </row>
    <row r="78" spans="1:4" x14ac:dyDescent="0.25">
      <c r="A78" s="18"/>
      <c r="B78" s="29" t="s">
        <v>110</v>
      </c>
      <c r="C78" s="21" t="s">
        <v>33</v>
      </c>
      <c r="D78" s="22">
        <v>56933</v>
      </c>
    </row>
    <row r="79" spans="1:4" x14ac:dyDescent="0.25">
      <c r="A79" s="18"/>
      <c r="B79" s="29" t="s">
        <v>111</v>
      </c>
      <c r="C79" s="21" t="s">
        <v>89</v>
      </c>
      <c r="D79" s="22">
        <v>1892</v>
      </c>
    </row>
    <row r="80" spans="1:4" x14ac:dyDescent="0.25">
      <c r="A80" s="18"/>
      <c r="B80" s="29" t="s">
        <v>112</v>
      </c>
      <c r="C80" s="21" t="s">
        <v>89</v>
      </c>
      <c r="D80" s="22">
        <v>657</v>
      </c>
    </row>
    <row r="81" spans="1:4" x14ac:dyDescent="0.25">
      <c r="A81" s="18"/>
      <c r="B81" s="29" t="s">
        <v>113</v>
      </c>
      <c r="C81" s="21" t="s">
        <v>33</v>
      </c>
      <c r="D81" s="22">
        <v>30470</v>
      </c>
    </row>
    <row r="82" spans="1:4" x14ac:dyDescent="0.25">
      <c r="A82" s="18"/>
      <c r="B82" s="29" t="s">
        <v>114</v>
      </c>
      <c r="C82" s="21" t="s">
        <v>33</v>
      </c>
      <c r="D82" s="22">
        <v>35658</v>
      </c>
    </row>
    <row r="83" spans="1:4" x14ac:dyDescent="0.25">
      <c r="A83" s="18"/>
      <c r="B83" s="29" t="s">
        <v>115</v>
      </c>
      <c r="C83" s="21" t="s">
        <v>33</v>
      </c>
      <c r="D83" s="22">
        <v>22774</v>
      </c>
    </row>
    <row r="84" spans="1:4" x14ac:dyDescent="0.25">
      <c r="A84" s="18"/>
      <c r="B84" s="29" t="s">
        <v>116</v>
      </c>
      <c r="C84" s="21" t="s">
        <v>93</v>
      </c>
      <c r="D84" s="22">
        <v>238847</v>
      </c>
    </row>
    <row r="85" spans="1:4" x14ac:dyDescent="0.25">
      <c r="A85" s="18"/>
      <c r="B85" s="29" t="s">
        <v>117</v>
      </c>
      <c r="C85" s="21" t="s">
        <v>33</v>
      </c>
      <c r="D85" s="22">
        <v>45275</v>
      </c>
    </row>
    <row r="86" spans="1:4" x14ac:dyDescent="0.25">
      <c r="A86" s="18"/>
      <c r="B86" s="29" t="s">
        <v>118</v>
      </c>
      <c r="C86" s="21" t="s">
        <v>33</v>
      </c>
      <c r="D86" s="22">
        <v>8906</v>
      </c>
    </row>
    <row r="87" spans="1:4" x14ac:dyDescent="0.25">
      <c r="A87" s="18"/>
      <c r="B87" s="29" t="s">
        <v>119</v>
      </c>
      <c r="C87" s="21" t="s">
        <v>33</v>
      </c>
      <c r="D87" s="22">
        <v>34845</v>
      </c>
    </row>
    <row r="88" spans="1:4" x14ac:dyDescent="0.25">
      <c r="A88" s="18"/>
      <c r="B88" s="29" t="s">
        <v>120</v>
      </c>
      <c r="C88" s="21" t="s">
        <v>33</v>
      </c>
      <c r="D88" s="22">
        <v>14352</v>
      </c>
    </row>
    <row r="89" spans="1:4" x14ac:dyDescent="0.25">
      <c r="A89" s="18"/>
      <c r="B89" s="29" t="s">
        <v>121</v>
      </c>
      <c r="C89" s="21" t="s">
        <v>89</v>
      </c>
      <c r="D89" s="22">
        <v>10849</v>
      </c>
    </row>
    <row r="90" spans="1:4" x14ac:dyDescent="0.25">
      <c r="A90" s="18"/>
      <c r="B90" s="29" t="s">
        <v>122</v>
      </c>
      <c r="C90" s="21" t="s">
        <v>89</v>
      </c>
      <c r="D90" s="22">
        <v>3163</v>
      </c>
    </row>
    <row r="91" spans="1:4" x14ac:dyDescent="0.25">
      <c r="A91" s="18"/>
      <c r="B91" s="29" t="s">
        <v>123</v>
      </c>
      <c r="C91" s="21" t="s">
        <v>33</v>
      </c>
      <c r="D91" s="22">
        <v>19048</v>
      </c>
    </row>
    <row r="92" spans="1:4" x14ac:dyDescent="0.25">
      <c r="A92" s="18"/>
      <c r="B92" s="29" t="s">
        <v>125</v>
      </c>
      <c r="C92" s="21" t="s">
        <v>33</v>
      </c>
      <c r="D92" s="22">
        <v>15028</v>
      </c>
    </row>
    <row r="93" spans="1:4" x14ac:dyDescent="0.25">
      <c r="A93" s="18"/>
      <c r="B93" s="29" t="s">
        <v>126</v>
      </c>
      <c r="C93" s="21" t="s">
        <v>93</v>
      </c>
      <c r="D93" s="22">
        <v>134203</v>
      </c>
    </row>
    <row r="94" spans="1:4" x14ac:dyDescent="0.25">
      <c r="A94" s="18"/>
      <c r="B94" s="29" t="s">
        <v>127</v>
      </c>
      <c r="C94" s="21" t="s">
        <v>89</v>
      </c>
      <c r="D94" s="22">
        <v>2056</v>
      </c>
    </row>
    <row r="95" spans="1:4" x14ac:dyDescent="0.25">
      <c r="A95" s="18"/>
      <c r="B95" s="29" t="s">
        <v>128</v>
      </c>
      <c r="C95" s="21" t="s">
        <v>33</v>
      </c>
      <c r="D95" s="22">
        <v>38288</v>
      </c>
    </row>
    <row r="96" spans="1:4" x14ac:dyDescent="0.25">
      <c r="A96" s="18"/>
      <c r="B96" s="29" t="s">
        <v>129</v>
      </c>
      <c r="C96" s="21" t="s">
        <v>33</v>
      </c>
      <c r="D96" s="22">
        <v>546557</v>
      </c>
    </row>
    <row r="97" spans="1:4" x14ac:dyDescent="0.25">
      <c r="A97" s="18"/>
      <c r="B97" s="29" t="s">
        <v>130</v>
      </c>
      <c r="C97" s="21" t="s">
        <v>89</v>
      </c>
      <c r="D97" s="22">
        <v>175</v>
      </c>
    </row>
    <row r="98" spans="1:4" x14ac:dyDescent="0.25">
      <c r="A98" s="18"/>
      <c r="B98" s="29" t="s">
        <v>131</v>
      </c>
      <c r="C98" s="21" t="s">
        <v>33</v>
      </c>
      <c r="D98" s="22">
        <v>60215</v>
      </c>
    </row>
    <row r="99" spans="1:4" x14ac:dyDescent="0.25">
      <c r="A99" s="18"/>
      <c r="B99" s="28" t="s">
        <v>132</v>
      </c>
      <c r="C99" s="19" t="s">
        <v>93</v>
      </c>
      <c r="D99" s="20">
        <v>59549</v>
      </c>
    </row>
    <row r="100" spans="1:4" x14ac:dyDescent="0.25">
      <c r="A100" s="18"/>
      <c r="B100" s="28" t="s">
        <v>133</v>
      </c>
      <c r="C100" s="19" t="s">
        <v>93</v>
      </c>
      <c r="D100" s="20">
        <v>102975</v>
      </c>
    </row>
    <row r="101" spans="1:4" x14ac:dyDescent="0.25">
      <c r="A101" s="18"/>
      <c r="B101" s="28" t="s">
        <v>134</v>
      </c>
      <c r="C101" s="19" t="s">
        <v>93</v>
      </c>
      <c r="D101" s="20">
        <v>37219</v>
      </c>
    </row>
    <row r="102" spans="1:4" x14ac:dyDescent="0.25">
      <c r="A102" s="18"/>
      <c r="B102" s="28" t="s">
        <v>135</v>
      </c>
      <c r="C102" s="19" t="s">
        <v>93</v>
      </c>
      <c r="D102" s="20">
        <v>86532</v>
      </c>
    </row>
    <row r="103" spans="1:4" x14ac:dyDescent="0.25">
      <c r="A103" s="18"/>
      <c r="B103" s="30" t="s">
        <v>136</v>
      </c>
      <c r="C103" s="23" t="s">
        <v>137</v>
      </c>
      <c r="D103" s="24">
        <v>162000</v>
      </c>
    </row>
    <row r="104" spans="1:4" x14ac:dyDescent="0.25">
      <c r="A104" s="18"/>
      <c r="B104" s="30" t="s">
        <v>138</v>
      </c>
      <c r="C104" s="23" t="s">
        <v>137</v>
      </c>
      <c r="D104" s="24">
        <v>1300000</v>
      </c>
    </row>
    <row r="105" spans="1:4" x14ac:dyDescent="0.25">
      <c r="A105" s="18"/>
      <c r="B105" s="30" t="s">
        <v>139</v>
      </c>
      <c r="C105" s="23" t="s">
        <v>137</v>
      </c>
      <c r="D105" s="24">
        <v>1590270</v>
      </c>
    </row>
    <row r="106" spans="1:4" x14ac:dyDescent="0.25">
      <c r="A106" s="18"/>
      <c r="B106" s="30" t="s">
        <v>140</v>
      </c>
      <c r="C106" s="23" t="s">
        <v>137</v>
      </c>
      <c r="D106" s="24">
        <v>1880539</v>
      </c>
    </row>
    <row r="107" spans="1:4" x14ac:dyDescent="0.25">
      <c r="A107" s="18"/>
      <c r="B107" s="30" t="s">
        <v>141</v>
      </c>
      <c r="C107" s="23" t="s">
        <v>137</v>
      </c>
      <c r="D107" s="24">
        <v>1590270</v>
      </c>
    </row>
    <row r="108" spans="1:4" x14ac:dyDescent="0.25">
      <c r="A108" s="18"/>
      <c r="B108" s="28" t="s">
        <v>142</v>
      </c>
      <c r="C108" s="19" t="s">
        <v>33</v>
      </c>
      <c r="D108" s="20">
        <v>327546</v>
      </c>
    </row>
    <row r="109" spans="1:4" x14ac:dyDescent="0.25">
      <c r="A109" s="18"/>
      <c r="B109" s="28" t="s">
        <v>143</v>
      </c>
      <c r="C109" s="19" t="s">
        <v>31</v>
      </c>
      <c r="D109" s="20">
        <v>4343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2A20-B450-4446-8AF0-90713294BF20}">
  <sheetPr>
    <tabColor rgb="FF00B0F0"/>
  </sheetPr>
  <dimension ref="A1:J122"/>
  <sheetViews>
    <sheetView showGridLines="0" workbookViewId="0">
      <selection activeCell="M30" sqref="M30"/>
    </sheetView>
  </sheetViews>
  <sheetFormatPr baseColWidth="10" defaultColWidth="8.85546875" defaultRowHeight="15" x14ac:dyDescent="0.25"/>
  <cols>
    <col min="1" max="1" width="50.5703125" style="13" customWidth="1"/>
    <col min="2" max="5" width="8.85546875" style="14"/>
    <col min="6" max="10" width="8.85546875" style="15"/>
  </cols>
  <sheetData>
    <row r="1" spans="1:10" x14ac:dyDescent="0.25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</row>
    <row r="3" spans="1:10" x14ac:dyDescent="0.25">
      <c r="A3" s="122" t="s">
        <v>1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0" ht="30" x14ac:dyDescent="0.25">
      <c r="A4" s="3" t="s">
        <v>331</v>
      </c>
      <c r="B4" s="4"/>
      <c r="C4" s="4"/>
      <c r="D4" s="4"/>
      <c r="E4" s="4"/>
      <c r="F4" s="5"/>
      <c r="G4" s="5"/>
      <c r="H4" s="5"/>
      <c r="I4" s="121" t="s">
        <v>14</v>
      </c>
      <c r="J4" s="121"/>
    </row>
    <row r="5" spans="1:10" x14ac:dyDescent="0.25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9" t="s">
        <v>12</v>
      </c>
    </row>
    <row r="6" spans="1:10" x14ac:dyDescent="0.25">
      <c r="A6" s="10"/>
      <c r="B6" s="11"/>
      <c r="C6" s="11"/>
      <c r="D6" s="11"/>
      <c r="E6" s="11"/>
      <c r="F6" s="12"/>
      <c r="G6" s="12"/>
      <c r="H6" s="12"/>
      <c r="I6" s="12">
        <v>2.1</v>
      </c>
      <c r="J6" s="12">
        <f>I6</f>
        <v>2.1</v>
      </c>
    </row>
    <row r="8" spans="1:10" x14ac:dyDescent="0.25">
      <c r="I8" s="16" t="s">
        <v>13</v>
      </c>
      <c r="J8" s="15">
        <f>ROUND(SUM(J6:J6),2)</f>
        <v>2.1</v>
      </c>
    </row>
    <row r="11" spans="1:10" x14ac:dyDescent="0.25">
      <c r="A11" s="3" t="s">
        <v>346</v>
      </c>
      <c r="B11" s="4"/>
      <c r="C11" s="4"/>
      <c r="D11" s="4"/>
      <c r="E11" s="4"/>
      <c r="F11" s="5"/>
      <c r="G11" s="5"/>
      <c r="H11" s="5"/>
      <c r="I11" s="121" t="s">
        <v>2</v>
      </c>
      <c r="J11" s="121"/>
    </row>
    <row r="12" spans="1:10" x14ac:dyDescent="0.25">
      <c r="A12" s="6" t="s">
        <v>3</v>
      </c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 t="s">
        <v>9</v>
      </c>
      <c r="H12" s="8" t="s">
        <v>10</v>
      </c>
      <c r="I12" s="8" t="s">
        <v>11</v>
      </c>
      <c r="J12" s="9" t="s">
        <v>12</v>
      </c>
    </row>
    <row r="13" spans="1:10" x14ac:dyDescent="0.25">
      <c r="A13" s="10"/>
      <c r="B13" s="11"/>
      <c r="C13" s="11"/>
      <c r="D13" s="11"/>
      <c r="E13" s="11"/>
      <c r="F13" s="12"/>
      <c r="G13" s="12"/>
      <c r="H13" s="12"/>
      <c r="I13" s="12">
        <v>30</v>
      </c>
      <c r="J13" s="12">
        <f>I13</f>
        <v>30</v>
      </c>
    </row>
    <row r="15" spans="1:10" x14ac:dyDescent="0.25">
      <c r="I15" s="16" t="s">
        <v>13</v>
      </c>
      <c r="J15" s="15">
        <f>ROUND(SUM(J13:J13),2)</f>
        <v>30</v>
      </c>
    </row>
    <row r="18" spans="1:10" x14ac:dyDescent="0.25">
      <c r="A18" s="3" t="s">
        <v>345</v>
      </c>
      <c r="B18" s="4"/>
      <c r="C18" s="4"/>
      <c r="D18" s="4"/>
      <c r="E18" s="4"/>
      <c r="F18" s="5"/>
      <c r="G18" s="5"/>
      <c r="H18" s="5"/>
      <c r="I18" s="121" t="s">
        <v>14</v>
      </c>
      <c r="J18" s="121"/>
    </row>
    <row r="19" spans="1:10" x14ac:dyDescent="0.25">
      <c r="A19" s="6" t="s">
        <v>3</v>
      </c>
      <c r="B19" s="7" t="s">
        <v>4</v>
      </c>
      <c r="C19" s="7" t="s">
        <v>5</v>
      </c>
      <c r="D19" s="7" t="s">
        <v>6</v>
      </c>
      <c r="E19" s="7" t="s">
        <v>7</v>
      </c>
      <c r="F19" s="8" t="s">
        <v>8</v>
      </c>
      <c r="G19" s="8" t="s">
        <v>9</v>
      </c>
      <c r="H19" s="8" t="s">
        <v>10</v>
      </c>
      <c r="I19" s="8" t="s">
        <v>11</v>
      </c>
      <c r="J19" s="9" t="s">
        <v>12</v>
      </c>
    </row>
    <row r="20" spans="1:10" x14ac:dyDescent="0.25">
      <c r="A20" s="10"/>
      <c r="B20" s="11"/>
      <c r="C20" s="11"/>
      <c r="D20" s="11"/>
      <c r="E20" s="11"/>
      <c r="F20" s="12"/>
      <c r="G20" s="12"/>
      <c r="H20" s="12"/>
      <c r="I20" s="12">
        <v>4</v>
      </c>
      <c r="J20" s="12">
        <f>I20</f>
        <v>4</v>
      </c>
    </row>
    <row r="22" spans="1:10" x14ac:dyDescent="0.25">
      <c r="I22" s="16" t="s">
        <v>13</v>
      </c>
      <c r="J22" s="15">
        <f>ROUND(SUM(J20:J20),2)</f>
        <v>4</v>
      </c>
    </row>
    <row r="25" spans="1:10" x14ac:dyDescent="0.25">
      <c r="A25" s="3" t="s">
        <v>330</v>
      </c>
      <c r="B25" s="4"/>
      <c r="C25" s="4"/>
      <c r="D25" s="4"/>
      <c r="E25" s="4"/>
      <c r="F25" s="5"/>
      <c r="G25" s="5"/>
      <c r="H25" s="5"/>
      <c r="I25" s="121" t="s">
        <v>15</v>
      </c>
      <c r="J25" s="121"/>
    </row>
    <row r="26" spans="1:10" x14ac:dyDescent="0.25">
      <c r="A26" s="6" t="s">
        <v>3</v>
      </c>
      <c r="B26" s="7" t="s">
        <v>4</v>
      </c>
      <c r="C26" s="7" t="s">
        <v>5</v>
      </c>
      <c r="D26" s="7" t="s">
        <v>6</v>
      </c>
      <c r="E26" s="7" t="s">
        <v>7</v>
      </c>
      <c r="F26" s="8" t="s">
        <v>8</v>
      </c>
      <c r="G26" s="8" t="s">
        <v>9</v>
      </c>
      <c r="H26" s="8" t="s">
        <v>10</v>
      </c>
      <c r="I26" s="8" t="s">
        <v>11</v>
      </c>
      <c r="J26" s="9" t="s">
        <v>12</v>
      </c>
    </row>
    <row r="27" spans="1:10" x14ac:dyDescent="0.25">
      <c r="A27" s="10"/>
      <c r="B27" s="11"/>
      <c r="C27" s="11"/>
      <c r="D27" s="11"/>
      <c r="E27" s="11"/>
      <c r="F27" s="12"/>
      <c r="G27" s="12"/>
      <c r="H27" s="12"/>
      <c r="I27" s="12">
        <v>2</v>
      </c>
      <c r="J27" s="12">
        <f>I27</f>
        <v>2</v>
      </c>
    </row>
    <row r="29" spans="1:10" x14ac:dyDescent="0.25">
      <c r="I29" s="16" t="s">
        <v>13</v>
      </c>
      <c r="J29" s="15">
        <f>ROUND(SUM(J27:J27),2)</f>
        <v>2</v>
      </c>
    </row>
    <row r="32" spans="1:10" x14ac:dyDescent="0.25">
      <c r="A32" s="3" t="s">
        <v>344</v>
      </c>
      <c r="B32" s="4"/>
      <c r="C32" s="4"/>
      <c r="D32" s="4"/>
      <c r="E32" s="4"/>
      <c r="F32" s="5"/>
      <c r="G32" s="5"/>
      <c r="H32" s="5"/>
      <c r="I32" s="121" t="s">
        <v>14</v>
      </c>
      <c r="J32" s="121"/>
    </row>
    <row r="33" spans="1:10" x14ac:dyDescent="0.25">
      <c r="A33" s="6" t="s">
        <v>3</v>
      </c>
      <c r="B33" s="7" t="s">
        <v>4</v>
      </c>
      <c r="C33" s="7" t="s">
        <v>5</v>
      </c>
      <c r="D33" s="7" t="s">
        <v>6</v>
      </c>
      <c r="E33" s="7" t="s">
        <v>7</v>
      </c>
      <c r="F33" s="8" t="s">
        <v>8</v>
      </c>
      <c r="G33" s="8" t="s">
        <v>9</v>
      </c>
      <c r="H33" s="8" t="s">
        <v>10</v>
      </c>
      <c r="I33" s="8" t="s">
        <v>11</v>
      </c>
      <c r="J33" s="9" t="s">
        <v>12</v>
      </c>
    </row>
    <row r="34" spans="1:10" x14ac:dyDescent="0.25">
      <c r="A34" s="10"/>
      <c r="B34" s="11"/>
      <c r="C34" s="11"/>
      <c r="D34" s="11"/>
      <c r="E34" s="11"/>
      <c r="F34" s="12"/>
      <c r="G34" s="12"/>
      <c r="H34" s="12"/>
      <c r="I34" s="12">
        <v>6</v>
      </c>
      <c r="J34" s="12">
        <f>I34</f>
        <v>6</v>
      </c>
    </row>
    <row r="36" spans="1:10" x14ac:dyDescent="0.25">
      <c r="I36" s="16" t="s">
        <v>13</v>
      </c>
      <c r="J36" s="15">
        <f>ROUND(SUM(J34:J34),2)</f>
        <v>6</v>
      </c>
    </row>
    <row r="39" spans="1:10" x14ac:dyDescent="0.25">
      <c r="A39" s="3" t="s">
        <v>343</v>
      </c>
      <c r="B39" s="4"/>
      <c r="C39" s="4"/>
      <c r="D39" s="4"/>
      <c r="E39" s="4"/>
      <c r="F39" s="5"/>
      <c r="G39" s="5"/>
      <c r="H39" s="5"/>
      <c r="I39" s="121" t="s">
        <v>2</v>
      </c>
      <c r="J39" s="121"/>
    </row>
    <row r="40" spans="1:10" x14ac:dyDescent="0.25">
      <c r="A40" s="6" t="s">
        <v>3</v>
      </c>
      <c r="B40" s="7" t="s">
        <v>4</v>
      </c>
      <c r="C40" s="7" t="s">
        <v>5</v>
      </c>
      <c r="D40" s="7" t="s">
        <v>6</v>
      </c>
      <c r="E40" s="7" t="s">
        <v>7</v>
      </c>
      <c r="F40" s="8" t="s">
        <v>8</v>
      </c>
      <c r="G40" s="8" t="s">
        <v>9</v>
      </c>
      <c r="H40" s="8" t="s">
        <v>10</v>
      </c>
      <c r="I40" s="8" t="s">
        <v>11</v>
      </c>
      <c r="J40" s="9" t="s">
        <v>12</v>
      </c>
    </row>
    <row r="41" spans="1:10" x14ac:dyDescent="0.25">
      <c r="A41" s="10"/>
      <c r="B41" s="11"/>
      <c r="C41" s="11"/>
      <c r="D41" s="11"/>
      <c r="E41" s="11"/>
      <c r="F41" s="12"/>
      <c r="G41" s="12"/>
      <c r="H41" s="12"/>
      <c r="I41" s="12">
        <v>30</v>
      </c>
      <c r="J41" s="12">
        <f>I41</f>
        <v>30</v>
      </c>
    </row>
    <row r="43" spans="1:10" x14ac:dyDescent="0.25">
      <c r="I43" s="16" t="s">
        <v>13</v>
      </c>
      <c r="J43" s="15">
        <f>ROUND(SUM(J41:J41),2)</f>
        <v>30</v>
      </c>
    </row>
    <row r="46" spans="1:10" x14ac:dyDescent="0.25">
      <c r="A46" s="3" t="s">
        <v>342</v>
      </c>
      <c r="B46" s="4"/>
      <c r="C46" s="4"/>
      <c r="D46" s="4"/>
      <c r="E46" s="4"/>
      <c r="F46" s="5"/>
      <c r="G46" s="5"/>
      <c r="H46" s="5"/>
      <c r="I46" s="121" t="s">
        <v>14</v>
      </c>
      <c r="J46" s="121"/>
    </row>
    <row r="47" spans="1:10" x14ac:dyDescent="0.25">
      <c r="A47" s="6" t="s">
        <v>3</v>
      </c>
      <c r="B47" s="7" t="s">
        <v>4</v>
      </c>
      <c r="C47" s="7" t="s">
        <v>5</v>
      </c>
      <c r="D47" s="7" t="s">
        <v>6</v>
      </c>
      <c r="E47" s="7" t="s">
        <v>7</v>
      </c>
      <c r="F47" s="8" t="s">
        <v>8</v>
      </c>
      <c r="G47" s="8" t="s">
        <v>9</v>
      </c>
      <c r="H47" s="8" t="s">
        <v>10</v>
      </c>
      <c r="I47" s="8" t="s">
        <v>11</v>
      </c>
      <c r="J47" s="9" t="s">
        <v>12</v>
      </c>
    </row>
    <row r="48" spans="1:10" x14ac:dyDescent="0.25">
      <c r="A48" s="10" t="s">
        <v>0</v>
      </c>
      <c r="B48" s="11" t="s">
        <v>0</v>
      </c>
      <c r="C48" s="11" t="s">
        <v>0</v>
      </c>
      <c r="D48" s="11" t="s">
        <v>0</v>
      </c>
      <c r="E48" s="11" t="s">
        <v>0</v>
      </c>
      <c r="F48" s="12"/>
      <c r="G48" s="12">
        <v>42</v>
      </c>
      <c r="H48" s="12">
        <v>0.05</v>
      </c>
      <c r="I48" s="12">
        <v>0.15</v>
      </c>
      <c r="J48" s="12">
        <f>ROUND(G48*H48*I48,2)</f>
        <v>0.32</v>
      </c>
    </row>
    <row r="50" spans="1:10" x14ac:dyDescent="0.25">
      <c r="I50" s="16" t="s">
        <v>13</v>
      </c>
      <c r="J50" s="15">
        <f>ROUND(SUM(J48:J48),2)</f>
        <v>0.32</v>
      </c>
    </row>
    <row r="53" spans="1:10" x14ac:dyDescent="0.25">
      <c r="A53" s="3" t="s">
        <v>341</v>
      </c>
      <c r="B53" s="4"/>
      <c r="C53" s="4"/>
      <c r="D53" s="4"/>
      <c r="E53" s="4"/>
      <c r="F53" s="5"/>
      <c r="G53" s="5"/>
      <c r="H53" s="5"/>
      <c r="I53" s="121" t="s">
        <v>301</v>
      </c>
      <c r="J53" s="121"/>
    </row>
    <row r="54" spans="1:10" x14ac:dyDescent="0.25">
      <c r="A54" s="6" t="s">
        <v>3</v>
      </c>
      <c r="B54" s="7" t="s">
        <v>4</v>
      </c>
      <c r="C54" s="7" t="s">
        <v>5</v>
      </c>
      <c r="D54" s="7" t="s">
        <v>6</v>
      </c>
      <c r="E54" s="7" t="s">
        <v>7</v>
      </c>
      <c r="F54" s="8" t="s">
        <v>8</v>
      </c>
      <c r="G54" s="8" t="s">
        <v>9</v>
      </c>
      <c r="H54" s="8" t="s">
        <v>10</v>
      </c>
      <c r="I54" s="8" t="s">
        <v>11</v>
      </c>
      <c r="J54" s="9" t="s">
        <v>12</v>
      </c>
    </row>
    <row r="55" spans="1:10" x14ac:dyDescent="0.25">
      <c r="A55" s="10"/>
      <c r="B55" s="11"/>
      <c r="C55" s="11"/>
      <c r="D55" s="11"/>
      <c r="E55" s="11"/>
      <c r="F55" s="12">
        <v>30</v>
      </c>
      <c r="G55" s="12"/>
      <c r="H55" s="12"/>
      <c r="I55" s="12"/>
      <c r="J55" s="12">
        <f>F55</f>
        <v>30</v>
      </c>
    </row>
    <row r="57" spans="1:10" x14ac:dyDescent="0.25">
      <c r="I57" s="16" t="s">
        <v>13</v>
      </c>
      <c r="J57" s="15">
        <f>ROUND(SUM(J55:J55),2)</f>
        <v>30</v>
      </c>
    </row>
    <row r="60" spans="1:10" x14ac:dyDescent="0.25">
      <c r="A60" s="3" t="s">
        <v>329</v>
      </c>
      <c r="B60" s="4"/>
      <c r="C60" s="4"/>
      <c r="D60" s="4"/>
      <c r="E60" s="4"/>
      <c r="F60" s="5"/>
      <c r="G60" s="5"/>
      <c r="H60" s="5"/>
      <c r="I60" s="121" t="s">
        <v>2</v>
      </c>
      <c r="J60" s="121"/>
    </row>
    <row r="61" spans="1:10" x14ac:dyDescent="0.25">
      <c r="A61" s="6" t="s">
        <v>3</v>
      </c>
      <c r="B61" s="7" t="s">
        <v>4</v>
      </c>
      <c r="C61" s="7" t="s">
        <v>5</v>
      </c>
      <c r="D61" s="7" t="s">
        <v>6</v>
      </c>
      <c r="E61" s="7" t="s">
        <v>7</v>
      </c>
      <c r="F61" s="8" t="s">
        <v>8</v>
      </c>
      <c r="G61" s="8" t="s">
        <v>9</v>
      </c>
      <c r="H61" s="8" t="s">
        <v>10</v>
      </c>
      <c r="I61" s="8" t="s">
        <v>11</v>
      </c>
      <c r="J61" s="9" t="s">
        <v>12</v>
      </c>
    </row>
    <row r="62" spans="1:10" x14ac:dyDescent="0.25">
      <c r="A62" s="10" t="s">
        <v>0</v>
      </c>
      <c r="B62" s="11" t="s">
        <v>0</v>
      </c>
      <c r="C62" s="11" t="s">
        <v>0</v>
      </c>
      <c r="D62" s="11" t="s">
        <v>0</v>
      </c>
      <c r="E62" s="11" t="s">
        <v>0</v>
      </c>
      <c r="F62" s="12">
        <v>20</v>
      </c>
      <c r="G62" s="12"/>
      <c r="H62" s="12">
        <v>0.6</v>
      </c>
      <c r="I62" s="12"/>
      <c r="J62" s="12">
        <f>ROUND(F62*H62,2)</f>
        <v>12</v>
      </c>
    </row>
    <row r="63" spans="1:10" x14ac:dyDescent="0.25">
      <c r="A63" s="10" t="s">
        <v>0</v>
      </c>
      <c r="B63" s="11" t="s">
        <v>0</v>
      </c>
      <c r="C63" s="11" t="s">
        <v>0</v>
      </c>
      <c r="D63" s="11" t="s">
        <v>0</v>
      </c>
      <c r="E63" s="11" t="s">
        <v>0</v>
      </c>
      <c r="F63" s="12">
        <v>22</v>
      </c>
      <c r="G63" s="12"/>
      <c r="H63" s="12">
        <v>0.6</v>
      </c>
      <c r="I63" s="12"/>
      <c r="J63" s="12">
        <f>ROUND(F63*H63,2)</f>
        <v>13.2</v>
      </c>
    </row>
    <row r="65" spans="1:10" x14ac:dyDescent="0.25">
      <c r="I65" s="16" t="s">
        <v>13</v>
      </c>
      <c r="J65" s="15">
        <f>ROUND(SUM(J62:J63),2)</f>
        <v>25.2</v>
      </c>
    </row>
    <row r="68" spans="1:10" x14ac:dyDescent="0.25">
      <c r="A68" s="3" t="s">
        <v>328</v>
      </c>
      <c r="B68" s="4"/>
      <c r="C68" s="4"/>
      <c r="D68" s="4"/>
      <c r="E68" s="4"/>
      <c r="F68" s="5"/>
      <c r="G68" s="5"/>
      <c r="H68" s="5"/>
      <c r="I68" s="121" t="s">
        <v>2</v>
      </c>
      <c r="J68" s="121"/>
    </row>
    <row r="69" spans="1:10" x14ac:dyDescent="0.25">
      <c r="A69" s="6" t="s">
        <v>3</v>
      </c>
      <c r="B69" s="7" t="s">
        <v>4</v>
      </c>
      <c r="C69" s="7" t="s">
        <v>5</v>
      </c>
      <c r="D69" s="7" t="s">
        <v>6</v>
      </c>
      <c r="E69" s="7" t="s">
        <v>7</v>
      </c>
      <c r="F69" s="8" t="s">
        <v>8</v>
      </c>
      <c r="G69" s="8" t="s">
        <v>9</v>
      </c>
      <c r="H69" s="8" t="s">
        <v>10</v>
      </c>
      <c r="I69" s="8" t="s">
        <v>11</v>
      </c>
      <c r="J69" s="9" t="s">
        <v>12</v>
      </c>
    </row>
    <row r="70" spans="1:10" x14ac:dyDescent="0.25">
      <c r="A70" s="10" t="s">
        <v>0</v>
      </c>
      <c r="B70" s="11" t="s">
        <v>0</v>
      </c>
      <c r="C70" s="11" t="s">
        <v>0</v>
      </c>
      <c r="D70" s="11" t="s">
        <v>0</v>
      </c>
      <c r="E70" s="11" t="s">
        <v>0</v>
      </c>
      <c r="F70" s="12">
        <v>25</v>
      </c>
      <c r="G70" s="12"/>
      <c r="H70" s="12"/>
      <c r="I70" s="12"/>
      <c r="J70" s="12">
        <f>ROUND(F70,2)</f>
        <v>25</v>
      </c>
    </row>
    <row r="71" spans="1:10" x14ac:dyDescent="0.25">
      <c r="A71" s="10" t="s">
        <v>0</v>
      </c>
      <c r="B71" s="11" t="s">
        <v>0</v>
      </c>
      <c r="C71" s="11" t="s">
        <v>0</v>
      </c>
      <c r="D71" s="11" t="s">
        <v>0</v>
      </c>
      <c r="E71" s="11" t="s">
        <v>0</v>
      </c>
      <c r="F71" s="12">
        <v>42</v>
      </c>
      <c r="G71" s="12">
        <v>0.1</v>
      </c>
      <c r="H71" s="12"/>
      <c r="I71" s="12"/>
      <c r="J71" s="12">
        <f>ROUND(F71*G71,2)</f>
        <v>4.2</v>
      </c>
    </row>
    <row r="73" spans="1:10" x14ac:dyDescent="0.25">
      <c r="I73" s="16" t="s">
        <v>13</v>
      </c>
      <c r="J73" s="15">
        <f>ROUND(SUM(J70:J71),2)</f>
        <v>29.2</v>
      </c>
    </row>
    <row r="76" spans="1:10" x14ac:dyDescent="0.25">
      <c r="A76" s="3" t="s">
        <v>327</v>
      </c>
      <c r="B76" s="4"/>
      <c r="C76" s="4"/>
      <c r="D76" s="4"/>
      <c r="E76" s="4"/>
      <c r="F76" s="5"/>
      <c r="G76" s="5"/>
      <c r="H76" s="5"/>
      <c r="I76" s="121" t="s">
        <v>2</v>
      </c>
      <c r="J76" s="121"/>
    </row>
    <row r="77" spans="1:10" x14ac:dyDescent="0.25">
      <c r="A77" s="6" t="s">
        <v>3</v>
      </c>
      <c r="B77" s="7" t="s">
        <v>4</v>
      </c>
      <c r="C77" s="7" t="s">
        <v>5</v>
      </c>
      <c r="D77" s="7" t="s">
        <v>6</v>
      </c>
      <c r="E77" s="7" t="s">
        <v>7</v>
      </c>
      <c r="F77" s="8" t="s">
        <v>8</v>
      </c>
      <c r="G77" s="8" t="s">
        <v>9</v>
      </c>
      <c r="H77" s="8" t="s">
        <v>10</v>
      </c>
      <c r="I77" s="8" t="s">
        <v>11</v>
      </c>
      <c r="J77" s="9" t="s">
        <v>12</v>
      </c>
    </row>
    <row r="78" spans="1:10" x14ac:dyDescent="0.25">
      <c r="A78" s="10"/>
      <c r="B78" s="11"/>
      <c r="C78" s="11"/>
      <c r="D78" s="11"/>
      <c r="E78" s="11"/>
      <c r="F78" s="12"/>
      <c r="G78" s="12"/>
      <c r="H78" s="12"/>
      <c r="I78" s="12">
        <v>29.2</v>
      </c>
      <c r="J78" s="12">
        <f>I78</f>
        <v>29.2</v>
      </c>
    </row>
    <row r="80" spans="1:10" x14ac:dyDescent="0.25">
      <c r="I80" s="16" t="s">
        <v>13</v>
      </c>
      <c r="J80" s="15">
        <f>ROUND(SUM(J78:J78),2)</f>
        <v>29.2</v>
      </c>
    </row>
    <row r="83" spans="1:10" x14ac:dyDescent="0.25">
      <c r="A83" s="3" t="s">
        <v>326</v>
      </c>
      <c r="B83" s="4"/>
      <c r="C83" s="4"/>
      <c r="D83" s="4"/>
      <c r="E83" s="4"/>
      <c r="F83" s="5"/>
      <c r="G83" s="5"/>
      <c r="H83" s="5"/>
      <c r="I83" s="121" t="s">
        <v>15</v>
      </c>
      <c r="J83" s="121"/>
    </row>
    <row r="84" spans="1:10" x14ac:dyDescent="0.25">
      <c r="A84" s="6" t="s">
        <v>3</v>
      </c>
      <c r="B84" s="7" t="s">
        <v>4</v>
      </c>
      <c r="C84" s="7" t="s">
        <v>5</v>
      </c>
      <c r="D84" s="7" t="s">
        <v>6</v>
      </c>
      <c r="E84" s="7" t="s">
        <v>7</v>
      </c>
      <c r="F84" s="8" t="s">
        <v>8</v>
      </c>
      <c r="G84" s="8" t="s">
        <v>9</v>
      </c>
      <c r="H84" s="8" t="s">
        <v>10</v>
      </c>
      <c r="I84" s="8" t="s">
        <v>11</v>
      </c>
      <c r="J84" s="9" t="s">
        <v>12</v>
      </c>
    </row>
    <row r="85" spans="1:10" x14ac:dyDescent="0.25">
      <c r="A85" s="10"/>
      <c r="B85" s="11"/>
      <c r="C85" s="11"/>
      <c r="D85" s="11"/>
      <c r="E85" s="11"/>
      <c r="F85" s="12"/>
      <c r="G85" s="12"/>
      <c r="H85" s="12"/>
      <c r="I85" s="12">
        <v>95</v>
      </c>
      <c r="J85" s="12">
        <f>I85</f>
        <v>95</v>
      </c>
    </row>
    <row r="87" spans="1:10" x14ac:dyDescent="0.25">
      <c r="I87" s="16" t="s">
        <v>13</v>
      </c>
      <c r="J87" s="15">
        <f>ROUND(SUM(J85:J85),2)</f>
        <v>95</v>
      </c>
    </row>
    <row r="90" spans="1:10" x14ac:dyDescent="0.25">
      <c r="A90" s="3" t="s">
        <v>325</v>
      </c>
      <c r="B90" s="4"/>
      <c r="C90" s="4"/>
      <c r="D90" s="4"/>
      <c r="E90" s="4"/>
      <c r="F90" s="5"/>
      <c r="G90" s="5"/>
      <c r="H90" s="5"/>
      <c r="I90" s="121" t="s">
        <v>15</v>
      </c>
      <c r="J90" s="121"/>
    </row>
    <row r="91" spans="1:10" x14ac:dyDescent="0.25">
      <c r="A91" s="6" t="s">
        <v>3</v>
      </c>
      <c r="B91" s="7" t="s">
        <v>4</v>
      </c>
      <c r="C91" s="7" t="s">
        <v>5</v>
      </c>
      <c r="D91" s="7" t="s">
        <v>6</v>
      </c>
      <c r="E91" s="7" t="s">
        <v>7</v>
      </c>
      <c r="F91" s="8" t="s">
        <v>8</v>
      </c>
      <c r="G91" s="8" t="s">
        <v>9</v>
      </c>
      <c r="H91" s="8" t="s">
        <v>10</v>
      </c>
      <c r="I91" s="8" t="s">
        <v>11</v>
      </c>
      <c r="J91" s="9" t="s">
        <v>12</v>
      </c>
    </row>
    <row r="92" spans="1:10" x14ac:dyDescent="0.25">
      <c r="A92" s="10"/>
      <c r="B92" s="11"/>
      <c r="C92" s="11"/>
      <c r="D92" s="11"/>
      <c r="E92" s="11"/>
      <c r="F92" s="12"/>
      <c r="G92" s="12"/>
      <c r="H92" s="12"/>
      <c r="I92" s="12">
        <v>1</v>
      </c>
      <c r="J92" s="12">
        <f>I92</f>
        <v>1</v>
      </c>
    </row>
    <row r="94" spans="1:10" x14ac:dyDescent="0.25">
      <c r="I94" s="16" t="s">
        <v>13</v>
      </c>
      <c r="J94" s="15">
        <f>ROUND(SUM(J92:J92),2)</f>
        <v>1</v>
      </c>
    </row>
    <row r="97" spans="1:10" x14ac:dyDescent="0.25">
      <c r="A97" s="3" t="s">
        <v>324</v>
      </c>
      <c r="B97" s="4"/>
      <c r="C97" s="4"/>
      <c r="D97" s="4"/>
      <c r="E97" s="4"/>
      <c r="F97" s="5"/>
      <c r="G97" s="5"/>
      <c r="H97" s="5"/>
      <c r="I97" s="121" t="s">
        <v>2</v>
      </c>
      <c r="J97" s="121"/>
    </row>
    <row r="98" spans="1:10" x14ac:dyDescent="0.25">
      <c r="A98" s="6" t="s">
        <v>3</v>
      </c>
      <c r="B98" s="7" t="s">
        <v>4</v>
      </c>
      <c r="C98" s="7" t="s">
        <v>5</v>
      </c>
      <c r="D98" s="7" t="s">
        <v>6</v>
      </c>
      <c r="E98" s="7" t="s">
        <v>7</v>
      </c>
      <c r="F98" s="8" t="s">
        <v>8</v>
      </c>
      <c r="G98" s="8" t="s">
        <v>9</v>
      </c>
      <c r="H98" s="8" t="s">
        <v>10</v>
      </c>
      <c r="I98" s="8" t="s">
        <v>11</v>
      </c>
      <c r="J98" s="9" t="s">
        <v>12</v>
      </c>
    </row>
    <row r="99" spans="1:10" x14ac:dyDescent="0.25">
      <c r="A99" s="10"/>
      <c r="B99" s="11"/>
      <c r="C99" s="11"/>
      <c r="D99" s="11"/>
      <c r="E99" s="11"/>
      <c r="F99" s="12"/>
      <c r="G99" s="12"/>
      <c r="H99" s="12"/>
      <c r="I99" s="12">
        <v>447</v>
      </c>
      <c r="J99" s="12">
        <f>I99</f>
        <v>447</v>
      </c>
    </row>
    <row r="101" spans="1:10" x14ac:dyDescent="0.25">
      <c r="I101" s="16" t="s">
        <v>13</v>
      </c>
      <c r="J101" s="15">
        <f>ROUND(SUM(J99:J99),2)</f>
        <v>447</v>
      </c>
    </row>
    <row r="104" spans="1:10" x14ac:dyDescent="0.25">
      <c r="A104" s="3" t="s">
        <v>340</v>
      </c>
      <c r="B104" s="4"/>
      <c r="C104" s="4"/>
      <c r="D104" s="4"/>
      <c r="E104" s="4"/>
      <c r="F104" s="5"/>
      <c r="G104" s="5"/>
      <c r="H104" s="5"/>
      <c r="I104" s="121" t="s">
        <v>2</v>
      </c>
      <c r="J104" s="121"/>
    </row>
    <row r="105" spans="1:10" x14ac:dyDescent="0.25">
      <c r="A105" s="6" t="s">
        <v>3</v>
      </c>
      <c r="B105" s="7" t="s">
        <v>4</v>
      </c>
      <c r="C105" s="7" t="s">
        <v>5</v>
      </c>
      <c r="D105" s="7" t="s">
        <v>6</v>
      </c>
      <c r="E105" s="7" t="s">
        <v>7</v>
      </c>
      <c r="F105" s="8" t="s">
        <v>8</v>
      </c>
      <c r="G105" s="8" t="s">
        <v>9</v>
      </c>
      <c r="H105" s="8" t="s">
        <v>10</v>
      </c>
      <c r="I105" s="8" t="s">
        <v>11</v>
      </c>
      <c r="J105" s="9" t="s">
        <v>12</v>
      </c>
    </row>
    <row r="106" spans="1:10" x14ac:dyDescent="0.25">
      <c r="A106" s="10"/>
      <c r="B106" s="11"/>
      <c r="C106" s="11"/>
      <c r="D106" s="11"/>
      <c r="E106" s="11"/>
      <c r="F106" s="12"/>
      <c r="G106" s="12"/>
      <c r="H106" s="12"/>
      <c r="I106" s="12">
        <v>75</v>
      </c>
      <c r="J106" s="12">
        <f>I106</f>
        <v>75</v>
      </c>
    </row>
    <row r="108" spans="1:10" x14ac:dyDescent="0.25">
      <c r="I108" s="16" t="s">
        <v>13</v>
      </c>
      <c r="J108" s="15">
        <f>ROUND(SUM(J106:J106),2)</f>
        <v>75</v>
      </c>
    </row>
    <row r="111" spans="1:10" x14ac:dyDescent="0.25">
      <c r="A111" s="3" t="s">
        <v>339</v>
      </c>
      <c r="B111" s="4"/>
      <c r="C111" s="4"/>
      <c r="D111" s="4"/>
      <c r="E111" s="4"/>
      <c r="F111" s="5"/>
      <c r="G111" s="5"/>
      <c r="H111" s="5"/>
      <c r="I111" s="121" t="s">
        <v>2</v>
      </c>
      <c r="J111" s="121"/>
    </row>
    <row r="112" spans="1:10" x14ac:dyDescent="0.25">
      <c r="A112" s="6" t="s">
        <v>3</v>
      </c>
      <c r="B112" s="7" t="s">
        <v>4</v>
      </c>
      <c r="C112" s="7" t="s">
        <v>5</v>
      </c>
      <c r="D112" s="7" t="s">
        <v>6</v>
      </c>
      <c r="E112" s="7" t="s">
        <v>7</v>
      </c>
      <c r="F112" s="8" t="s">
        <v>8</v>
      </c>
      <c r="G112" s="8" t="s">
        <v>9</v>
      </c>
      <c r="H112" s="8" t="s">
        <v>10</v>
      </c>
      <c r="I112" s="8" t="s">
        <v>11</v>
      </c>
      <c r="J112" s="9" t="s">
        <v>12</v>
      </c>
    </row>
    <row r="113" spans="1:10" x14ac:dyDescent="0.25">
      <c r="A113" s="10"/>
      <c r="B113" s="11"/>
      <c r="C113" s="11"/>
      <c r="D113" s="11"/>
      <c r="E113" s="11"/>
      <c r="F113" s="12"/>
      <c r="G113" s="12"/>
      <c r="H113" s="12"/>
      <c r="I113" s="12">
        <v>1</v>
      </c>
      <c r="J113" s="12">
        <f>I113</f>
        <v>1</v>
      </c>
    </row>
    <row r="115" spans="1:10" x14ac:dyDescent="0.25">
      <c r="I115" s="16" t="s">
        <v>13</v>
      </c>
      <c r="J115" s="15">
        <f>ROUND(SUM(J113:J113),2)</f>
        <v>1</v>
      </c>
    </row>
    <row r="118" spans="1:10" x14ac:dyDescent="0.25">
      <c r="A118" s="3" t="s">
        <v>323</v>
      </c>
      <c r="B118" s="4"/>
      <c r="C118" s="4"/>
      <c r="D118" s="4"/>
      <c r="E118" s="4"/>
      <c r="F118" s="5"/>
      <c r="G118" s="5"/>
      <c r="H118" s="5"/>
      <c r="I118" s="121" t="s">
        <v>15</v>
      </c>
      <c r="J118" s="121"/>
    </row>
    <row r="119" spans="1:10" x14ac:dyDescent="0.25">
      <c r="A119" s="6" t="s">
        <v>3</v>
      </c>
      <c r="B119" s="7" t="s">
        <v>4</v>
      </c>
      <c r="C119" s="7" t="s">
        <v>5</v>
      </c>
      <c r="D119" s="7" t="s">
        <v>6</v>
      </c>
      <c r="E119" s="7" t="s">
        <v>7</v>
      </c>
      <c r="F119" s="8" t="s">
        <v>8</v>
      </c>
      <c r="G119" s="8" t="s">
        <v>9</v>
      </c>
      <c r="H119" s="8" t="s">
        <v>10</v>
      </c>
      <c r="I119" s="8" t="s">
        <v>11</v>
      </c>
      <c r="J119" s="9" t="s">
        <v>12</v>
      </c>
    </row>
    <row r="120" spans="1:10" x14ac:dyDescent="0.25">
      <c r="A120" s="10"/>
      <c r="B120" s="11"/>
      <c r="C120" s="11"/>
      <c r="D120" s="11"/>
      <c r="E120" s="11"/>
      <c r="F120" s="12"/>
      <c r="G120" s="12"/>
      <c r="H120" s="12"/>
      <c r="I120" s="12">
        <v>1</v>
      </c>
      <c r="J120" s="12">
        <f>I120</f>
        <v>1</v>
      </c>
    </row>
    <row r="122" spans="1:10" x14ac:dyDescent="0.25">
      <c r="I122" s="16" t="s">
        <v>13</v>
      </c>
      <c r="J122" s="15">
        <f>ROUND(SUM(J120:J120),2)</f>
        <v>1</v>
      </c>
    </row>
  </sheetData>
  <mergeCells count="19">
    <mergeCell ref="I53:J53"/>
    <mergeCell ref="I60:J60"/>
    <mergeCell ref="I118:J118"/>
    <mergeCell ref="I76:J76"/>
    <mergeCell ref="I83:J83"/>
    <mergeCell ref="I90:J90"/>
    <mergeCell ref="I97:J97"/>
    <mergeCell ref="I104:J104"/>
    <mergeCell ref="I111:J111"/>
    <mergeCell ref="I68:J68"/>
    <mergeCell ref="I25:J25"/>
    <mergeCell ref="I32:J32"/>
    <mergeCell ref="I39:J39"/>
    <mergeCell ref="I46:J46"/>
    <mergeCell ref="A1:J1"/>
    <mergeCell ref="A3:J3"/>
    <mergeCell ref="I4:J4"/>
    <mergeCell ref="I11:J11"/>
    <mergeCell ref="I18:J18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5DE84-E8D5-4DEF-8F36-54B894FD7EC2}">
  <sheetPr>
    <tabColor theme="9" tint="-0.249977111117893"/>
  </sheetPr>
  <dimension ref="B1:G30"/>
  <sheetViews>
    <sheetView showGridLines="0" view="pageBreakPreview" zoomScale="85" zoomScaleNormal="100" zoomScaleSheetLayoutView="85" workbookViewId="0">
      <selection activeCell="F35" sqref="F35"/>
    </sheetView>
  </sheetViews>
  <sheetFormatPr baseColWidth="10" defaultColWidth="8.85546875" defaultRowHeight="15" x14ac:dyDescent="0.25"/>
  <cols>
    <col min="1" max="1" width="1.42578125" customWidth="1"/>
    <col min="2" max="2" width="8.7109375" style="53" customWidth="1"/>
    <col min="3" max="3" width="55.5703125" style="56" customWidth="1"/>
    <col min="4" max="4" width="11.42578125" style="1" customWidth="1"/>
    <col min="5" max="5" width="14.28515625" style="2" customWidth="1"/>
    <col min="6" max="6" width="15.5703125" style="32" bestFit="1" customWidth="1"/>
    <col min="7" max="7" width="21.140625" style="32" bestFit="1" customWidth="1"/>
    <col min="8" max="8" width="1.5703125" customWidth="1"/>
    <col min="10" max="10" width="12" bestFit="1" customWidth="1"/>
    <col min="16" max="16" width="12" bestFit="1" customWidth="1"/>
  </cols>
  <sheetData>
    <row r="1" spans="2:7" ht="25.5" customHeight="1" x14ac:dyDescent="0.25">
      <c r="B1" s="168" t="s">
        <v>352</v>
      </c>
      <c r="C1" s="169"/>
      <c r="D1" s="169"/>
      <c r="E1" s="169"/>
      <c r="F1" s="172"/>
      <c r="G1" s="177"/>
    </row>
    <row r="2" spans="2:7" ht="25.5" customHeight="1" thickBot="1" x14ac:dyDescent="0.3">
      <c r="B2" s="170"/>
      <c r="C2" s="171"/>
      <c r="D2" s="171"/>
      <c r="E2" s="171"/>
      <c r="F2" s="178"/>
      <c r="G2" s="179"/>
    </row>
    <row r="3" spans="2:7" x14ac:dyDescent="0.25">
      <c r="B3" s="135" t="s">
        <v>202</v>
      </c>
      <c r="C3" s="136"/>
      <c r="D3" s="136"/>
      <c r="E3" s="136"/>
      <c r="F3" s="136"/>
      <c r="G3" s="137"/>
    </row>
    <row r="4" spans="2:7" x14ac:dyDescent="0.25">
      <c r="B4" s="138" t="s">
        <v>203</v>
      </c>
      <c r="C4" s="139" t="s">
        <v>20</v>
      </c>
      <c r="D4" s="140" t="s">
        <v>21</v>
      </c>
      <c r="E4" s="141" t="s">
        <v>12</v>
      </c>
      <c r="F4" s="142" t="s">
        <v>204</v>
      </c>
      <c r="G4" s="143" t="s">
        <v>148</v>
      </c>
    </row>
    <row r="5" spans="2:7" x14ac:dyDescent="0.25">
      <c r="B5" s="144" t="s">
        <v>205</v>
      </c>
      <c r="C5" s="145" t="s">
        <v>256</v>
      </c>
      <c r="D5" s="146"/>
      <c r="E5" s="147"/>
      <c r="F5" s="148"/>
      <c r="G5" s="149">
        <f>SUM(G6:G7)</f>
        <v>2378120</v>
      </c>
    </row>
    <row r="6" spans="2:7" x14ac:dyDescent="0.25">
      <c r="B6" s="150" t="s">
        <v>206</v>
      </c>
      <c r="C6" s="151" t="s">
        <v>212</v>
      </c>
      <c r="D6" s="152" t="s">
        <v>31</v>
      </c>
      <c r="E6" s="153">
        <f>'G_Obra (4)'!J8</f>
        <v>23.1</v>
      </c>
      <c r="F6" s="133">
        <f>'Costos_Directos (4)'!E17</f>
        <v>35020</v>
      </c>
      <c r="G6" s="134">
        <f>ROUND(E6*F6, 0)</f>
        <v>808962</v>
      </c>
    </row>
    <row r="7" spans="2:7" x14ac:dyDescent="0.25">
      <c r="B7" s="150" t="s">
        <v>207</v>
      </c>
      <c r="C7" s="151" t="s">
        <v>214</v>
      </c>
      <c r="D7" s="152" t="s">
        <v>31</v>
      </c>
      <c r="E7" s="153">
        <f>'G_Obra (4)'!J15</f>
        <v>30.03</v>
      </c>
      <c r="F7" s="133">
        <f>'Costos_Directos (4)'!E36</f>
        <v>52253</v>
      </c>
      <c r="G7" s="134">
        <f>ROUND(E7*F7, 0)</f>
        <v>1569158</v>
      </c>
    </row>
    <row r="8" spans="2:7" x14ac:dyDescent="0.25">
      <c r="B8" s="150" t="s">
        <v>0</v>
      </c>
      <c r="C8" s="151"/>
      <c r="D8" s="152"/>
      <c r="E8" s="153"/>
      <c r="F8" s="133"/>
      <c r="G8" s="134"/>
    </row>
    <row r="9" spans="2:7" x14ac:dyDescent="0.25">
      <c r="B9" s="144" t="s">
        <v>209</v>
      </c>
      <c r="C9" s="145" t="s">
        <v>254</v>
      </c>
      <c r="D9" s="146"/>
      <c r="E9" s="147"/>
      <c r="F9" s="148"/>
      <c r="G9" s="149">
        <f>SUM(G10:G15)</f>
        <v>27981823</v>
      </c>
    </row>
    <row r="10" spans="2:7" x14ac:dyDescent="0.25">
      <c r="B10" s="150" t="s">
        <v>211</v>
      </c>
      <c r="C10" s="151" t="s">
        <v>253</v>
      </c>
      <c r="D10" s="152" t="s">
        <v>33</v>
      </c>
      <c r="E10" s="153">
        <f>'G_Obra (4)'!J22</f>
        <v>3</v>
      </c>
      <c r="F10" s="133">
        <f>'Costos_Directos (4)'!E54</f>
        <v>1826800</v>
      </c>
      <c r="G10" s="134">
        <f t="shared" ref="G10:G15" si="0">ROUND(E10*F10, 0)</f>
        <v>5480400</v>
      </c>
    </row>
    <row r="11" spans="2:7" x14ac:dyDescent="0.25">
      <c r="B11" s="150" t="s">
        <v>213</v>
      </c>
      <c r="C11" s="151" t="s">
        <v>335</v>
      </c>
      <c r="D11" s="152" t="s">
        <v>31</v>
      </c>
      <c r="E11" s="153">
        <v>11.477847314171397</v>
      </c>
      <c r="F11" s="133">
        <f>'Costos_Directos (4)'!E79</f>
        <v>240243</v>
      </c>
      <c r="G11" s="134">
        <f t="shared" si="0"/>
        <v>2757472</v>
      </c>
    </row>
    <row r="12" spans="2:7" x14ac:dyDescent="0.25">
      <c r="B12" s="150" t="s">
        <v>215</v>
      </c>
      <c r="C12" s="151" t="s">
        <v>334</v>
      </c>
      <c r="D12" s="152" t="s">
        <v>27</v>
      </c>
      <c r="E12" s="153">
        <f>'G_Obra (4)'!J36</f>
        <v>115.5</v>
      </c>
      <c r="F12" s="133">
        <f>'Costos_Directos (4)'!E98</f>
        <v>86866</v>
      </c>
      <c r="G12" s="134">
        <f t="shared" si="0"/>
        <v>10033023</v>
      </c>
    </row>
    <row r="13" spans="2:7" x14ac:dyDescent="0.25">
      <c r="B13" s="150" t="s">
        <v>217</v>
      </c>
      <c r="C13" s="151" t="s">
        <v>333</v>
      </c>
      <c r="D13" s="152" t="s">
        <v>41</v>
      </c>
      <c r="E13" s="153">
        <f>'G_Obra (4)'!J43</f>
        <v>77</v>
      </c>
      <c r="F13" s="133">
        <f>'Costos_Directos (4)'!E119</f>
        <v>97044</v>
      </c>
      <c r="G13" s="134">
        <f t="shared" si="0"/>
        <v>7472388</v>
      </c>
    </row>
    <row r="14" spans="2:7" x14ac:dyDescent="0.25">
      <c r="B14" s="150" t="s">
        <v>219</v>
      </c>
      <c r="C14" s="151" t="s">
        <v>351</v>
      </c>
      <c r="D14" s="152" t="s">
        <v>41</v>
      </c>
      <c r="E14" s="153">
        <f>'G_Obra (4)'!J50</f>
        <v>77</v>
      </c>
      <c r="F14" s="133">
        <f>'Costos_Directos (4)'!E140</f>
        <v>24334</v>
      </c>
      <c r="G14" s="134">
        <f t="shared" si="0"/>
        <v>1873718</v>
      </c>
    </row>
    <row r="15" spans="2:7" x14ac:dyDescent="0.25">
      <c r="B15" s="150" t="s">
        <v>364</v>
      </c>
      <c r="C15" s="151" t="s">
        <v>350</v>
      </c>
      <c r="D15" s="152" t="s">
        <v>27</v>
      </c>
      <c r="E15" s="153">
        <f>'G_Obra (4)'!J57</f>
        <v>2.4</v>
      </c>
      <c r="F15" s="133">
        <f>'Costos_Directos (4)'!E161</f>
        <v>152009</v>
      </c>
      <c r="G15" s="134">
        <f t="shared" si="0"/>
        <v>364822</v>
      </c>
    </row>
    <row r="16" spans="2:7" x14ac:dyDescent="0.25">
      <c r="B16" s="150" t="s">
        <v>0</v>
      </c>
      <c r="C16" s="151"/>
      <c r="D16" s="152"/>
      <c r="E16" s="153"/>
      <c r="F16" s="133"/>
      <c r="G16" s="134"/>
    </row>
    <row r="17" spans="2:7" x14ac:dyDescent="0.25">
      <c r="B17" s="144" t="s">
        <v>221</v>
      </c>
      <c r="C17" s="145" t="s">
        <v>252</v>
      </c>
      <c r="D17" s="146"/>
      <c r="E17" s="147"/>
      <c r="F17" s="148"/>
      <c r="G17" s="149">
        <f>SUM(G18:G19)</f>
        <v>1110000</v>
      </c>
    </row>
    <row r="18" spans="2:7" x14ac:dyDescent="0.25">
      <c r="B18" s="150" t="s">
        <v>222</v>
      </c>
      <c r="C18" s="151" t="s">
        <v>238</v>
      </c>
      <c r="D18" s="152" t="s">
        <v>33</v>
      </c>
      <c r="E18" s="153">
        <v>110</v>
      </c>
      <c r="F18" s="133">
        <f>'Costos_Directos (4)'!E181</f>
        <v>7500</v>
      </c>
      <c r="G18" s="134">
        <f>ROUND(E18*F18, 0)</f>
        <v>825000</v>
      </c>
    </row>
    <row r="19" spans="2:7" x14ac:dyDescent="0.25">
      <c r="B19" s="150" t="s">
        <v>224</v>
      </c>
      <c r="C19" s="151" t="s">
        <v>239</v>
      </c>
      <c r="D19" s="152" t="s">
        <v>33</v>
      </c>
      <c r="E19" s="153">
        <f>'G_Obra (4)'!J71</f>
        <v>3</v>
      </c>
      <c r="F19" s="133">
        <f>'Costos_Directos (4)'!E201</f>
        <v>95000</v>
      </c>
      <c r="G19" s="134">
        <f>ROUND(E19*F19, 0)</f>
        <v>285000</v>
      </c>
    </row>
    <row r="20" spans="2:7" x14ac:dyDescent="0.25">
      <c r="B20" s="150" t="s">
        <v>0</v>
      </c>
      <c r="C20" s="151"/>
      <c r="D20" s="152"/>
      <c r="E20" s="153"/>
      <c r="F20" s="133"/>
      <c r="G20" s="134"/>
    </row>
    <row r="21" spans="2:7" x14ac:dyDescent="0.25">
      <c r="B21" s="144" t="s">
        <v>229</v>
      </c>
      <c r="C21" s="145" t="s">
        <v>318</v>
      </c>
      <c r="D21" s="146"/>
      <c r="E21" s="147"/>
      <c r="F21" s="148"/>
      <c r="G21" s="149">
        <f>SUM(G22:G22)</f>
        <v>3363242</v>
      </c>
    </row>
    <row r="22" spans="2:7" x14ac:dyDescent="0.25">
      <c r="B22" s="150" t="s">
        <v>230</v>
      </c>
      <c r="C22" s="151" t="s">
        <v>282</v>
      </c>
      <c r="D22" s="152" t="s">
        <v>33</v>
      </c>
      <c r="E22" s="153">
        <f>'G_Obra (4)'!J78</f>
        <v>1</v>
      </c>
      <c r="F22" s="133">
        <f>'Costos_Directos (4)'!E221</f>
        <v>3363242</v>
      </c>
      <c r="G22" s="134">
        <f>ROUND(E22*F22, 0)</f>
        <v>3363242</v>
      </c>
    </row>
    <row r="23" spans="2:7" x14ac:dyDescent="0.25">
      <c r="B23" s="150" t="s">
        <v>0</v>
      </c>
      <c r="C23" s="151"/>
      <c r="D23" s="152"/>
      <c r="E23" s="153"/>
      <c r="F23" s="133"/>
      <c r="G23" s="134"/>
    </row>
    <row r="24" spans="2:7" x14ac:dyDescent="0.25">
      <c r="B24" s="155" t="s">
        <v>0</v>
      </c>
      <c r="C24" s="156" t="s">
        <v>241</v>
      </c>
      <c r="D24" s="157"/>
      <c r="E24" s="158"/>
      <c r="F24" s="159"/>
      <c r="G24" s="160">
        <f>SUM(G5:G23)/2</f>
        <v>34833185</v>
      </c>
    </row>
    <row r="25" spans="2:7" x14ac:dyDescent="0.25">
      <c r="B25" s="150"/>
      <c r="C25" s="161" t="s">
        <v>242</v>
      </c>
      <c r="D25" s="152"/>
      <c r="E25" s="153"/>
      <c r="F25" s="133"/>
      <c r="G25" s="134">
        <f>ROUND(G24*25/100, 0)</f>
        <v>8708296</v>
      </c>
    </row>
    <row r="26" spans="2:7" x14ac:dyDescent="0.25">
      <c r="B26" s="150"/>
      <c r="C26" s="161" t="s">
        <v>243</v>
      </c>
      <c r="D26" s="152"/>
      <c r="E26" s="153"/>
      <c r="F26" s="133"/>
      <c r="G26" s="180">
        <f>ROUND(G24*5/100, 0)</f>
        <v>1741659</v>
      </c>
    </row>
    <row r="27" spans="2:7" ht="15.75" thickBot="1" x14ac:dyDescent="0.3">
      <c r="B27" s="162"/>
      <c r="C27" s="163" t="s">
        <v>244</v>
      </c>
      <c r="D27" s="164"/>
      <c r="E27" s="165"/>
      <c r="F27" s="166"/>
      <c r="G27" s="167">
        <f>SUM(G24:G26)</f>
        <v>45283140</v>
      </c>
    </row>
    <row r="28" spans="2:7" hidden="1" x14ac:dyDescent="0.25">
      <c r="B28"/>
      <c r="C28" s="57" t="s">
        <v>355</v>
      </c>
      <c r="D28"/>
      <c r="E28"/>
      <c r="F28"/>
      <c r="G28" s="32">
        <f>G27*0.05</f>
        <v>2264157</v>
      </c>
    </row>
    <row r="29" spans="2:7" hidden="1" x14ac:dyDescent="0.25">
      <c r="B29"/>
      <c r="C29" s="57" t="s">
        <v>356</v>
      </c>
      <c r="D29"/>
      <c r="E29"/>
      <c r="F29"/>
      <c r="G29" s="32">
        <f>G28*0.19</f>
        <v>430189.83</v>
      </c>
    </row>
    <row r="30" spans="2:7" hidden="1" x14ac:dyDescent="0.25">
      <c r="B30" s="54"/>
      <c r="C30" s="58" t="s">
        <v>357</v>
      </c>
      <c r="D30" s="55"/>
      <c r="E30" s="51"/>
      <c r="F30" s="52"/>
      <c r="G30" s="52">
        <f>G27+G28+G29</f>
        <v>47977486.829999998</v>
      </c>
    </row>
  </sheetData>
  <mergeCells count="3">
    <mergeCell ref="B3:G3"/>
    <mergeCell ref="B1:E2"/>
    <mergeCell ref="F1:G2"/>
  </mergeCells>
  <pageMargins left="0.7" right="0.7" top="0.75" bottom="0.75" header="0.3" footer="0.3"/>
  <pageSetup paperSize="9" scale="67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45C03-5069-411A-B7CC-7017610971B0}">
  <sheetPr>
    <tabColor theme="9" tint="-0.249977111117893"/>
  </sheetPr>
  <dimension ref="A1:E221"/>
  <sheetViews>
    <sheetView showGridLines="0" workbookViewId="0">
      <selection activeCell="M12" sqref="M12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7" t="s">
        <v>197</v>
      </c>
      <c r="B3" s="114"/>
      <c r="C3" s="114"/>
      <c r="D3" s="114"/>
      <c r="E3" s="114"/>
    </row>
    <row r="4" spans="1:5" x14ac:dyDescent="0.25">
      <c r="A4" s="50" t="s">
        <v>273</v>
      </c>
      <c r="B4" s="33"/>
      <c r="C4" s="34"/>
      <c r="D4" s="34"/>
      <c r="E4" s="35" t="s">
        <v>14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190</v>
      </c>
    </row>
    <row r="7" spans="1:5" x14ac:dyDescent="0.25">
      <c r="A7" s="49" t="str">
        <f>'Insumos (4)'!B16</f>
        <v>CINTA DE SEÑALIZACIÓN a=7 cm</v>
      </c>
      <c r="B7" s="26" t="str">
        <f>'Insumos (4)'!C16</f>
        <v>m</v>
      </c>
      <c r="C7" s="25">
        <v>1</v>
      </c>
      <c r="D7" s="39">
        <f>'Insumos (4)'!D16</f>
        <v>174</v>
      </c>
      <c r="E7" s="38">
        <f>ROUND(C7*D7, 2)</f>
        <v>174</v>
      </c>
    </row>
    <row r="8" spans="1:5" ht="30" x14ac:dyDescent="0.25">
      <c r="A8" s="49" t="s">
        <v>195</v>
      </c>
      <c r="B8" s="26" t="s">
        <v>33</v>
      </c>
      <c r="C8" s="25">
        <v>0.05</v>
      </c>
      <c r="D8" s="39">
        <f>'Subproductos (4)'!E298</f>
        <v>22381</v>
      </c>
      <c r="E8" s="38">
        <f>ROUND(C8*D8, 2)</f>
        <v>1119.05</v>
      </c>
    </row>
    <row r="9" spans="1:5" x14ac:dyDescent="0.25">
      <c r="D9" s="40" t="s">
        <v>150</v>
      </c>
      <c r="E9" s="41">
        <f>SUM(E7:E8)</f>
        <v>1293.05</v>
      </c>
    </row>
    <row r="10" spans="1:5" x14ac:dyDescent="0.25">
      <c r="A10" s="48" t="s">
        <v>149</v>
      </c>
    </row>
    <row r="11" spans="1:5" x14ac:dyDescent="0.25">
      <c r="A11" s="49" t="s">
        <v>153</v>
      </c>
      <c r="B11" s="26" t="s">
        <v>33</v>
      </c>
      <c r="C11" s="25">
        <v>1.1999999999999999E-3</v>
      </c>
      <c r="D11" s="39">
        <f>'Subproductos (4)'!E23</f>
        <v>408368</v>
      </c>
      <c r="E11" s="38">
        <f>ROUND(C11*D11, 2)</f>
        <v>490.04</v>
      </c>
    </row>
    <row r="12" spans="1:5" x14ac:dyDescent="0.25">
      <c r="D12" s="40" t="s">
        <v>150</v>
      </c>
      <c r="E12" s="41">
        <f>SUM(E11:E11)</f>
        <v>490.04</v>
      </c>
    </row>
    <row r="13" spans="1:5" x14ac:dyDescent="0.25">
      <c r="A13" s="48" t="s">
        <v>184</v>
      </c>
    </row>
    <row r="14" spans="1:5" x14ac:dyDescent="0.25">
      <c r="A14" s="49" t="s">
        <v>185</v>
      </c>
      <c r="B14" s="26" t="s">
        <v>89</v>
      </c>
      <c r="C14" s="25">
        <v>0.12039999999999999</v>
      </c>
      <c r="D14" s="39">
        <f>'Subproductos (4)'!E153</f>
        <v>276056</v>
      </c>
      <c r="E14" s="38">
        <f>ROUND(C14*D14, 2)</f>
        <v>33237.14</v>
      </c>
    </row>
    <row r="15" spans="1:5" x14ac:dyDescent="0.25">
      <c r="D15" s="40" t="s">
        <v>150</v>
      </c>
      <c r="E15" s="41">
        <f>SUM(E14:E14)</f>
        <v>33237.14</v>
      </c>
    </row>
    <row r="17" spans="1:5" x14ac:dyDescent="0.25">
      <c r="D17" s="42" t="s">
        <v>198</v>
      </c>
      <c r="E17" s="43">
        <f>ROUND(SUM(E6:E15)/2, 0)</f>
        <v>35020</v>
      </c>
    </row>
    <row r="20" spans="1:5" x14ac:dyDescent="0.25">
      <c r="A20" s="50" t="s">
        <v>373</v>
      </c>
      <c r="B20" s="33"/>
      <c r="C20" s="34"/>
      <c r="D20" s="34"/>
      <c r="E20" s="35" t="s">
        <v>14</v>
      </c>
    </row>
    <row r="21" spans="1:5" x14ac:dyDescent="0.25">
      <c r="A21" s="47" t="s">
        <v>20</v>
      </c>
      <c r="B21" s="36" t="s">
        <v>21</v>
      </c>
      <c r="C21" s="36" t="s">
        <v>147</v>
      </c>
      <c r="D21" s="36" t="s">
        <v>22</v>
      </c>
      <c r="E21" s="37" t="s">
        <v>148</v>
      </c>
    </row>
    <row r="22" spans="1:5" x14ac:dyDescent="0.25">
      <c r="A22" s="48" t="s">
        <v>149</v>
      </c>
    </row>
    <row r="23" spans="1:5" x14ac:dyDescent="0.25">
      <c r="A23" s="49" t="str">
        <f>'Insumos (4)'!B59</f>
        <v>PALA REDONDA CON CABO</v>
      </c>
      <c r="B23" s="26" t="str">
        <f>'Insumos (4)'!C59</f>
        <v>Un</v>
      </c>
      <c r="C23" s="25">
        <v>8.9999999999999998E-4</v>
      </c>
      <c r="D23" s="39">
        <f>'Insumos (4)'!D59</f>
        <v>34845</v>
      </c>
      <c r="E23" s="38">
        <f>ROUND(C23*D23, 2)</f>
        <v>31.36</v>
      </c>
    </row>
    <row r="24" spans="1:5" x14ac:dyDescent="0.25">
      <c r="A24" s="49" t="str">
        <f>'Insumos (4)'!B48</f>
        <v>CONO PVC CON CINTA REFLECTIVA</v>
      </c>
      <c r="B24" s="26" t="str">
        <f>'Insumos (4)'!C48</f>
        <v>Un</v>
      </c>
      <c r="C24" s="25">
        <v>4.0000000000000002E-4</v>
      </c>
      <c r="D24" s="39">
        <f>'Insumos (4)'!D48</f>
        <v>66996</v>
      </c>
      <c r="E24" s="38">
        <f>ROUND(C24*D24, 2)</f>
        <v>26.8</v>
      </c>
    </row>
    <row r="25" spans="1:5" x14ac:dyDescent="0.25">
      <c r="D25" s="40" t="s">
        <v>150</v>
      </c>
      <c r="E25" s="41">
        <f>SUM(E23:E24)</f>
        <v>58.16</v>
      </c>
    </row>
    <row r="26" spans="1:5" x14ac:dyDescent="0.25">
      <c r="A26" s="48" t="s">
        <v>194</v>
      </c>
    </row>
    <row r="27" spans="1:5" x14ac:dyDescent="0.25">
      <c r="A27" s="49" t="str">
        <f>'Insumos (4)'!B70</f>
        <v>VOLQUETA 7 m3</v>
      </c>
      <c r="B27" s="26" t="str">
        <f>'Insumos (4)'!C70</f>
        <v>Hr</v>
      </c>
      <c r="C27" s="25">
        <v>0.4708</v>
      </c>
      <c r="D27" s="39">
        <f>'Insumos (4)'!D70</f>
        <v>86532</v>
      </c>
      <c r="E27" s="38">
        <f>ROUND(C27*D27, 2)</f>
        <v>40739.269999999997</v>
      </c>
    </row>
    <row r="28" spans="1:5" x14ac:dyDescent="0.25">
      <c r="D28" s="40" t="s">
        <v>150</v>
      </c>
      <c r="E28" s="41">
        <f>SUM(E27:E27)</f>
        <v>40739.269999999997</v>
      </c>
    </row>
    <row r="29" spans="1:5" x14ac:dyDescent="0.25">
      <c r="A29" s="48" t="s">
        <v>184</v>
      </c>
    </row>
    <row r="30" spans="1:5" x14ac:dyDescent="0.25">
      <c r="A30" s="49" t="s">
        <v>187</v>
      </c>
      <c r="B30" s="26" t="s">
        <v>89</v>
      </c>
      <c r="C30" s="25">
        <v>4.3799999999999999E-2</v>
      </c>
      <c r="D30" s="39">
        <f>'Subproductos (4)'!E182</f>
        <v>162390</v>
      </c>
      <c r="E30" s="38">
        <f>ROUND(C30*D30, 2)</f>
        <v>7112.68</v>
      </c>
    </row>
    <row r="31" spans="1:5" x14ac:dyDescent="0.25">
      <c r="D31" s="40" t="s">
        <v>150</v>
      </c>
      <c r="E31" s="41">
        <f>SUM(E30:E30)</f>
        <v>7112.68</v>
      </c>
    </row>
    <row r="32" spans="1:5" x14ac:dyDescent="0.25">
      <c r="A32" s="48" t="s">
        <v>178</v>
      </c>
    </row>
    <row r="33" spans="1:5" x14ac:dyDescent="0.25">
      <c r="A33" s="49" t="str">
        <f>'Insumos (4)'!B75</f>
        <v>TARIFA ESCOMBRERA AUTORIZADA</v>
      </c>
      <c r="B33" s="26" t="str">
        <f>'Insumos (4)'!C75</f>
        <v>m3</v>
      </c>
      <c r="C33" s="25">
        <v>1</v>
      </c>
      <c r="D33" s="39">
        <f>'Insumos (4)'!D75</f>
        <v>4343</v>
      </c>
      <c r="E33" s="38">
        <f>ROUND(C33*D33, 2)</f>
        <v>4343</v>
      </c>
    </row>
    <row r="34" spans="1:5" x14ac:dyDescent="0.25">
      <c r="D34" s="40" t="s">
        <v>150</v>
      </c>
      <c r="E34" s="41">
        <f>SUM(E33:E33)</f>
        <v>4343</v>
      </c>
    </row>
    <row r="36" spans="1:5" x14ac:dyDescent="0.25">
      <c r="D36" s="42" t="s">
        <v>198</v>
      </c>
      <c r="E36" s="43">
        <f>ROUND(SUM(E22:E34)/2, 0)</f>
        <v>52253</v>
      </c>
    </row>
    <row r="39" spans="1:5" x14ac:dyDescent="0.25">
      <c r="A39" s="50" t="s">
        <v>269</v>
      </c>
      <c r="B39" s="33"/>
      <c r="C39" s="34"/>
      <c r="D39" s="34"/>
      <c r="E39" s="35" t="s">
        <v>15</v>
      </c>
    </row>
    <row r="40" spans="1:5" x14ac:dyDescent="0.25">
      <c r="A40" s="47" t="s">
        <v>20</v>
      </c>
      <c r="B40" s="36" t="s">
        <v>21</v>
      </c>
      <c r="C40" s="36" t="s">
        <v>147</v>
      </c>
      <c r="D40" s="36" t="s">
        <v>22</v>
      </c>
      <c r="E40" s="37" t="s">
        <v>148</v>
      </c>
    </row>
    <row r="41" spans="1:5" x14ac:dyDescent="0.25">
      <c r="A41" s="48" t="s">
        <v>190</v>
      </c>
    </row>
    <row r="42" spans="1:5" x14ac:dyDescent="0.25">
      <c r="A42" s="49" t="str">
        <f>'Insumos (4)'!B35</f>
        <v>BANCA EN CONCRETO PREFABRICADA</v>
      </c>
      <c r="B42" s="26" t="str">
        <f>'Insumos (4)'!C35</f>
        <v>Un</v>
      </c>
      <c r="C42" s="25">
        <v>1</v>
      </c>
      <c r="D42" s="39">
        <f>'Insumos (4)'!D35</f>
        <v>1775000</v>
      </c>
      <c r="E42" s="38">
        <f>ROUND(C42*D42, 2)</f>
        <v>1775000</v>
      </c>
    </row>
    <row r="43" spans="1:5" x14ac:dyDescent="0.25">
      <c r="D43" s="40" t="s">
        <v>150</v>
      </c>
      <c r="E43" s="41">
        <f>SUM(E42:E42)</f>
        <v>1775000</v>
      </c>
    </row>
    <row r="44" spans="1:5" x14ac:dyDescent="0.25">
      <c r="A44" s="48" t="s">
        <v>149</v>
      </c>
    </row>
    <row r="45" spans="1:5" x14ac:dyDescent="0.25">
      <c r="A45" s="49" t="s">
        <v>199</v>
      </c>
      <c r="B45" s="26" t="s">
        <v>200</v>
      </c>
      <c r="C45" s="25">
        <v>2</v>
      </c>
      <c r="D45" s="39">
        <f>E52</f>
        <v>30593.18</v>
      </c>
      <c r="E45" s="38">
        <f>ROUND(C45*D45/100, 2)</f>
        <v>611.86</v>
      </c>
    </row>
    <row r="46" spans="1:5" x14ac:dyDescent="0.25">
      <c r="D46" s="40" t="s">
        <v>150</v>
      </c>
      <c r="E46" s="41">
        <f>SUM(E45:E45)</f>
        <v>611.86</v>
      </c>
    </row>
    <row r="47" spans="1:5" x14ac:dyDescent="0.25">
      <c r="A47" s="48" t="s">
        <v>194</v>
      </c>
    </row>
    <row r="48" spans="1:5" x14ac:dyDescent="0.25">
      <c r="A48" s="49" t="str">
        <f>'Insumos (4)'!B68</f>
        <v>CAMIÓN PLATAFORMA 10 Ton</v>
      </c>
      <c r="B48" s="26" t="str">
        <f>'Insumos (4)'!C68</f>
        <v>Hr</v>
      </c>
      <c r="C48" s="25">
        <v>0.2</v>
      </c>
      <c r="D48" s="39">
        <f>'Insumos (4)'!D68</f>
        <v>102975</v>
      </c>
      <c r="E48" s="38">
        <f>ROUND(C48*D48, 2)</f>
        <v>20595</v>
      </c>
    </row>
    <row r="49" spans="1:5" x14ac:dyDescent="0.25">
      <c r="D49" s="40" t="s">
        <v>150</v>
      </c>
      <c r="E49" s="41">
        <f>SUM(E48:E48)</f>
        <v>20595</v>
      </c>
    </row>
    <row r="50" spans="1:5" x14ac:dyDescent="0.25">
      <c r="A50" s="48" t="s">
        <v>184</v>
      </c>
    </row>
    <row r="51" spans="1:5" x14ac:dyDescent="0.25">
      <c r="A51" s="49" t="s">
        <v>183</v>
      </c>
      <c r="B51" s="26" t="s">
        <v>89</v>
      </c>
      <c r="C51" s="25">
        <v>0.157</v>
      </c>
      <c r="D51" s="39">
        <f>'Subproductos (4)'!E143</f>
        <v>194861</v>
      </c>
      <c r="E51" s="38">
        <f>ROUND(C51*D51, 2)</f>
        <v>30593.18</v>
      </c>
    </row>
    <row r="52" spans="1:5" x14ac:dyDescent="0.25">
      <c r="D52" s="40" t="s">
        <v>150</v>
      </c>
      <c r="E52" s="41">
        <f>SUM(E51:E51)</f>
        <v>30593.18</v>
      </c>
    </row>
    <row r="54" spans="1:5" x14ac:dyDescent="0.25">
      <c r="D54" s="42" t="s">
        <v>198</v>
      </c>
      <c r="E54" s="43">
        <f>ROUND(SUM(E41:E52)/2, 0)</f>
        <v>1826800</v>
      </c>
    </row>
    <row r="57" spans="1:5" x14ac:dyDescent="0.25">
      <c r="A57" s="50" t="s">
        <v>372</v>
      </c>
      <c r="B57" s="33"/>
      <c r="C57" s="34"/>
      <c r="D57" s="34"/>
      <c r="E57" s="35" t="s">
        <v>14</v>
      </c>
    </row>
    <row r="58" spans="1:5" x14ac:dyDescent="0.25">
      <c r="A58" s="47" t="s">
        <v>20</v>
      </c>
      <c r="B58" s="36" t="s">
        <v>21</v>
      </c>
      <c r="C58" s="36" t="s">
        <v>147</v>
      </c>
      <c r="D58" s="36" t="s">
        <v>22</v>
      </c>
      <c r="E58" s="37" t="s">
        <v>148</v>
      </c>
    </row>
    <row r="59" spans="1:5" x14ac:dyDescent="0.25">
      <c r="A59" s="48" t="s">
        <v>190</v>
      </c>
    </row>
    <row r="60" spans="1:5" x14ac:dyDescent="0.25">
      <c r="A60" s="49" t="str">
        <f>'Insumos (4)'!B8</f>
        <v>BASE GRANULAR</v>
      </c>
      <c r="B60" s="26" t="str">
        <f>'Insumos (4)'!C8</f>
        <v>m3</v>
      </c>
      <c r="C60" s="25">
        <v>1.3</v>
      </c>
      <c r="D60" s="39">
        <f>'Insumos (4)'!D8</f>
        <v>130484</v>
      </c>
      <c r="E60" s="38">
        <f>ROUND(C60*D60, 2)</f>
        <v>169629.2</v>
      </c>
    </row>
    <row r="61" spans="1:5" x14ac:dyDescent="0.25">
      <c r="A61" s="49" t="str">
        <f>'Insumos (4)'!B6</f>
        <v>AGUA</v>
      </c>
      <c r="B61" s="26" t="str">
        <f>'Insumos (4)'!C6</f>
        <v>Lt</v>
      </c>
      <c r="C61" s="25">
        <v>100</v>
      </c>
      <c r="D61" s="39">
        <f>'Insumos (4)'!D6</f>
        <v>70</v>
      </c>
      <c r="E61" s="38">
        <f>ROUND(C61*D61, 2)</f>
        <v>7000</v>
      </c>
    </row>
    <row r="62" spans="1:5" x14ac:dyDescent="0.25">
      <c r="D62" s="40" t="s">
        <v>150</v>
      </c>
      <c r="E62" s="41">
        <f>SUM(E60:E61)</f>
        <v>176629.2</v>
      </c>
    </row>
    <row r="63" spans="1:5" x14ac:dyDescent="0.25">
      <c r="A63" s="48" t="s">
        <v>149</v>
      </c>
    </row>
    <row r="64" spans="1:5" x14ac:dyDescent="0.25">
      <c r="A64" s="49" t="str">
        <f>'Insumos (4)'!B56</f>
        <v>MOTONIVELADORA</v>
      </c>
      <c r="B64" s="26" t="str">
        <f>'Insumos (4)'!C56</f>
        <v>Hr</v>
      </c>
      <c r="C64" s="25">
        <v>4.2999999999999997E-2</v>
      </c>
      <c r="D64" s="39">
        <f>'Insumos (4)'!D56</f>
        <v>238847</v>
      </c>
      <c r="E64" s="38">
        <f>ROUND(C64*D64, 2)</f>
        <v>10270.42</v>
      </c>
    </row>
    <row r="65" spans="1:5" x14ac:dyDescent="0.25">
      <c r="A65" s="49" t="str">
        <f>'Insumos (4)'!B63</f>
        <v>RODILLO INGERSOLL RAND DD 29</v>
      </c>
      <c r="B65" s="26" t="str">
        <f>'Insumos (4)'!C63</f>
        <v>Hr</v>
      </c>
      <c r="C65" s="25">
        <v>4.2999999999999997E-2</v>
      </c>
      <c r="D65" s="39">
        <f>'Insumos (4)'!D63</f>
        <v>134203</v>
      </c>
      <c r="E65" s="38">
        <f>ROUND(C65*D65, 2)</f>
        <v>5770.73</v>
      </c>
    </row>
    <row r="66" spans="1:5" x14ac:dyDescent="0.25">
      <c r="A66" s="49" t="str">
        <f>'Insumos (4)'!B43</f>
        <v>CARROTANQUE DE AGUA 10,000 L</v>
      </c>
      <c r="B66" s="26" t="str">
        <f>'Insumos (4)'!C43</f>
        <v>Hr</v>
      </c>
      <c r="C66" s="25">
        <v>3.3000000000000002E-2</v>
      </c>
      <c r="D66" s="39">
        <f>'Insumos (4)'!D43</f>
        <v>95912</v>
      </c>
      <c r="E66" s="38">
        <f>ROUND(C66*D66, 2)</f>
        <v>3165.1</v>
      </c>
    </row>
    <row r="67" spans="1:5" x14ac:dyDescent="0.25">
      <c r="A67" s="49" t="s">
        <v>152</v>
      </c>
      <c r="B67" s="26" t="s">
        <v>33</v>
      </c>
      <c r="C67" s="25">
        <v>8.9999999999999998E-4</v>
      </c>
      <c r="D67" s="39">
        <f>'Subproductos (4)'!E12</f>
        <v>360683</v>
      </c>
      <c r="E67" s="38">
        <f>ROUND(C67*D67, 2)</f>
        <v>324.61</v>
      </c>
    </row>
    <row r="68" spans="1:5" x14ac:dyDescent="0.25">
      <c r="D68" s="40" t="s">
        <v>150</v>
      </c>
      <c r="E68" s="41">
        <f>SUM(E64:E67)</f>
        <v>19530.86</v>
      </c>
    </row>
    <row r="69" spans="1:5" x14ac:dyDescent="0.25">
      <c r="A69" s="48" t="s">
        <v>194</v>
      </c>
    </row>
    <row r="70" spans="1:5" x14ac:dyDescent="0.25">
      <c r="A70" s="49" t="str">
        <f>'Insumos (4)'!B70</f>
        <v>VOLQUETA 7 m3</v>
      </c>
      <c r="B70" s="26" t="str">
        <f>'Insumos (4)'!C70</f>
        <v>Hr</v>
      </c>
      <c r="C70" s="25">
        <v>0.1023</v>
      </c>
      <c r="D70" s="39">
        <f>'Insumos (4)'!D70</f>
        <v>86532</v>
      </c>
      <c r="E70" s="38">
        <f>ROUND(C70*D70, 2)</f>
        <v>8852.2199999999993</v>
      </c>
    </row>
    <row r="71" spans="1:5" x14ac:dyDescent="0.25">
      <c r="D71" s="40" t="s">
        <v>150</v>
      </c>
      <c r="E71" s="41">
        <f>SUM(E70:E70)</f>
        <v>8852.2199999999993</v>
      </c>
    </row>
    <row r="72" spans="1:5" x14ac:dyDescent="0.25">
      <c r="A72" s="48" t="s">
        <v>184</v>
      </c>
    </row>
    <row r="73" spans="1:5" x14ac:dyDescent="0.25">
      <c r="A73" s="49" t="s">
        <v>270</v>
      </c>
      <c r="B73" s="26" t="s">
        <v>89</v>
      </c>
      <c r="C73" s="25">
        <v>4.2999999999999997E-2</v>
      </c>
      <c r="D73" s="39">
        <f>'Subproductos (4)'!E173</f>
        <v>438446</v>
      </c>
      <c r="E73" s="38">
        <f>ROUND(C73*D73, 2)</f>
        <v>18853.18</v>
      </c>
    </row>
    <row r="74" spans="1:5" x14ac:dyDescent="0.25">
      <c r="D74" s="40" t="s">
        <v>150</v>
      </c>
      <c r="E74" s="41">
        <f>SUM(E73:E73)</f>
        <v>18853.18</v>
      </c>
    </row>
    <row r="75" spans="1:5" x14ac:dyDescent="0.25">
      <c r="A75" s="48" t="s">
        <v>178</v>
      </c>
    </row>
    <row r="76" spans="1:5" x14ac:dyDescent="0.25">
      <c r="A76" s="49" t="str">
        <f>'Insumos (4)'!B74</f>
        <v>ENSAYO CBR</v>
      </c>
      <c r="B76" s="26" t="str">
        <f>'Insumos (4)'!C74</f>
        <v>Un</v>
      </c>
      <c r="C76" s="25">
        <v>0.05</v>
      </c>
      <c r="D76" s="39">
        <f>'Insumos (4)'!D74</f>
        <v>327546</v>
      </c>
      <c r="E76" s="38">
        <f>ROUND(C76*D76, 2)</f>
        <v>16377.3</v>
      </c>
    </row>
    <row r="77" spans="1:5" x14ac:dyDescent="0.25">
      <c r="D77" s="40" t="s">
        <v>150</v>
      </c>
      <c r="E77" s="41">
        <f>SUM(E76:E76)</f>
        <v>16377.3</v>
      </c>
    </row>
    <row r="79" spans="1:5" x14ac:dyDescent="0.25">
      <c r="D79" s="42" t="s">
        <v>198</v>
      </c>
      <c r="E79" s="43">
        <f>ROUND(SUM(E59:E77)/2, 0)</f>
        <v>240243</v>
      </c>
    </row>
    <row r="82" spans="1:5" x14ac:dyDescent="0.25">
      <c r="A82" s="50" t="s">
        <v>371</v>
      </c>
      <c r="B82" s="33"/>
      <c r="C82" s="34"/>
      <c r="D82" s="34"/>
      <c r="E82" s="35" t="s">
        <v>2</v>
      </c>
    </row>
    <row r="83" spans="1:5" x14ac:dyDescent="0.25">
      <c r="A83" s="47" t="s">
        <v>20</v>
      </c>
      <c r="B83" s="36" t="s">
        <v>21</v>
      </c>
      <c r="C83" s="36" t="s">
        <v>147</v>
      </c>
      <c r="D83" s="36" t="s">
        <v>22</v>
      </c>
      <c r="E83" s="37" t="s">
        <v>148</v>
      </c>
    </row>
    <row r="84" spans="1:5" x14ac:dyDescent="0.25">
      <c r="A84" s="48" t="s">
        <v>190</v>
      </c>
    </row>
    <row r="85" spans="1:5" x14ac:dyDescent="0.25">
      <c r="A85" s="49" t="s">
        <v>193</v>
      </c>
      <c r="B85" s="26" t="s">
        <v>27</v>
      </c>
      <c r="C85" s="25">
        <v>7.0000000000000007E-2</v>
      </c>
      <c r="D85" s="39">
        <f>'Subproductos (4)'!E251</f>
        <v>75375</v>
      </c>
      <c r="E85" s="38">
        <f>ROUND(C85*D85, 2)</f>
        <v>5276.25</v>
      </c>
    </row>
    <row r="86" spans="1:5" x14ac:dyDescent="0.25">
      <c r="A86" s="49" t="s">
        <v>191</v>
      </c>
      <c r="B86" s="26" t="s">
        <v>31</v>
      </c>
      <c r="C86" s="25">
        <v>0.10299999999999999</v>
      </c>
      <c r="D86" s="39">
        <f>'Subproductos (4)'!E228</f>
        <v>491271</v>
      </c>
      <c r="E86" s="38">
        <f>ROUND(C86*D86, 2)</f>
        <v>50600.91</v>
      </c>
    </row>
    <row r="87" spans="1:5" x14ac:dyDescent="0.25">
      <c r="A87" s="49" t="str">
        <f>'Insumos (4)'!B19</f>
        <v>GASOLINA</v>
      </c>
      <c r="B87" s="26" t="str">
        <f>'Insumos (4)'!C19</f>
        <v>Gal</v>
      </c>
      <c r="C87" s="25">
        <v>0.02</v>
      </c>
      <c r="D87" s="39">
        <f>'Insumos (4)'!D19</f>
        <v>15757</v>
      </c>
      <c r="E87" s="38">
        <f>ROUND(C87*D87, 2)</f>
        <v>315.14</v>
      </c>
    </row>
    <row r="88" spans="1:5" x14ac:dyDescent="0.25">
      <c r="D88" s="40" t="s">
        <v>150</v>
      </c>
      <c r="E88" s="41">
        <f>SUM(E85:E87)</f>
        <v>56192.3</v>
      </c>
    </row>
    <row r="89" spans="1:5" x14ac:dyDescent="0.25">
      <c r="A89" s="48" t="s">
        <v>149</v>
      </c>
    </row>
    <row r="90" spans="1:5" x14ac:dyDescent="0.25">
      <c r="A90" s="49" t="s">
        <v>152</v>
      </c>
      <c r="B90" s="26" t="s">
        <v>33</v>
      </c>
      <c r="C90" s="25">
        <v>1.6000000000000001E-3</v>
      </c>
      <c r="D90" s="39">
        <f>'Subproductos (4)'!E12</f>
        <v>360683</v>
      </c>
      <c r="E90" s="38">
        <f>ROUND(C90*D90, 2)</f>
        <v>577.09</v>
      </c>
    </row>
    <row r="91" spans="1:5" x14ac:dyDescent="0.25">
      <c r="A91" s="49" t="str">
        <f>'Insumos (4)'!B62</f>
        <v>REGLA VIBRATORIA</v>
      </c>
      <c r="B91" s="26" t="str">
        <f>'Insumos (4)'!C62</f>
        <v>Día</v>
      </c>
      <c r="C91" s="25">
        <v>0.02</v>
      </c>
      <c r="D91" s="39">
        <f>'Insumos (4)'!D62</f>
        <v>63378</v>
      </c>
      <c r="E91" s="38">
        <f>ROUND(C91*D91, 2)</f>
        <v>1267.56</v>
      </c>
    </row>
    <row r="92" spans="1:5" x14ac:dyDescent="0.25">
      <c r="A92" s="49" t="s">
        <v>154</v>
      </c>
      <c r="B92" s="26" t="s">
        <v>33</v>
      </c>
      <c r="C92" s="25">
        <v>8.0000000000000004E-4</v>
      </c>
      <c r="D92" s="39">
        <f>'Subproductos (4)'!E42</f>
        <v>311128</v>
      </c>
      <c r="E92" s="38">
        <f>ROUND(C92*D92, 2)</f>
        <v>248.9</v>
      </c>
    </row>
    <row r="93" spans="1:5" x14ac:dyDescent="0.25">
      <c r="D93" s="40" t="s">
        <v>150</v>
      </c>
      <c r="E93" s="41">
        <f>SUM(E90:E92)</f>
        <v>2093.5500000000002</v>
      </c>
    </row>
    <row r="94" spans="1:5" x14ac:dyDescent="0.25">
      <c r="A94" s="48" t="s">
        <v>184</v>
      </c>
    </row>
    <row r="95" spans="1:5" x14ac:dyDescent="0.25">
      <c r="A95" s="49" t="s">
        <v>186</v>
      </c>
      <c r="B95" s="26" t="s">
        <v>89</v>
      </c>
      <c r="C95" s="25">
        <v>0.08</v>
      </c>
      <c r="D95" s="39">
        <f>'Subproductos (4)'!E163</f>
        <v>357251</v>
      </c>
      <c r="E95" s="38">
        <f>ROUND(C95*D95, 2)</f>
        <v>28580.080000000002</v>
      </c>
    </row>
    <row r="96" spans="1:5" x14ac:dyDescent="0.25">
      <c r="D96" s="40" t="s">
        <v>150</v>
      </c>
      <c r="E96" s="41">
        <f>SUM(E95:E95)</f>
        <v>28580.080000000002</v>
      </c>
    </row>
    <row r="98" spans="1:5" x14ac:dyDescent="0.25">
      <c r="D98" s="42" t="s">
        <v>198</v>
      </c>
      <c r="E98" s="43">
        <f>ROUND(SUM(E84:E96)/2, 0)</f>
        <v>86866</v>
      </c>
    </row>
    <row r="101" spans="1:5" x14ac:dyDescent="0.25">
      <c r="A101" s="50" t="s">
        <v>370</v>
      </c>
      <c r="B101" s="33"/>
      <c r="C101" s="34"/>
      <c r="D101" s="34"/>
      <c r="E101" s="35" t="s">
        <v>301</v>
      </c>
    </row>
    <row r="102" spans="1:5" x14ac:dyDescent="0.25">
      <c r="A102" s="47" t="s">
        <v>20</v>
      </c>
      <c r="B102" s="36" t="s">
        <v>21</v>
      </c>
      <c r="C102" s="36" t="s">
        <v>147</v>
      </c>
      <c r="D102" s="36" t="s">
        <v>22</v>
      </c>
      <c r="E102" s="37" t="s">
        <v>148</v>
      </c>
    </row>
    <row r="103" spans="1:5" x14ac:dyDescent="0.25">
      <c r="A103" s="48" t="s">
        <v>190</v>
      </c>
    </row>
    <row r="104" spans="1:5" x14ac:dyDescent="0.25">
      <c r="A104" s="49" t="str">
        <f>'Insumos (4)'!B10</f>
        <v>BORDILLO PREFABRICADO 80x20x35</v>
      </c>
      <c r="B104" s="26" t="str">
        <f>'Insumos (4)'!C10</f>
        <v>Un</v>
      </c>
      <c r="C104" s="25">
        <v>1.25</v>
      </c>
      <c r="D104" s="39">
        <f>'Insumos (4)'!D10</f>
        <v>55105</v>
      </c>
      <c r="E104" s="38">
        <f>ROUND(C104*D104, 2)</f>
        <v>68881.25</v>
      </c>
    </row>
    <row r="105" spans="1:5" x14ac:dyDescent="0.25">
      <c r="A105" s="49" t="s">
        <v>191</v>
      </c>
      <c r="B105" s="26" t="s">
        <v>31</v>
      </c>
      <c r="C105" s="25">
        <v>2.5000000000000001E-2</v>
      </c>
      <c r="D105" s="39">
        <f>'Subproductos (4)'!E228</f>
        <v>491271</v>
      </c>
      <c r="E105" s="38">
        <f>ROUND(C105*D105, 2)</f>
        <v>12281.78</v>
      </c>
    </row>
    <row r="106" spans="1:5" x14ac:dyDescent="0.25">
      <c r="A106" s="49" t="s">
        <v>265</v>
      </c>
      <c r="B106" s="26" t="s">
        <v>31</v>
      </c>
      <c r="C106" s="25">
        <v>1.8E-3</v>
      </c>
      <c r="D106" s="39">
        <f>'Subproductos (4)'!E271</f>
        <v>455846</v>
      </c>
      <c r="E106" s="38">
        <f>ROUND(C106*D106, 2)</f>
        <v>820.52</v>
      </c>
    </row>
    <row r="107" spans="1:5" x14ac:dyDescent="0.25">
      <c r="D107" s="40" t="s">
        <v>150</v>
      </c>
      <c r="E107" s="41">
        <f>SUM(E104:E106)</f>
        <v>81983.55</v>
      </c>
    </row>
    <row r="108" spans="1:5" x14ac:dyDescent="0.25">
      <c r="A108" s="48" t="s">
        <v>149</v>
      </c>
    </row>
    <row r="109" spans="1:5" x14ac:dyDescent="0.25">
      <c r="A109" s="49" t="s">
        <v>152</v>
      </c>
      <c r="B109" s="26" t="s">
        <v>33</v>
      </c>
      <c r="C109" s="25">
        <v>6.9999999999999999E-4</v>
      </c>
      <c r="D109" s="39">
        <f>'Subproductos (4)'!E12</f>
        <v>360683</v>
      </c>
      <c r="E109" s="38">
        <f>ROUND(C109*D109, 2)</f>
        <v>252.48</v>
      </c>
    </row>
    <row r="110" spans="1:5" x14ac:dyDescent="0.25">
      <c r="A110" s="49" t="str">
        <f>'Insumos (4)'!B60</f>
        <v>PALUSTRE</v>
      </c>
      <c r="B110" s="26" t="str">
        <f>'Insumos (4)'!C60</f>
        <v>Un</v>
      </c>
      <c r="C110" s="25">
        <v>6.9999999999999999E-4</v>
      </c>
      <c r="D110" s="39">
        <f>'Insumos (4)'!D60</f>
        <v>14352</v>
      </c>
      <c r="E110" s="38">
        <f>ROUND(C110*D110, 2)</f>
        <v>10.050000000000001</v>
      </c>
    </row>
    <row r="111" spans="1:5" x14ac:dyDescent="0.25">
      <c r="D111" s="40" t="s">
        <v>150</v>
      </c>
      <c r="E111" s="41">
        <f>SUM(E109:E110)</f>
        <v>262.52999999999997</v>
      </c>
    </row>
    <row r="112" spans="1:5" x14ac:dyDescent="0.25">
      <c r="A112" s="48" t="s">
        <v>194</v>
      </c>
    </row>
    <row r="113" spans="1:5" x14ac:dyDescent="0.25">
      <c r="A113" s="49" t="str">
        <f>'Insumos (4)'!B67</f>
        <v>CAMIÓN 350</v>
      </c>
      <c r="B113" s="26" t="str">
        <f>'Insumos (4)'!C67</f>
        <v>Hr</v>
      </c>
      <c r="C113" s="25">
        <v>2.5000000000000001E-2</v>
      </c>
      <c r="D113" s="39">
        <f>'Insumos (4)'!D67</f>
        <v>59549</v>
      </c>
      <c r="E113" s="38">
        <f>ROUND(C113*D113, 2)</f>
        <v>1488.73</v>
      </c>
    </row>
    <row r="114" spans="1:5" x14ac:dyDescent="0.25">
      <c r="D114" s="40" t="s">
        <v>150</v>
      </c>
      <c r="E114" s="41">
        <f>SUM(E113:E113)</f>
        <v>1488.73</v>
      </c>
    </row>
    <row r="115" spans="1:5" x14ac:dyDescent="0.25">
      <c r="A115" s="48" t="s">
        <v>184</v>
      </c>
    </row>
    <row r="116" spans="1:5" x14ac:dyDescent="0.25">
      <c r="A116" s="49" t="s">
        <v>183</v>
      </c>
      <c r="B116" s="26" t="s">
        <v>89</v>
      </c>
      <c r="C116" s="25">
        <v>6.83E-2</v>
      </c>
      <c r="D116" s="39">
        <f>'Subproductos (4)'!E143</f>
        <v>194861</v>
      </c>
      <c r="E116" s="38">
        <f>ROUND(C116*D116, 2)</f>
        <v>13309.01</v>
      </c>
    </row>
    <row r="117" spans="1:5" x14ac:dyDescent="0.25">
      <c r="D117" s="40" t="s">
        <v>150</v>
      </c>
      <c r="E117" s="41">
        <f>SUM(E116:E116)</f>
        <v>13309.01</v>
      </c>
    </row>
    <row r="119" spans="1:5" x14ac:dyDescent="0.25">
      <c r="D119" s="42" t="s">
        <v>198</v>
      </c>
      <c r="E119" s="43">
        <f>ROUND(SUM(E103:E117)/2, 0)</f>
        <v>97044</v>
      </c>
    </row>
    <row r="122" spans="1:5" x14ac:dyDescent="0.25">
      <c r="A122" s="50" t="s">
        <v>369</v>
      </c>
      <c r="B122" s="33"/>
      <c r="C122" s="34"/>
      <c r="D122" s="34"/>
      <c r="E122" s="35" t="s">
        <v>301</v>
      </c>
    </row>
    <row r="123" spans="1:5" x14ac:dyDescent="0.25">
      <c r="A123" s="47" t="s">
        <v>20</v>
      </c>
      <c r="B123" s="36" t="s">
        <v>21</v>
      </c>
      <c r="C123" s="36" t="s">
        <v>147</v>
      </c>
      <c r="D123" s="36" t="s">
        <v>22</v>
      </c>
      <c r="E123" s="37" t="s">
        <v>148</v>
      </c>
    </row>
    <row r="124" spans="1:5" x14ac:dyDescent="0.25">
      <c r="A124" s="48" t="s">
        <v>190</v>
      </c>
    </row>
    <row r="125" spans="1:5" x14ac:dyDescent="0.25">
      <c r="A125" s="49" t="str">
        <f>'Insumos (4)'!B25</f>
        <v>LOSETA TÁCTIL GUÍA 6x40x40 cm</v>
      </c>
      <c r="B125" s="26" t="str">
        <f>'Insumos (4)'!C25</f>
        <v>m2</v>
      </c>
      <c r="C125" s="25">
        <v>0.16800000000000001</v>
      </c>
      <c r="D125" s="39">
        <f>'Insumos (4)'!D25</f>
        <v>95733</v>
      </c>
      <c r="E125" s="38">
        <f>ROUND(C125*D125, 2)</f>
        <v>16083.14</v>
      </c>
    </row>
    <row r="126" spans="1:5" x14ac:dyDescent="0.25">
      <c r="A126" s="49" t="str">
        <f>'Insumos (4)'!B7</f>
        <v>ARENA</v>
      </c>
      <c r="B126" s="26" t="str">
        <f>'Insumos (4)'!C7</f>
        <v>m3</v>
      </c>
      <c r="C126" s="25">
        <v>9.5999999999999992E-3</v>
      </c>
      <c r="D126" s="39">
        <f>'Insumos (4)'!D7</f>
        <v>99404</v>
      </c>
      <c r="E126" s="38">
        <f>ROUND(C126*D126, 2)</f>
        <v>954.28</v>
      </c>
    </row>
    <row r="127" spans="1:5" x14ac:dyDescent="0.25">
      <c r="A127" s="49" t="str">
        <f>'Insumos (4)'!B19</f>
        <v>GASOLINA</v>
      </c>
      <c r="B127" s="26" t="str">
        <f>'Insumos (4)'!C19</f>
        <v>Gal</v>
      </c>
      <c r="C127" s="25">
        <v>1.12E-2</v>
      </c>
      <c r="D127" s="39">
        <f>'Insumos (4)'!D19</f>
        <v>15757</v>
      </c>
      <c r="E127" s="38">
        <f>ROUND(C127*D127, 2)</f>
        <v>176.48</v>
      </c>
    </row>
    <row r="128" spans="1:5" x14ac:dyDescent="0.25">
      <c r="D128" s="40" t="s">
        <v>150</v>
      </c>
      <c r="E128" s="41">
        <f>SUM(E125:E127)</f>
        <v>17213.899999999998</v>
      </c>
    </row>
    <row r="129" spans="1:5" x14ac:dyDescent="0.25">
      <c r="A129" s="48" t="s">
        <v>149</v>
      </c>
    </row>
    <row r="130" spans="1:5" x14ac:dyDescent="0.25">
      <c r="A130" s="49" t="s">
        <v>152</v>
      </c>
      <c r="B130" s="26" t="s">
        <v>33</v>
      </c>
      <c r="C130" s="25">
        <v>2.0000000000000001E-4</v>
      </c>
      <c r="D130" s="39">
        <f>'Subproductos (4)'!E12</f>
        <v>360683</v>
      </c>
      <c r="E130" s="38">
        <f>ROUND(C130*D130, 2)</f>
        <v>72.14</v>
      </c>
    </row>
    <row r="131" spans="1:5" x14ac:dyDescent="0.25">
      <c r="A131" s="49" t="str">
        <f>'Insumos (4)'!B46</f>
        <v>COMPACTADOR MANUAL (RANA)</v>
      </c>
      <c r="B131" s="26" t="str">
        <f>'Insumos (4)'!C46</f>
        <v>Día</v>
      </c>
      <c r="C131" s="25">
        <v>1.12E-2</v>
      </c>
      <c r="D131" s="39">
        <f>'Insumos (4)'!D46</f>
        <v>53347</v>
      </c>
      <c r="E131" s="38">
        <f>ROUND(C131*D131, 2)</f>
        <v>597.49</v>
      </c>
    </row>
    <row r="132" spans="1:5" x14ac:dyDescent="0.25">
      <c r="D132" s="40" t="s">
        <v>150</v>
      </c>
      <c r="E132" s="41">
        <f>SUM(E130:E131)</f>
        <v>669.63</v>
      </c>
    </row>
    <row r="133" spans="1:5" x14ac:dyDescent="0.25">
      <c r="A133" s="48" t="s">
        <v>194</v>
      </c>
    </row>
    <row r="134" spans="1:5" x14ac:dyDescent="0.25">
      <c r="A134" s="49" t="str">
        <f>'Insumos (4)'!B67</f>
        <v>CAMIÓN 350</v>
      </c>
      <c r="B134" s="26" t="str">
        <f>'Insumos (4)'!C67</f>
        <v>Hr</v>
      </c>
      <c r="C134" s="25">
        <v>1.7000000000000001E-2</v>
      </c>
      <c r="D134" s="39">
        <f>'Insumos (4)'!D67</f>
        <v>59549</v>
      </c>
      <c r="E134" s="38">
        <f>ROUND(C134*D134, 2)</f>
        <v>1012.33</v>
      </c>
    </row>
    <row r="135" spans="1:5" x14ac:dyDescent="0.25">
      <c r="D135" s="40" t="s">
        <v>150</v>
      </c>
      <c r="E135" s="41">
        <f>SUM(E134:E134)</f>
        <v>1012.33</v>
      </c>
    </row>
    <row r="136" spans="1:5" x14ac:dyDescent="0.25">
      <c r="A136" s="48" t="s">
        <v>184</v>
      </c>
    </row>
    <row r="137" spans="1:5" x14ac:dyDescent="0.25">
      <c r="A137" s="49" t="s">
        <v>185</v>
      </c>
      <c r="B137" s="26" t="s">
        <v>89</v>
      </c>
      <c r="C137" s="25">
        <v>1.9699999999999999E-2</v>
      </c>
      <c r="D137" s="39">
        <f>'Subproductos (4)'!E153</f>
        <v>276056</v>
      </c>
      <c r="E137" s="38">
        <f>ROUND(C137*D137, 2)</f>
        <v>5438.3</v>
      </c>
    </row>
    <row r="138" spans="1:5" x14ac:dyDescent="0.25">
      <c r="D138" s="40" t="s">
        <v>150</v>
      </c>
      <c r="E138" s="41">
        <f>SUM(E137:E137)</f>
        <v>5438.3</v>
      </c>
    </row>
    <row r="140" spans="1:5" x14ac:dyDescent="0.25">
      <c r="D140" s="42" t="s">
        <v>198</v>
      </c>
      <c r="E140" s="43">
        <f>ROUND(SUM(E124:E138)/2, 0)</f>
        <v>24334</v>
      </c>
    </row>
    <row r="143" spans="1:5" x14ac:dyDescent="0.25">
      <c r="A143" s="50" t="s">
        <v>368</v>
      </c>
      <c r="B143" s="33"/>
      <c r="C143" s="34"/>
      <c r="D143" s="34"/>
      <c r="E143" s="35" t="s">
        <v>2</v>
      </c>
    </row>
    <row r="144" spans="1:5" x14ac:dyDescent="0.25">
      <c r="A144" s="47" t="s">
        <v>20</v>
      </c>
      <c r="B144" s="36" t="s">
        <v>21</v>
      </c>
      <c r="C144" s="36" t="s">
        <v>147</v>
      </c>
      <c r="D144" s="36" t="s">
        <v>22</v>
      </c>
      <c r="E144" s="37" t="s">
        <v>148</v>
      </c>
    </row>
    <row r="145" spans="1:5" x14ac:dyDescent="0.25">
      <c r="A145" s="48" t="s">
        <v>190</v>
      </c>
    </row>
    <row r="146" spans="1:5" x14ac:dyDescent="0.25">
      <c r="A146" s="49" t="str">
        <f>'Insumos (4)'!B24</f>
        <v>LOSETA TÁCTIL ALERTA 6x40x40 cm</v>
      </c>
      <c r="B146" s="26" t="str">
        <f>'Insumos (4)'!C24</f>
        <v>m2</v>
      </c>
      <c r="C146" s="25">
        <v>1.05</v>
      </c>
      <c r="D146" s="39">
        <f>'Insumos (4)'!D24</f>
        <v>95733</v>
      </c>
      <c r="E146" s="38">
        <f>ROUND(C146*D146, 2)</f>
        <v>100519.65</v>
      </c>
    </row>
    <row r="147" spans="1:5" x14ac:dyDescent="0.25">
      <c r="A147" s="49" t="str">
        <f>'Insumos (4)'!B7</f>
        <v>ARENA</v>
      </c>
      <c r="B147" s="26" t="str">
        <f>'Insumos (4)'!C7</f>
        <v>m3</v>
      </c>
      <c r="C147" s="25">
        <v>0.06</v>
      </c>
      <c r="D147" s="39">
        <f>'Insumos (4)'!D7</f>
        <v>99404</v>
      </c>
      <c r="E147" s="38">
        <f>ROUND(C147*D147, 2)</f>
        <v>5964.24</v>
      </c>
    </row>
    <row r="148" spans="1:5" x14ac:dyDescent="0.25">
      <c r="A148" s="49" t="str">
        <f>'Insumos (4)'!B19</f>
        <v>GASOLINA</v>
      </c>
      <c r="B148" s="26" t="str">
        <f>'Insumos (4)'!C19</f>
        <v>Gal</v>
      </c>
      <c r="C148" s="25">
        <v>7.0000000000000007E-2</v>
      </c>
      <c r="D148" s="39">
        <f>'Insumos (4)'!D19</f>
        <v>15757</v>
      </c>
      <c r="E148" s="38">
        <f>ROUND(C148*D148, 2)</f>
        <v>1102.99</v>
      </c>
    </row>
    <row r="149" spans="1:5" x14ac:dyDescent="0.25">
      <c r="D149" s="40" t="s">
        <v>150</v>
      </c>
      <c r="E149" s="41">
        <f>SUM(E146:E148)</f>
        <v>107586.88</v>
      </c>
    </row>
    <row r="150" spans="1:5" x14ac:dyDescent="0.25">
      <c r="A150" s="48" t="s">
        <v>149</v>
      </c>
    </row>
    <row r="151" spans="1:5" x14ac:dyDescent="0.25">
      <c r="A151" s="49" t="s">
        <v>152</v>
      </c>
      <c r="B151" s="26" t="s">
        <v>33</v>
      </c>
      <c r="C151" s="25">
        <v>1.1999999999999999E-3</v>
      </c>
      <c r="D151" s="39">
        <f>'Subproductos (4)'!E12</f>
        <v>360683</v>
      </c>
      <c r="E151" s="38">
        <f>ROUND(C151*D151, 2)</f>
        <v>432.82</v>
      </c>
    </row>
    <row r="152" spans="1:5" x14ac:dyDescent="0.25">
      <c r="A152" s="49" t="str">
        <f>'Insumos (4)'!B46</f>
        <v>COMPACTADOR MANUAL (RANA)</v>
      </c>
      <c r="B152" s="26" t="str">
        <f>'Insumos (4)'!C46</f>
        <v>Día</v>
      </c>
      <c r="C152" s="25">
        <v>7.0000000000000007E-2</v>
      </c>
      <c r="D152" s="39">
        <f>'Insumos (4)'!D46</f>
        <v>53347</v>
      </c>
      <c r="E152" s="38">
        <f>ROUND(C152*D152, 2)</f>
        <v>3734.29</v>
      </c>
    </row>
    <row r="153" spans="1:5" x14ac:dyDescent="0.25">
      <c r="D153" s="40" t="s">
        <v>150</v>
      </c>
      <c r="E153" s="41">
        <f>SUM(E151:E152)</f>
        <v>4167.1099999999997</v>
      </c>
    </row>
    <row r="154" spans="1:5" x14ac:dyDescent="0.25">
      <c r="A154" s="48" t="s">
        <v>194</v>
      </c>
    </row>
    <row r="155" spans="1:5" x14ac:dyDescent="0.25">
      <c r="A155" s="49" t="str">
        <f>'Insumos (4)'!B67</f>
        <v>CAMIÓN 350</v>
      </c>
      <c r="B155" s="26" t="str">
        <f>'Insumos (4)'!C67</f>
        <v>Hr</v>
      </c>
      <c r="C155" s="25">
        <v>0.10580000000000001</v>
      </c>
      <c r="D155" s="39">
        <f>'Insumos (4)'!D67</f>
        <v>59549</v>
      </c>
      <c r="E155" s="38">
        <f>ROUND(C155*D155, 2)</f>
        <v>6300.28</v>
      </c>
    </row>
    <row r="156" spans="1:5" x14ac:dyDescent="0.25">
      <c r="D156" s="40" t="s">
        <v>150</v>
      </c>
      <c r="E156" s="41">
        <f>SUM(E155:E155)</f>
        <v>6300.28</v>
      </c>
    </row>
    <row r="157" spans="1:5" x14ac:dyDescent="0.25">
      <c r="A157" s="48" t="s">
        <v>184</v>
      </c>
    </row>
    <row r="158" spans="1:5" x14ac:dyDescent="0.25">
      <c r="A158" s="49" t="s">
        <v>185</v>
      </c>
      <c r="B158" s="26" t="s">
        <v>89</v>
      </c>
      <c r="C158" s="25">
        <v>0.123</v>
      </c>
      <c r="D158" s="39">
        <f>'Subproductos (4)'!E153</f>
        <v>276056</v>
      </c>
      <c r="E158" s="38">
        <f>ROUND(C158*D158, 2)</f>
        <v>33954.89</v>
      </c>
    </row>
    <row r="159" spans="1:5" x14ac:dyDescent="0.25">
      <c r="D159" s="40" t="s">
        <v>150</v>
      </c>
      <c r="E159" s="41">
        <f>SUM(E158:E158)</f>
        <v>33954.89</v>
      </c>
    </row>
    <row r="161" spans="1:5" x14ac:dyDescent="0.25">
      <c r="D161" s="42" t="s">
        <v>198</v>
      </c>
      <c r="E161" s="43">
        <f>ROUND(SUM(E145:E159)/2, 0)</f>
        <v>152009</v>
      </c>
    </row>
    <row r="164" spans="1:5" x14ac:dyDescent="0.25">
      <c r="A164" s="50" t="s">
        <v>367</v>
      </c>
      <c r="B164" s="33"/>
      <c r="C164" s="34"/>
      <c r="D164" s="34"/>
      <c r="E164" s="35" t="s">
        <v>15</v>
      </c>
    </row>
    <row r="165" spans="1:5" x14ac:dyDescent="0.25">
      <c r="A165" s="47" t="s">
        <v>20</v>
      </c>
      <c r="B165" s="36" t="s">
        <v>21</v>
      </c>
      <c r="C165" s="36" t="s">
        <v>147</v>
      </c>
      <c r="D165" s="36" t="s">
        <v>22</v>
      </c>
      <c r="E165" s="37" t="s">
        <v>148</v>
      </c>
    </row>
    <row r="166" spans="1:5" x14ac:dyDescent="0.25">
      <c r="A166" s="48" t="s">
        <v>190</v>
      </c>
    </row>
    <row r="167" spans="1:5" x14ac:dyDescent="0.25">
      <c r="A167" s="49" t="str">
        <f>'Insumos (4)'!B32</f>
        <v>TIERRA VEGETAL</v>
      </c>
      <c r="B167" s="26" t="str">
        <f>'Insumos (4)'!C32</f>
        <v>m3</v>
      </c>
      <c r="C167" s="25">
        <v>1.4999999999999999E-2</v>
      </c>
      <c r="D167" s="39">
        <f>'Insumos (4)'!D32</f>
        <v>48851</v>
      </c>
      <c r="E167" s="38">
        <f>ROUND(C167*D167, 2)</f>
        <v>732.77</v>
      </c>
    </row>
    <row r="168" spans="1:5" x14ac:dyDescent="0.25">
      <c r="A168" s="49" t="str">
        <f>'Insumos (4)'!B36</f>
        <v>alegrías guineanas</v>
      </c>
      <c r="B168" s="26" t="str">
        <f>'Insumos (4)'!C36</f>
        <v>Un</v>
      </c>
      <c r="C168" s="25">
        <v>1</v>
      </c>
      <c r="D168" s="39">
        <f>'Insumos (4)'!D36</f>
        <v>4500</v>
      </c>
      <c r="E168" s="38">
        <f>ROUND(C168*D168, 2)</f>
        <v>4500</v>
      </c>
    </row>
    <row r="169" spans="1:5" x14ac:dyDescent="0.25">
      <c r="D169" s="40" t="s">
        <v>150</v>
      </c>
      <c r="E169" s="41">
        <f>SUM(E167:E168)</f>
        <v>5232.7700000000004</v>
      </c>
    </row>
    <row r="170" spans="1:5" x14ac:dyDescent="0.25">
      <c r="A170" s="48" t="s">
        <v>149</v>
      </c>
    </row>
    <row r="171" spans="1:5" x14ac:dyDescent="0.25">
      <c r="A171" s="49" t="s">
        <v>152</v>
      </c>
      <c r="B171" s="26" t="s">
        <v>33</v>
      </c>
      <c r="C171" s="25">
        <v>1E-4</v>
      </c>
      <c r="D171" s="39">
        <f>'Subproductos (4)'!E12</f>
        <v>360683</v>
      </c>
      <c r="E171" s="38">
        <f>ROUND(C171*D171, 2)</f>
        <v>36.07</v>
      </c>
    </row>
    <row r="172" spans="1:5" x14ac:dyDescent="0.25">
      <c r="A172" s="49" t="str">
        <f>'Insumos (4)'!B58</f>
        <v>PALA JARDINERA</v>
      </c>
      <c r="B172" s="26" t="str">
        <f>'Insumos (4)'!C58</f>
        <v>Un</v>
      </c>
      <c r="C172" s="25">
        <v>1E-4</v>
      </c>
      <c r="D172" s="39">
        <f>'Insumos (4)'!D58</f>
        <v>8906</v>
      </c>
      <c r="E172" s="38">
        <f>ROUND(C172*D172, 2)</f>
        <v>0.89</v>
      </c>
    </row>
    <row r="173" spans="1:5" x14ac:dyDescent="0.25">
      <c r="D173" s="40" t="s">
        <v>150</v>
      </c>
      <c r="E173" s="41">
        <f>SUM(E171:E172)</f>
        <v>36.96</v>
      </c>
    </row>
    <row r="174" spans="1:5" x14ac:dyDescent="0.25">
      <c r="A174" s="48" t="s">
        <v>194</v>
      </c>
    </row>
    <row r="175" spans="1:5" x14ac:dyDescent="0.25">
      <c r="A175" s="49" t="str">
        <f>'Insumos (4)'!B69</f>
        <v>CAMIONETA</v>
      </c>
      <c r="B175" s="26" t="str">
        <f>'Insumos (4)'!C69</f>
        <v>Hr</v>
      </c>
      <c r="C175" s="25">
        <v>0.02</v>
      </c>
      <c r="D175" s="39">
        <f>'Insumos (4)'!D69</f>
        <v>37219</v>
      </c>
      <c r="E175" s="38">
        <f>ROUND(C175*D175, 2)</f>
        <v>744.38</v>
      </c>
    </row>
    <row r="176" spans="1:5" x14ac:dyDescent="0.25">
      <c r="D176" s="40" t="s">
        <v>150</v>
      </c>
      <c r="E176" s="41">
        <f>SUM(E175:E175)</f>
        <v>744.38</v>
      </c>
    </row>
    <row r="177" spans="1:5" x14ac:dyDescent="0.25">
      <c r="A177" s="48" t="s">
        <v>184</v>
      </c>
    </row>
    <row r="178" spans="1:5" x14ac:dyDescent="0.25">
      <c r="A178" s="49" t="s">
        <v>161</v>
      </c>
      <c r="B178" s="26" t="s">
        <v>89</v>
      </c>
      <c r="C178" s="25">
        <v>1.8294999999999999E-2</v>
      </c>
      <c r="D178" s="39">
        <f>'Subproductos (4)'!E99</f>
        <v>81195</v>
      </c>
      <c r="E178" s="38">
        <f>ROUND(C178*D178, 2)</f>
        <v>1485.46</v>
      </c>
    </row>
    <row r="179" spans="1:5" x14ac:dyDescent="0.25">
      <c r="D179" s="40" t="s">
        <v>150</v>
      </c>
      <c r="E179" s="41">
        <f>SUM(E178:E178)</f>
        <v>1485.46</v>
      </c>
    </row>
    <row r="181" spans="1:5" x14ac:dyDescent="0.25">
      <c r="D181" s="42" t="s">
        <v>198</v>
      </c>
      <c r="E181" s="43">
        <f>ROUND(SUM(E166:E179)/2, 0)</f>
        <v>7500</v>
      </c>
    </row>
    <row r="184" spans="1:5" x14ac:dyDescent="0.25">
      <c r="A184" s="50" t="s">
        <v>366</v>
      </c>
      <c r="B184" s="33"/>
      <c r="C184" s="34"/>
      <c r="D184" s="34"/>
      <c r="E184" s="35" t="s">
        <v>15</v>
      </c>
    </row>
    <row r="185" spans="1:5" x14ac:dyDescent="0.25">
      <c r="A185" s="47" t="s">
        <v>20</v>
      </c>
      <c r="B185" s="36" t="s">
        <v>21</v>
      </c>
      <c r="C185" s="36" t="s">
        <v>147</v>
      </c>
      <c r="D185" s="36" t="s">
        <v>22</v>
      </c>
      <c r="E185" s="37" t="s">
        <v>148</v>
      </c>
    </row>
    <row r="186" spans="1:5" x14ac:dyDescent="0.25">
      <c r="A186" s="48" t="s">
        <v>190</v>
      </c>
    </row>
    <row r="187" spans="1:5" x14ac:dyDescent="0.25">
      <c r="A187" s="49" t="str">
        <f>'Insumos (4)'!B32</f>
        <v>TIERRA VEGETAL</v>
      </c>
      <c r="B187" s="26" t="str">
        <f>'Insumos (4)'!C32</f>
        <v>m3</v>
      </c>
      <c r="C187" s="25">
        <v>0.1</v>
      </c>
      <c r="D187" s="39">
        <f>'Insumos (4)'!D32</f>
        <v>48851</v>
      </c>
      <c r="E187" s="38">
        <f>ROUND(C187*D187, 2)</f>
        <v>4885.1000000000004</v>
      </c>
    </row>
    <row r="188" spans="1:5" x14ac:dyDescent="0.25">
      <c r="A188" s="49" t="str">
        <f>'Insumos (4)'!B37</f>
        <v>GUACAN 1,50</v>
      </c>
      <c r="B188" s="26" t="str">
        <f>'Insumos (4)'!C37</f>
        <v>Un</v>
      </c>
      <c r="C188" s="25">
        <v>1</v>
      </c>
      <c r="D188" s="39">
        <f>'Insumos (4)'!D37</f>
        <v>55000</v>
      </c>
      <c r="E188" s="38">
        <f>ROUND(C188*D188, 2)</f>
        <v>55000</v>
      </c>
    </row>
    <row r="189" spans="1:5" x14ac:dyDescent="0.25">
      <c r="D189" s="40" t="s">
        <v>150</v>
      </c>
      <c r="E189" s="41">
        <f>SUM(E187:E188)</f>
        <v>59885.1</v>
      </c>
    </row>
    <row r="190" spans="1:5" x14ac:dyDescent="0.25">
      <c r="A190" s="48" t="s">
        <v>149</v>
      </c>
    </row>
    <row r="191" spans="1:5" x14ac:dyDescent="0.25">
      <c r="A191" s="49" t="s">
        <v>152</v>
      </c>
      <c r="B191" s="26" t="s">
        <v>33</v>
      </c>
      <c r="C191" s="25">
        <v>1E-4</v>
      </c>
      <c r="D191" s="39">
        <f>'Subproductos (4)'!E12</f>
        <v>360683</v>
      </c>
      <c r="E191" s="38">
        <f>ROUND(C191*D191, 2)</f>
        <v>36.07</v>
      </c>
    </row>
    <row r="192" spans="1:5" x14ac:dyDescent="0.25">
      <c r="A192" s="49" t="str">
        <f>'Insumos (4)'!B58</f>
        <v>PALA JARDINERA</v>
      </c>
      <c r="B192" s="26" t="str">
        <f>'Insumos (4)'!C58</f>
        <v>Un</v>
      </c>
      <c r="C192" s="25">
        <v>1E-4</v>
      </c>
      <c r="D192" s="39">
        <f>'Insumos (4)'!D58</f>
        <v>8906</v>
      </c>
      <c r="E192" s="38">
        <f>ROUND(C192*D192, 2)</f>
        <v>0.89</v>
      </c>
    </row>
    <row r="193" spans="1:5" x14ac:dyDescent="0.25">
      <c r="D193" s="40" t="s">
        <v>150</v>
      </c>
      <c r="E193" s="41">
        <f>SUM(E191:E192)</f>
        <v>36.96</v>
      </c>
    </row>
    <row r="194" spans="1:5" x14ac:dyDescent="0.25">
      <c r="A194" s="48" t="s">
        <v>194</v>
      </c>
    </row>
    <row r="195" spans="1:5" x14ac:dyDescent="0.25">
      <c r="A195" s="49" t="str">
        <f>'Insumos (4)'!B69</f>
        <v>CAMIONETA</v>
      </c>
      <c r="B195" s="26" t="str">
        <f>'Insumos (4)'!C69</f>
        <v>Hr</v>
      </c>
      <c r="C195" s="25">
        <v>0.1</v>
      </c>
      <c r="D195" s="39">
        <f>'Insumos (4)'!D69</f>
        <v>37219</v>
      </c>
      <c r="E195" s="38">
        <f>ROUND(C195*D195, 2)</f>
        <v>3721.9</v>
      </c>
    </row>
    <row r="196" spans="1:5" x14ac:dyDescent="0.25">
      <c r="D196" s="40" t="s">
        <v>150</v>
      </c>
      <c r="E196" s="41">
        <f>SUM(E195:E195)</f>
        <v>3721.9</v>
      </c>
    </row>
    <row r="197" spans="1:5" x14ac:dyDescent="0.25">
      <c r="A197" s="48" t="s">
        <v>184</v>
      </c>
    </row>
    <row r="198" spans="1:5" x14ac:dyDescent="0.25">
      <c r="A198" s="49" t="s">
        <v>183</v>
      </c>
      <c r="B198" s="26" t="s">
        <v>89</v>
      </c>
      <c r="C198" s="25">
        <v>0.160915</v>
      </c>
      <c r="D198" s="39">
        <f>'Subproductos (4)'!E143</f>
        <v>194861</v>
      </c>
      <c r="E198" s="38">
        <f>ROUND(C198*D198, 2)</f>
        <v>31356.06</v>
      </c>
    </row>
    <row r="199" spans="1:5" x14ac:dyDescent="0.25">
      <c r="D199" s="40" t="s">
        <v>150</v>
      </c>
      <c r="E199" s="41">
        <f>SUM(E198:E198)</f>
        <v>31356.06</v>
      </c>
    </row>
    <row r="201" spans="1:5" x14ac:dyDescent="0.25">
      <c r="D201" s="42" t="s">
        <v>198</v>
      </c>
      <c r="E201" s="43">
        <f>ROUND(SUM(E186:E199)/2, 0)</f>
        <v>95000</v>
      </c>
    </row>
    <row r="204" spans="1:5" x14ac:dyDescent="0.25">
      <c r="A204" s="50" t="s">
        <v>365</v>
      </c>
      <c r="B204" s="33"/>
      <c r="C204" s="34"/>
      <c r="D204" s="34"/>
      <c r="E204" s="35" t="s">
        <v>15</v>
      </c>
    </row>
    <row r="205" spans="1:5" x14ac:dyDescent="0.25">
      <c r="A205" s="47" t="s">
        <v>20</v>
      </c>
      <c r="B205" s="36" t="s">
        <v>21</v>
      </c>
      <c r="C205" s="36" t="s">
        <v>147</v>
      </c>
      <c r="D205" s="36" t="s">
        <v>22</v>
      </c>
      <c r="E205" s="37" t="s">
        <v>148</v>
      </c>
    </row>
    <row r="206" spans="1:5" x14ac:dyDescent="0.25">
      <c r="A206" s="48" t="s">
        <v>190</v>
      </c>
    </row>
    <row r="207" spans="1:5" x14ac:dyDescent="0.25">
      <c r="A207" s="49" t="str">
        <f>'Insumos (4)'!B34</f>
        <v>Basurera para mascotas, incluye dispensador</v>
      </c>
      <c r="B207" s="26" t="str">
        <f>'Insumos (4)'!C34</f>
        <v>Und</v>
      </c>
      <c r="C207" s="25">
        <v>1</v>
      </c>
      <c r="D207" s="39">
        <f>'Insumos (4)'!D34</f>
        <v>2500000</v>
      </c>
      <c r="E207" s="38">
        <f>ROUND(C207*D207, 2)</f>
        <v>2500000</v>
      </c>
    </row>
    <row r="208" spans="1:5" x14ac:dyDescent="0.25">
      <c r="A208" s="49" t="s">
        <v>201</v>
      </c>
      <c r="B208" s="26" t="s">
        <v>169</v>
      </c>
      <c r="C208" s="25">
        <v>5</v>
      </c>
      <c r="D208" s="39">
        <f>E207</f>
        <v>2500000</v>
      </c>
      <c r="E208" s="38">
        <f>ROUND(C208*D208/100, 2)</f>
        <v>125000</v>
      </c>
    </row>
    <row r="209" spans="1:5" x14ac:dyDescent="0.25">
      <c r="A209" s="49" t="str">
        <f>'Insumos (4)'!B9</f>
        <v>BOLSAS PLÁSTICAS</v>
      </c>
      <c r="B209" s="26" t="str">
        <f>'Insumos (4)'!C9</f>
        <v>Un</v>
      </c>
      <c r="C209" s="25">
        <v>164</v>
      </c>
      <c r="D209" s="39">
        <f>'Insumos (4)'!D9</f>
        <v>2800</v>
      </c>
      <c r="E209" s="38">
        <f>ROUND(C209*D209, 2)</f>
        <v>459200</v>
      </c>
    </row>
    <row r="210" spans="1:5" x14ac:dyDescent="0.25">
      <c r="D210" s="40" t="s">
        <v>150</v>
      </c>
      <c r="E210" s="41">
        <f>SUM(E207:E209)</f>
        <v>3084200</v>
      </c>
    </row>
    <row r="211" spans="1:5" x14ac:dyDescent="0.25">
      <c r="A211" s="48" t="s">
        <v>149</v>
      </c>
    </row>
    <row r="212" spans="1:5" x14ac:dyDescent="0.25">
      <c r="A212" s="49" t="s">
        <v>199</v>
      </c>
      <c r="B212" s="26" t="s">
        <v>200</v>
      </c>
      <c r="C212" s="25">
        <v>5</v>
      </c>
      <c r="D212" s="39">
        <f>E219</f>
        <v>194861</v>
      </c>
      <c r="E212" s="38">
        <f>ROUND(C212*D212/100, 2)</f>
        <v>9743.0499999999993</v>
      </c>
    </row>
    <row r="213" spans="1:5" x14ac:dyDescent="0.25">
      <c r="D213" s="40" t="s">
        <v>150</v>
      </c>
      <c r="E213" s="41">
        <f>SUM(E212:E212)</f>
        <v>9743.0499999999993</v>
      </c>
    </row>
    <row r="214" spans="1:5" x14ac:dyDescent="0.25">
      <c r="A214" s="48" t="s">
        <v>194</v>
      </c>
    </row>
    <row r="215" spans="1:5" x14ac:dyDescent="0.25">
      <c r="A215" s="49" t="str">
        <f>'Insumos (4)'!B69</f>
        <v>CAMIONETA</v>
      </c>
      <c r="B215" s="26" t="str">
        <f>'Insumos (4)'!C69</f>
        <v>Hr</v>
      </c>
      <c r="C215" s="25">
        <v>2</v>
      </c>
      <c r="D215" s="39">
        <f>'Insumos (4)'!D69</f>
        <v>37219</v>
      </c>
      <c r="E215" s="38">
        <f>ROUND(C215*D215, 2)</f>
        <v>74438</v>
      </c>
    </row>
    <row r="216" spans="1:5" x14ac:dyDescent="0.25">
      <c r="D216" s="40" t="s">
        <v>150</v>
      </c>
      <c r="E216" s="41">
        <f>SUM(E215:E215)</f>
        <v>74438</v>
      </c>
    </row>
    <row r="217" spans="1:5" x14ac:dyDescent="0.25">
      <c r="A217" s="48" t="s">
        <v>184</v>
      </c>
    </row>
    <row r="218" spans="1:5" x14ac:dyDescent="0.25">
      <c r="A218" s="49" t="s">
        <v>183</v>
      </c>
      <c r="B218" s="26" t="s">
        <v>89</v>
      </c>
      <c r="C218" s="25">
        <v>1</v>
      </c>
      <c r="D218" s="39">
        <f>'Subproductos (4)'!E143</f>
        <v>194861</v>
      </c>
      <c r="E218" s="38">
        <f>ROUND(C218*D218, 2)</f>
        <v>194861</v>
      </c>
    </row>
    <row r="219" spans="1:5" x14ac:dyDescent="0.25">
      <c r="D219" s="40" t="s">
        <v>150</v>
      </c>
      <c r="E219" s="41">
        <f>SUM(E218:E218)</f>
        <v>194861</v>
      </c>
    </row>
    <row r="221" spans="1:5" x14ac:dyDescent="0.25">
      <c r="D221" s="42" t="s">
        <v>198</v>
      </c>
      <c r="E221" s="43">
        <f>ROUND(SUM(E206:E219)/2, 0)</f>
        <v>3363242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542FC-30A1-4E94-A804-938BB0077AD5}">
  <sheetPr>
    <tabColor theme="9" tint="-0.249977111117893"/>
  </sheetPr>
  <dimension ref="A1:E298"/>
  <sheetViews>
    <sheetView showGridLines="0" topLeftCell="A217" workbookViewId="0">
      <selection activeCell="M12" sqref="M12"/>
    </sheetView>
  </sheetViews>
  <sheetFormatPr baseColWidth="10" defaultColWidth="8.85546875" defaultRowHeight="15" x14ac:dyDescent="0.25"/>
  <cols>
    <col min="1" max="1" width="54.5703125" style="49" customWidth="1"/>
    <col min="2" max="2" width="9.5703125" style="26" customWidth="1"/>
    <col min="3" max="3" width="12.5703125" style="25" customWidth="1"/>
    <col min="4" max="4" width="19.5703125" style="25" customWidth="1"/>
    <col min="5" max="5" width="20.5703125" style="38" customWidth="1"/>
  </cols>
  <sheetData>
    <row r="1" spans="1:5" x14ac:dyDescent="0.25">
      <c r="A1" s="115" t="s">
        <v>0</v>
      </c>
      <c r="B1" s="116"/>
      <c r="C1" s="116"/>
      <c r="D1" s="116"/>
      <c r="E1" s="116"/>
    </row>
    <row r="3" spans="1:5" x14ac:dyDescent="0.25">
      <c r="A3" s="118" t="s">
        <v>144</v>
      </c>
      <c r="B3" s="114"/>
      <c r="C3" s="114"/>
      <c r="D3" s="114"/>
      <c r="E3" s="114"/>
    </row>
    <row r="4" spans="1:5" x14ac:dyDescent="0.25">
      <c r="A4" s="46" t="s">
        <v>152</v>
      </c>
      <c r="B4" s="33"/>
      <c r="C4" s="34"/>
      <c r="D4" s="34"/>
      <c r="E4" s="35" t="s">
        <v>15</v>
      </c>
    </row>
    <row r="5" spans="1:5" x14ac:dyDescent="0.25">
      <c r="A5" s="47" t="s">
        <v>20</v>
      </c>
      <c r="B5" s="36" t="s">
        <v>21</v>
      </c>
      <c r="C5" s="36" t="s">
        <v>147</v>
      </c>
      <c r="D5" s="36" t="s">
        <v>22</v>
      </c>
      <c r="E5" s="37" t="s">
        <v>148</v>
      </c>
    </row>
    <row r="6" spans="1:5" x14ac:dyDescent="0.25">
      <c r="A6" s="48" t="s">
        <v>149</v>
      </c>
    </row>
    <row r="7" spans="1:5" x14ac:dyDescent="0.25">
      <c r="A7" s="49" t="str">
        <f>'Insumos (4)'!B42</f>
        <v>CARRETA LLANTA NEUMÁTICA</v>
      </c>
      <c r="B7" s="26" t="str">
        <f>'Insumos (4)'!C42</f>
        <v>Un</v>
      </c>
      <c r="C7" s="25">
        <v>1</v>
      </c>
      <c r="D7" s="39">
        <f>'Insumos (4)'!D42</f>
        <v>313308</v>
      </c>
      <c r="E7" s="38">
        <f>ROUND(C7*D7, 2)</f>
        <v>313308</v>
      </c>
    </row>
    <row r="8" spans="1:5" x14ac:dyDescent="0.25">
      <c r="A8" s="49" t="str">
        <f>'Insumos (4)'!B59</f>
        <v>PALA REDONDA CON CABO</v>
      </c>
      <c r="B8" s="26" t="str">
        <f>'Insumos (4)'!C59</f>
        <v>Un</v>
      </c>
      <c r="C8" s="25">
        <v>1</v>
      </c>
      <c r="D8" s="39">
        <f>'Insumos (4)'!D59</f>
        <v>34845</v>
      </c>
      <c r="E8" s="38">
        <f>ROUND(C8*D8, 2)</f>
        <v>34845</v>
      </c>
    </row>
    <row r="9" spans="1:5" x14ac:dyDescent="0.25">
      <c r="A9" s="49" t="str">
        <f>'Insumos (4)'!B39</f>
        <v>BALDE CONSTRUCCIÓN</v>
      </c>
      <c r="B9" s="26" t="str">
        <f>'Insumos (4)'!C39</f>
        <v>Un</v>
      </c>
      <c r="C9" s="25">
        <v>2</v>
      </c>
      <c r="D9" s="39">
        <f>'Insumos (4)'!D39</f>
        <v>6265</v>
      </c>
      <c r="E9" s="38">
        <f>ROUND(C9*D9, 2)</f>
        <v>12530</v>
      </c>
    </row>
    <row r="10" spans="1:5" x14ac:dyDescent="0.25">
      <c r="D10" s="40" t="s">
        <v>150</v>
      </c>
      <c r="E10" s="41">
        <f>SUM(E7:E9)</f>
        <v>360683</v>
      </c>
    </row>
    <row r="12" spans="1:5" x14ac:dyDescent="0.25">
      <c r="D12" s="42" t="s">
        <v>151</v>
      </c>
      <c r="E12" s="43">
        <f>ROUND(SUM(E6:E10)/2, 0)</f>
        <v>360683</v>
      </c>
    </row>
    <row r="15" spans="1:5" x14ac:dyDescent="0.25">
      <c r="A15" s="46" t="s">
        <v>153</v>
      </c>
      <c r="B15" s="33"/>
      <c r="C15" s="34"/>
      <c r="D15" s="34"/>
      <c r="E15" s="35" t="s">
        <v>15</v>
      </c>
    </row>
    <row r="16" spans="1:5" x14ac:dyDescent="0.25">
      <c r="A16" s="47" t="s">
        <v>20</v>
      </c>
      <c r="B16" s="36" t="s">
        <v>21</v>
      </c>
      <c r="C16" s="36" t="s">
        <v>147</v>
      </c>
      <c r="D16" s="36" t="s">
        <v>22</v>
      </c>
      <c r="E16" s="37" t="s">
        <v>148</v>
      </c>
    </row>
    <row r="17" spans="1:5" x14ac:dyDescent="0.25">
      <c r="A17" s="48" t="s">
        <v>149</v>
      </c>
    </row>
    <row r="18" spans="1:5" x14ac:dyDescent="0.25">
      <c r="A18" s="49" t="str">
        <f>'Insumos (4)'!B42</f>
        <v>CARRETA LLANTA NEUMÁTICA</v>
      </c>
      <c r="B18" s="26" t="str">
        <f>'Insumos (4)'!C42</f>
        <v>Un</v>
      </c>
      <c r="C18" s="25">
        <v>1</v>
      </c>
      <c r="D18" s="39">
        <f>'Insumos (4)'!D42</f>
        <v>313308</v>
      </c>
      <c r="E18" s="38">
        <f>ROUND(C18*D18, 2)</f>
        <v>313308</v>
      </c>
    </row>
    <row r="19" spans="1:5" x14ac:dyDescent="0.25">
      <c r="A19" s="49" t="str">
        <f>'Insumos (4)'!B59</f>
        <v>PALA REDONDA CON CABO</v>
      </c>
      <c r="B19" s="26" t="str">
        <f>'Insumos (4)'!C59</f>
        <v>Un</v>
      </c>
      <c r="C19" s="25">
        <v>1</v>
      </c>
      <c r="D19" s="39">
        <f>'Insumos (4)'!D59</f>
        <v>34845</v>
      </c>
      <c r="E19" s="38">
        <f>ROUND(C19*D19, 2)</f>
        <v>34845</v>
      </c>
    </row>
    <row r="20" spans="1:5" x14ac:dyDescent="0.25">
      <c r="A20" s="49" t="str">
        <f>'Insumos (4)'!B66</f>
        <v>ZAPAPICO</v>
      </c>
      <c r="B20" s="26" t="str">
        <f>'Insumos (4)'!C66</f>
        <v>Un</v>
      </c>
      <c r="C20" s="25">
        <v>1</v>
      </c>
      <c r="D20" s="39">
        <f>'Insumos (4)'!D66</f>
        <v>60215</v>
      </c>
      <c r="E20" s="38">
        <f>ROUND(C20*D20, 2)</f>
        <v>60215</v>
      </c>
    </row>
    <row r="21" spans="1:5" x14ac:dyDescent="0.25">
      <c r="D21" s="40" t="s">
        <v>150</v>
      </c>
      <c r="E21" s="41">
        <f>SUM(E18:E20)</f>
        <v>408368</v>
      </c>
    </row>
    <row r="23" spans="1:5" x14ac:dyDescent="0.25">
      <c r="D23" s="42" t="s">
        <v>151</v>
      </c>
      <c r="E23" s="43">
        <f>ROUND(SUM(E17:E21)/2, 0)</f>
        <v>408368</v>
      </c>
    </row>
    <row r="26" spans="1:5" x14ac:dyDescent="0.25">
      <c r="A26" s="46" t="s">
        <v>154</v>
      </c>
      <c r="B26" s="33"/>
      <c r="C26" s="34"/>
      <c r="D26" s="34"/>
      <c r="E26" s="35" t="s">
        <v>15</v>
      </c>
    </row>
    <row r="27" spans="1:5" x14ac:dyDescent="0.25">
      <c r="A27" s="47" t="s">
        <v>20</v>
      </c>
      <c r="B27" s="36" t="s">
        <v>21</v>
      </c>
      <c r="C27" s="36" t="s">
        <v>147</v>
      </c>
      <c r="D27" s="36" t="s">
        <v>22</v>
      </c>
      <c r="E27" s="37" t="s">
        <v>148</v>
      </c>
    </row>
    <row r="28" spans="1:5" x14ac:dyDescent="0.25">
      <c r="A28" s="48" t="s">
        <v>149</v>
      </c>
    </row>
    <row r="29" spans="1:5" x14ac:dyDescent="0.25">
      <c r="A29" s="49" t="str">
        <f>'Insumos (4)'!B38</f>
        <v>ALMADANA 4 lb</v>
      </c>
      <c r="B29" s="26" t="str">
        <f>'Insumos (4)'!C38</f>
        <v>Un</v>
      </c>
      <c r="C29" s="25">
        <v>1</v>
      </c>
      <c r="D29" s="39">
        <f>'Insumos (4)'!D38</f>
        <v>49789</v>
      </c>
      <c r="E29" s="38">
        <f t="shared" ref="E29:E39" si="0">ROUND(C29*D29, 2)</f>
        <v>49789</v>
      </c>
    </row>
    <row r="30" spans="1:5" x14ac:dyDescent="0.25">
      <c r="A30" s="49" t="str">
        <f>'Insumos (4)'!B44</f>
        <v>CINCEL 3/4" ACERO TEMPLADO</v>
      </c>
      <c r="B30" s="26" t="str">
        <f>'Insumos (4)'!C44</f>
        <v>Un</v>
      </c>
      <c r="C30" s="25">
        <v>1</v>
      </c>
      <c r="D30" s="39">
        <f>'Insumos (4)'!D44</f>
        <v>30778</v>
      </c>
      <c r="E30" s="38">
        <f t="shared" si="0"/>
        <v>30778</v>
      </c>
    </row>
    <row r="31" spans="1:5" x14ac:dyDescent="0.25">
      <c r="A31" s="49" t="str">
        <f>'Insumos (4)'!B60</f>
        <v>PALUSTRE</v>
      </c>
      <c r="B31" s="26" t="str">
        <f>'Insumos (4)'!C60</f>
        <v>Un</v>
      </c>
      <c r="C31" s="25">
        <v>1</v>
      </c>
      <c r="D31" s="39">
        <f>'Insumos (4)'!D60</f>
        <v>14352</v>
      </c>
      <c r="E31" s="38">
        <f t="shared" si="0"/>
        <v>14352</v>
      </c>
    </row>
    <row r="32" spans="1:5" x14ac:dyDescent="0.25">
      <c r="A32" s="49" t="str">
        <f>'Insumos (4)'!B45</f>
        <v>CINTA MÉTRICA x 5 m</v>
      </c>
      <c r="B32" s="26" t="str">
        <f>'Insumos (4)'!C45</f>
        <v>Un</v>
      </c>
      <c r="C32" s="25">
        <v>1</v>
      </c>
      <c r="D32" s="39">
        <f>'Insumos (4)'!D45</f>
        <v>19547</v>
      </c>
      <c r="E32" s="38">
        <f t="shared" si="0"/>
        <v>19547</v>
      </c>
    </row>
    <row r="33" spans="1:5" x14ac:dyDescent="0.25">
      <c r="A33" s="49" t="str">
        <f>'Insumos (4)'!B57</f>
        <v>NIVEL DE BURBUJA</v>
      </c>
      <c r="B33" s="26" t="str">
        <f>'Insumos (4)'!C57</f>
        <v>Un</v>
      </c>
      <c r="C33" s="25">
        <v>1</v>
      </c>
      <c r="D33" s="39">
        <f>'Insumos (4)'!D57</f>
        <v>45275</v>
      </c>
      <c r="E33" s="38">
        <f t="shared" si="0"/>
        <v>45275</v>
      </c>
    </row>
    <row r="34" spans="1:5" x14ac:dyDescent="0.25">
      <c r="A34" s="49" t="str">
        <f>'Insumos (4)'!B52</f>
        <v>MANGUERA DE NIVEL x 10 m</v>
      </c>
      <c r="B34" s="26" t="str">
        <f>'Insumos (4)'!C52</f>
        <v>Un</v>
      </c>
      <c r="C34" s="25">
        <v>1</v>
      </c>
      <c r="D34" s="39">
        <f>'Insumos (4)'!D52</f>
        <v>5037</v>
      </c>
      <c r="E34" s="38">
        <f t="shared" si="0"/>
        <v>5037</v>
      </c>
    </row>
    <row r="35" spans="1:5" x14ac:dyDescent="0.25">
      <c r="A35" s="49" t="str">
        <f>'Insumos (4)'!B61</f>
        <v>PLOMADA</v>
      </c>
      <c r="B35" s="26" t="str">
        <f>'Insumos (4)'!C61</f>
        <v>Un</v>
      </c>
      <c r="C35" s="25">
        <v>1</v>
      </c>
      <c r="D35" s="39">
        <f>'Insumos (4)'!D61</f>
        <v>19048</v>
      </c>
      <c r="E35" s="38">
        <f t="shared" si="0"/>
        <v>19048</v>
      </c>
    </row>
    <row r="36" spans="1:5" x14ac:dyDescent="0.25">
      <c r="A36" s="49" t="str">
        <f>'Insumos (4)'!B54</f>
        <v>MARCO SEGUETA FIJO</v>
      </c>
      <c r="B36" s="26" t="str">
        <f>'Insumos (4)'!C54</f>
        <v>Un</v>
      </c>
      <c r="C36" s="25">
        <v>1</v>
      </c>
      <c r="D36" s="39">
        <f>'Insumos (4)'!D54</f>
        <v>30470</v>
      </c>
      <c r="E36" s="38">
        <f t="shared" si="0"/>
        <v>30470</v>
      </c>
    </row>
    <row r="37" spans="1:5" x14ac:dyDescent="0.25">
      <c r="A37" s="49" t="str">
        <f>'Insumos (4)'!B64</f>
        <v>SERRUCHO</v>
      </c>
      <c r="B37" s="26" t="str">
        <f>'Insumos (4)'!C64</f>
        <v>Un</v>
      </c>
      <c r="C37" s="25">
        <v>1</v>
      </c>
      <c r="D37" s="39">
        <f>'Insumos (4)'!D64</f>
        <v>38288</v>
      </c>
      <c r="E37" s="38">
        <f t="shared" si="0"/>
        <v>38288</v>
      </c>
    </row>
    <row r="38" spans="1:5" x14ac:dyDescent="0.25">
      <c r="A38" s="49" t="str">
        <f>'Insumos (4)'!B55</f>
        <v>MARTILLO</v>
      </c>
      <c r="B38" s="26" t="str">
        <f>'Insumos (4)'!C55</f>
        <v>Un</v>
      </c>
      <c r="C38" s="25">
        <v>1</v>
      </c>
      <c r="D38" s="39">
        <f>'Insumos (4)'!D55</f>
        <v>35658</v>
      </c>
      <c r="E38" s="38">
        <f t="shared" si="0"/>
        <v>35658</v>
      </c>
    </row>
    <row r="39" spans="1:5" x14ac:dyDescent="0.25">
      <c r="A39" s="49" t="str">
        <f>'Insumos (4)'!B51</f>
        <v>LIMA PLANA PARA USO GENERAL CON MANGO 8"</v>
      </c>
      <c r="B39" s="26" t="str">
        <f>'Insumos (4)'!C51</f>
        <v>Un</v>
      </c>
      <c r="C39" s="25">
        <v>1</v>
      </c>
      <c r="D39" s="39">
        <f>'Insumos (4)'!D51</f>
        <v>22886</v>
      </c>
      <c r="E39" s="38">
        <f t="shared" si="0"/>
        <v>22886</v>
      </c>
    </row>
    <row r="40" spans="1:5" x14ac:dyDescent="0.25">
      <c r="D40" s="40" t="s">
        <v>150</v>
      </c>
      <c r="E40" s="41">
        <f>SUM(E29:E39)</f>
        <v>311128</v>
      </c>
    </row>
    <row r="42" spans="1:5" x14ac:dyDescent="0.25">
      <c r="D42" s="42" t="s">
        <v>151</v>
      </c>
      <c r="E42" s="43">
        <f>ROUND(SUM(E28:E40)/2, 0)</f>
        <v>311128</v>
      </c>
    </row>
    <row r="45" spans="1:5" x14ac:dyDescent="0.25">
      <c r="A45" s="46" t="s">
        <v>156</v>
      </c>
      <c r="B45" s="33"/>
      <c r="C45" s="34"/>
      <c r="D45" s="34"/>
      <c r="E45" s="35" t="s">
        <v>15</v>
      </c>
    </row>
    <row r="46" spans="1:5" x14ac:dyDescent="0.25">
      <c r="A46" s="47" t="s">
        <v>20</v>
      </c>
      <c r="B46" s="36" t="s">
        <v>21</v>
      </c>
      <c r="C46" s="36" t="s">
        <v>147</v>
      </c>
      <c r="D46" s="36" t="s">
        <v>22</v>
      </c>
      <c r="E46" s="37" t="s">
        <v>148</v>
      </c>
    </row>
    <row r="47" spans="1:5" x14ac:dyDescent="0.25">
      <c r="A47" s="48" t="s">
        <v>157</v>
      </c>
    </row>
    <row r="48" spans="1:5" x14ac:dyDescent="0.25">
      <c r="A48" s="49" t="str">
        <f>'Insumos (4)'!B26</f>
        <v>PANTALÓN DE TRABAJO</v>
      </c>
      <c r="B48" s="26" t="str">
        <f>'Insumos (4)'!C26</f>
        <v>Un</v>
      </c>
      <c r="C48" s="25">
        <v>1</v>
      </c>
      <c r="D48" s="39">
        <f>'Insumos (4)'!D26</f>
        <v>54013</v>
      </c>
      <c r="E48" s="38">
        <f>ROUND(C48*D48, 2)</f>
        <v>54013</v>
      </c>
    </row>
    <row r="49" spans="1:5" x14ac:dyDescent="0.25">
      <c r="A49" s="49" t="str">
        <f>'Insumos (4)'!B12</f>
        <v>CAMISA DE TRABAJO</v>
      </c>
      <c r="B49" s="26" t="str">
        <f>'Insumos (4)'!C12</f>
        <v>Un</v>
      </c>
      <c r="C49" s="25">
        <v>1</v>
      </c>
      <c r="D49" s="39">
        <f>'Insumos (4)'!D12</f>
        <v>23485</v>
      </c>
      <c r="E49" s="38">
        <f>ROUND(C49*D49, 2)</f>
        <v>23485</v>
      </c>
    </row>
    <row r="50" spans="1:5" x14ac:dyDescent="0.25">
      <c r="D50" s="40" t="s">
        <v>150</v>
      </c>
      <c r="E50" s="41">
        <f>SUM(E48:E49)</f>
        <v>77498</v>
      </c>
    </row>
    <row r="51" spans="1:5" x14ac:dyDescent="0.25">
      <c r="A51" s="48" t="s">
        <v>158</v>
      </c>
    </row>
    <row r="52" spans="1:5" x14ac:dyDescent="0.25">
      <c r="A52" s="49" t="str">
        <f>'Insumos (4)'!B11</f>
        <v>BOTAS DE SEGURIDAD</v>
      </c>
      <c r="B52" s="26" t="str">
        <f>'Insumos (4)'!C11</f>
        <v>Par</v>
      </c>
      <c r="C52" s="25">
        <v>1</v>
      </c>
      <c r="D52" s="39">
        <f>'Insumos (4)'!D11</f>
        <v>95658</v>
      </c>
      <c r="E52" s="38">
        <f>ROUND(C52*D52, 2)</f>
        <v>95658</v>
      </c>
    </row>
    <row r="53" spans="1:5" x14ac:dyDescent="0.25">
      <c r="D53" s="40" t="s">
        <v>150</v>
      </c>
      <c r="E53" s="41">
        <f>SUM(E52:E52)</f>
        <v>95658</v>
      </c>
    </row>
    <row r="55" spans="1:5" x14ac:dyDescent="0.25">
      <c r="D55" s="42" t="s">
        <v>151</v>
      </c>
      <c r="E55" s="43">
        <f>ROUND(SUM(E47:E53)/2, 0)</f>
        <v>173156</v>
      </c>
    </row>
    <row r="58" spans="1:5" x14ac:dyDescent="0.25">
      <c r="A58" s="46" t="s">
        <v>159</v>
      </c>
      <c r="B58" s="33"/>
      <c r="C58" s="34"/>
      <c r="D58" s="34"/>
      <c r="E58" s="35" t="s">
        <v>15</v>
      </c>
    </row>
    <row r="59" spans="1:5" x14ac:dyDescent="0.25">
      <c r="A59" s="47" t="s">
        <v>20</v>
      </c>
      <c r="B59" s="36" t="s">
        <v>21</v>
      </c>
      <c r="C59" s="36" t="s">
        <v>147</v>
      </c>
      <c r="D59" s="36" t="s">
        <v>22</v>
      </c>
      <c r="E59" s="37" t="s">
        <v>148</v>
      </c>
    </row>
    <row r="60" spans="1:5" x14ac:dyDescent="0.25">
      <c r="A60" s="48" t="s">
        <v>160</v>
      </c>
    </row>
    <row r="61" spans="1:5" x14ac:dyDescent="0.25">
      <c r="A61" s="49" t="str">
        <f>'Insumos (4)'!B15</f>
        <v>CHALECO REFLECTIVO</v>
      </c>
      <c r="B61" s="26" t="str">
        <f>'Insumos (4)'!C15</f>
        <v>Un</v>
      </c>
      <c r="C61" s="25">
        <v>1</v>
      </c>
      <c r="D61" s="39">
        <f>'Insumos (4)'!D15</f>
        <v>30353</v>
      </c>
      <c r="E61" s="38">
        <f t="shared" ref="E61:E66" si="1">ROUND(C61*D61, 2)</f>
        <v>30353</v>
      </c>
    </row>
    <row r="62" spans="1:5" x14ac:dyDescent="0.25">
      <c r="A62" s="49" t="str">
        <f>'Insumos (4)'!B13</f>
        <v>CASCO DE SEGURIDAD</v>
      </c>
      <c r="B62" s="26" t="str">
        <f>'Insumos (4)'!C13</f>
        <v>Un</v>
      </c>
      <c r="C62" s="25">
        <v>1</v>
      </c>
      <c r="D62" s="39">
        <f>'Insumos (4)'!D13</f>
        <v>36743</v>
      </c>
      <c r="E62" s="38">
        <f t="shared" si="1"/>
        <v>36743</v>
      </c>
    </row>
    <row r="63" spans="1:5" x14ac:dyDescent="0.25">
      <c r="A63" s="49" t="str">
        <f>'Insumos (4)'!B30</f>
        <v>TAPABOCAS</v>
      </c>
      <c r="B63" s="26" t="str">
        <f>'Insumos (4)'!C30</f>
        <v>Un</v>
      </c>
      <c r="C63" s="25">
        <v>1</v>
      </c>
      <c r="D63" s="39">
        <f>'Insumos (4)'!D30</f>
        <v>380</v>
      </c>
      <c r="E63" s="38">
        <f t="shared" si="1"/>
        <v>380</v>
      </c>
    </row>
    <row r="64" spans="1:5" x14ac:dyDescent="0.25">
      <c r="A64" s="49" t="str">
        <f>'Insumos (4)'!B31</f>
        <v>TAPÓN PARA OIDO</v>
      </c>
      <c r="B64" s="26" t="str">
        <f>'Insumos (4)'!C31</f>
        <v>Un</v>
      </c>
      <c r="C64" s="25">
        <v>1</v>
      </c>
      <c r="D64" s="39">
        <f>'Insumos (4)'!D31</f>
        <v>2279</v>
      </c>
      <c r="E64" s="38">
        <f t="shared" si="1"/>
        <v>2279</v>
      </c>
    </row>
    <row r="65" spans="1:5" x14ac:dyDescent="0.25">
      <c r="A65" s="49" t="str">
        <f>'Insumos (4)'!B18</f>
        <v>GAFAS DE SEGURIDAD</v>
      </c>
      <c r="B65" s="26" t="str">
        <f>'Insumos (4)'!C18</f>
        <v>Un</v>
      </c>
      <c r="C65" s="25">
        <v>1</v>
      </c>
      <c r="D65" s="39">
        <f>'Insumos (4)'!D18</f>
        <v>7439</v>
      </c>
      <c r="E65" s="38">
        <f t="shared" si="1"/>
        <v>7439</v>
      </c>
    </row>
    <row r="66" spans="1:5" x14ac:dyDescent="0.25">
      <c r="A66" s="49" t="str">
        <f>'Insumos (4)'!B21</f>
        <v>GUANTES VAQUETA</v>
      </c>
      <c r="B66" s="26" t="str">
        <f>'Insumos (4)'!C21</f>
        <v>Par</v>
      </c>
      <c r="C66" s="25">
        <v>1</v>
      </c>
      <c r="D66" s="39">
        <f>'Insumos (4)'!D21</f>
        <v>11772</v>
      </c>
      <c r="E66" s="38">
        <f t="shared" si="1"/>
        <v>11772</v>
      </c>
    </row>
    <row r="67" spans="1:5" x14ac:dyDescent="0.25">
      <c r="D67" s="40" t="s">
        <v>150</v>
      </c>
      <c r="E67" s="41">
        <f>SUM(E61:E66)</f>
        <v>88966</v>
      </c>
    </row>
    <row r="69" spans="1:5" x14ac:dyDescent="0.25">
      <c r="D69" s="42" t="s">
        <v>151</v>
      </c>
      <c r="E69" s="43">
        <f>ROUND(SUM(E60:E67)/2, 0)</f>
        <v>88966</v>
      </c>
    </row>
    <row r="72" spans="1:5" x14ac:dyDescent="0.25">
      <c r="A72" s="46" t="s">
        <v>161</v>
      </c>
      <c r="B72" s="33"/>
      <c r="C72" s="34"/>
      <c r="D72" s="34"/>
      <c r="E72" s="35" t="s">
        <v>146</v>
      </c>
    </row>
    <row r="73" spans="1:5" x14ac:dyDescent="0.25">
      <c r="A73" s="47" t="s">
        <v>20</v>
      </c>
      <c r="B73" s="36" t="s">
        <v>21</v>
      </c>
      <c r="C73" s="36" t="s">
        <v>147</v>
      </c>
      <c r="D73" s="36" t="s">
        <v>22</v>
      </c>
      <c r="E73" s="37" t="s">
        <v>148</v>
      </c>
    </row>
    <row r="74" spans="1:5" x14ac:dyDescent="0.25">
      <c r="A74" s="49" t="str">
        <f>'Insumos (4)'!B72</f>
        <v>AYUDANTE</v>
      </c>
      <c r="B74" s="26" t="str">
        <f>'Insumos (4)'!C72</f>
        <v>Mes</v>
      </c>
      <c r="C74" s="25">
        <v>3.3333000000000002E-2</v>
      </c>
      <c r="D74" s="39">
        <f>'Insumos (4)'!D72</f>
        <v>1300000</v>
      </c>
      <c r="E74" s="38">
        <f>ROUND(C74*D74, 2)</f>
        <v>43332.9</v>
      </c>
    </row>
    <row r="75" spans="1:5" x14ac:dyDescent="0.25">
      <c r="A75" s="49" t="str">
        <f>'Insumos (4)'!B71</f>
        <v>AUXILIO DE TRANSPORTE</v>
      </c>
      <c r="B75" s="26" t="str">
        <f>'Insumos (4)'!C71</f>
        <v>Mes</v>
      </c>
      <c r="C75" s="25">
        <v>3.3333000000000002E-2</v>
      </c>
      <c r="D75" s="39">
        <f>'Insumos (4)'!D71</f>
        <v>162000</v>
      </c>
      <c r="E75" s="38">
        <f>ROUND(C75*D75, 2)</f>
        <v>5399.95</v>
      </c>
    </row>
    <row r="76" spans="1:5" x14ac:dyDescent="0.25">
      <c r="D76" s="40" t="s">
        <v>150</v>
      </c>
      <c r="E76" s="41">
        <f>SUM(E74:E75)</f>
        <v>48732.85</v>
      </c>
    </row>
    <row r="77" spans="1:5" x14ac:dyDescent="0.25">
      <c r="A77" s="48" t="s">
        <v>162</v>
      </c>
    </row>
    <row r="78" spans="1:5" x14ac:dyDescent="0.25">
      <c r="A78" s="49" t="s">
        <v>163</v>
      </c>
      <c r="B78" s="26" t="s">
        <v>164</v>
      </c>
      <c r="C78" s="25">
        <v>12.5</v>
      </c>
      <c r="D78" s="39">
        <f>E74</f>
        <v>43332.9</v>
      </c>
      <c r="E78" s="38">
        <f>ROUND(C78*D78/100, 2)</f>
        <v>5416.61</v>
      </c>
    </row>
    <row r="79" spans="1:5" x14ac:dyDescent="0.25">
      <c r="A79" s="49" t="s">
        <v>165</v>
      </c>
      <c r="B79" s="26" t="s">
        <v>164</v>
      </c>
      <c r="C79" s="25">
        <v>16</v>
      </c>
      <c r="D79" s="39">
        <f>E74</f>
        <v>43332.9</v>
      </c>
      <c r="E79" s="38">
        <f>ROUND(C79*D79/100, 2)</f>
        <v>6933.26</v>
      </c>
    </row>
    <row r="80" spans="1:5" x14ac:dyDescent="0.25">
      <c r="A80" s="49" t="s">
        <v>166</v>
      </c>
      <c r="B80" s="26" t="s">
        <v>164</v>
      </c>
      <c r="C80" s="25">
        <v>6.96</v>
      </c>
      <c r="D80" s="39">
        <f>E74</f>
        <v>43332.9</v>
      </c>
      <c r="E80" s="38">
        <f>ROUND(C80*D80/100, 2)</f>
        <v>3015.97</v>
      </c>
    </row>
    <row r="81" spans="1:5" x14ac:dyDescent="0.25">
      <c r="D81" s="40" t="s">
        <v>150</v>
      </c>
      <c r="E81" s="41">
        <f>SUM(E78:E80)</f>
        <v>15365.839999999998</v>
      </c>
    </row>
    <row r="82" spans="1:5" x14ac:dyDescent="0.25">
      <c r="A82" s="48" t="s">
        <v>167</v>
      </c>
    </row>
    <row r="83" spans="1:5" x14ac:dyDescent="0.25">
      <c r="A83" s="49" t="s">
        <v>168</v>
      </c>
      <c r="B83" s="26" t="s">
        <v>169</v>
      </c>
      <c r="C83" s="25">
        <v>8.3332999999999995</v>
      </c>
      <c r="D83" s="39">
        <f>E74+E75</f>
        <v>48732.85</v>
      </c>
      <c r="E83" s="38">
        <f>ROUND(C83*D83/100, 2)</f>
        <v>4061.05</v>
      </c>
    </row>
    <row r="84" spans="1:5" x14ac:dyDescent="0.25">
      <c r="A84" s="49" t="s">
        <v>170</v>
      </c>
      <c r="B84" s="26" t="s">
        <v>169</v>
      </c>
      <c r="C84" s="25">
        <v>3.3300000000000003E-2</v>
      </c>
      <c r="D84" s="39">
        <f>E83</f>
        <v>4061.05</v>
      </c>
      <c r="E84" s="38">
        <f>ROUND(C84*D84/100, 2)</f>
        <v>1.35</v>
      </c>
    </row>
    <row r="85" spans="1:5" x14ac:dyDescent="0.25">
      <c r="A85" s="49" t="s">
        <v>171</v>
      </c>
      <c r="B85" s="26" t="s">
        <v>169</v>
      </c>
      <c r="C85" s="25">
        <v>4.1666999999999996</v>
      </c>
      <c r="D85" s="39">
        <f>E74</f>
        <v>43332.9</v>
      </c>
      <c r="E85" s="38">
        <f>ROUND(C85*D85/100, 2)</f>
        <v>1805.55</v>
      </c>
    </row>
    <row r="86" spans="1:5" x14ac:dyDescent="0.25">
      <c r="A86" s="49" t="s">
        <v>172</v>
      </c>
      <c r="B86" s="26" t="s">
        <v>169</v>
      </c>
      <c r="C86" s="25">
        <v>8.3332999999999995</v>
      </c>
      <c r="D86" s="39">
        <f>E74+E75</f>
        <v>48732.85</v>
      </c>
      <c r="E86" s="38">
        <f>ROUND(C86*D86/100, 2)</f>
        <v>4061.05</v>
      </c>
    </row>
    <row r="87" spans="1:5" x14ac:dyDescent="0.25">
      <c r="D87" s="40" t="s">
        <v>150</v>
      </c>
      <c r="E87" s="41">
        <f>SUM(E83:E86)</f>
        <v>9929</v>
      </c>
    </row>
    <row r="88" spans="1:5" x14ac:dyDescent="0.25">
      <c r="A88" s="48" t="s">
        <v>173</v>
      </c>
    </row>
    <row r="89" spans="1:5" x14ac:dyDescent="0.25">
      <c r="A89" s="49" t="s">
        <v>174</v>
      </c>
      <c r="B89" s="26" t="s">
        <v>164</v>
      </c>
      <c r="C89" s="25">
        <v>4</v>
      </c>
      <c r="D89" s="39">
        <f>E74</f>
        <v>43332.9</v>
      </c>
      <c r="E89" s="38">
        <f>ROUND(C89*D89/100, 2)</f>
        <v>1733.32</v>
      </c>
    </row>
    <row r="90" spans="1:5" x14ac:dyDescent="0.25">
      <c r="A90" s="49" t="s">
        <v>175</v>
      </c>
      <c r="B90" s="26" t="s">
        <v>164</v>
      </c>
      <c r="C90" s="25">
        <v>3</v>
      </c>
      <c r="D90" s="39">
        <f>E74</f>
        <v>43332.9</v>
      </c>
      <c r="E90" s="38">
        <f>ROUND(C90*D90/100, 2)</f>
        <v>1299.99</v>
      </c>
    </row>
    <row r="91" spans="1:5" x14ac:dyDescent="0.25">
      <c r="A91" s="49" t="s">
        <v>176</v>
      </c>
      <c r="B91" s="26" t="s">
        <v>164</v>
      </c>
      <c r="C91" s="25">
        <v>2</v>
      </c>
      <c r="D91" s="39">
        <f>E74</f>
        <v>43332.9</v>
      </c>
      <c r="E91" s="38">
        <f>ROUND(C91*D91/100, 2)</f>
        <v>866.66</v>
      </c>
    </row>
    <row r="92" spans="1:5" ht="30" x14ac:dyDescent="0.25">
      <c r="A92" s="49" t="s">
        <v>177</v>
      </c>
      <c r="B92" s="26" t="s">
        <v>164</v>
      </c>
      <c r="C92" s="25">
        <v>2.5</v>
      </c>
      <c r="D92" s="39">
        <f>E74</f>
        <v>43332.9</v>
      </c>
      <c r="E92" s="38">
        <f>ROUND(C92*D92/100, 2)</f>
        <v>1083.32</v>
      </c>
    </row>
    <row r="93" spans="1:5" x14ac:dyDescent="0.25">
      <c r="D93" s="40" t="s">
        <v>150</v>
      </c>
      <c r="E93" s="41">
        <f>SUM(E89:E92)</f>
        <v>4983.29</v>
      </c>
    </row>
    <row r="94" spans="1:5" x14ac:dyDescent="0.25">
      <c r="A94" s="48" t="s">
        <v>178</v>
      </c>
    </row>
    <row r="95" spans="1:5" x14ac:dyDescent="0.25">
      <c r="A95" s="49" t="s">
        <v>156</v>
      </c>
      <c r="B95" s="26" t="s">
        <v>33</v>
      </c>
      <c r="C95" s="25">
        <v>8.3330000000000001E-3</v>
      </c>
      <c r="D95" s="39">
        <f>E55</f>
        <v>173156</v>
      </c>
      <c r="E95" s="38">
        <f>ROUND(C95*D95, 2)</f>
        <v>1442.91</v>
      </c>
    </row>
    <row r="96" spans="1:5" x14ac:dyDescent="0.25">
      <c r="A96" s="49" t="s">
        <v>159</v>
      </c>
      <c r="B96" s="26" t="s">
        <v>33</v>
      </c>
      <c r="C96" s="25">
        <v>8.3330000000000001E-3</v>
      </c>
      <c r="D96" s="39">
        <f>E69</f>
        <v>88966</v>
      </c>
      <c r="E96" s="38">
        <f>ROUND(C96*D96, 2)</f>
        <v>741.35</v>
      </c>
    </row>
    <row r="97" spans="1:5" x14ac:dyDescent="0.25">
      <c r="D97" s="40" t="s">
        <v>150</v>
      </c>
      <c r="E97" s="41">
        <f>SUM(E95:E96)</f>
        <v>2184.2600000000002</v>
      </c>
    </row>
    <row r="99" spans="1:5" x14ac:dyDescent="0.25">
      <c r="D99" s="42" t="s">
        <v>151</v>
      </c>
      <c r="E99" s="43">
        <f>ROUND(SUM(E74:E97)/2, 0)</f>
        <v>81195</v>
      </c>
    </row>
    <row r="101" spans="1:5" x14ac:dyDescent="0.25">
      <c r="D101" s="44" t="s">
        <v>179</v>
      </c>
      <c r="E101" s="45">
        <f>E99/E74-1</f>
        <v>0.87374950672583651</v>
      </c>
    </row>
    <row r="104" spans="1:5" x14ac:dyDescent="0.25">
      <c r="A104" s="46" t="s">
        <v>181</v>
      </c>
      <c r="B104" s="33"/>
      <c r="C104" s="34"/>
      <c r="D104" s="34"/>
      <c r="E104" s="35" t="s">
        <v>146</v>
      </c>
    </row>
    <row r="105" spans="1:5" x14ac:dyDescent="0.25">
      <c r="A105" s="47" t="s">
        <v>20</v>
      </c>
      <c r="B105" s="36" t="s">
        <v>21</v>
      </c>
      <c r="C105" s="36" t="s">
        <v>147</v>
      </c>
      <c r="D105" s="36" t="s">
        <v>22</v>
      </c>
      <c r="E105" s="37" t="s">
        <v>148</v>
      </c>
    </row>
    <row r="106" spans="1:5" x14ac:dyDescent="0.25">
      <c r="A106" s="49" t="str">
        <f>'Insumos (4)'!B73</f>
        <v>OFICIAL</v>
      </c>
      <c r="B106" s="26" t="str">
        <f>'Insumos (4)'!C73</f>
        <v>Mes</v>
      </c>
      <c r="C106" s="25">
        <v>3.3333000000000002E-2</v>
      </c>
      <c r="D106" s="39">
        <f>'Insumos (4)'!D73</f>
        <v>1880539</v>
      </c>
      <c r="E106" s="38">
        <f>ROUND(C106*D106, 2)</f>
        <v>62684.01</v>
      </c>
    </row>
    <row r="107" spans="1:5" x14ac:dyDescent="0.25">
      <c r="A107" s="49" t="str">
        <f>'Insumos (4)'!B71</f>
        <v>AUXILIO DE TRANSPORTE</v>
      </c>
      <c r="B107" s="26" t="str">
        <f>'Insumos (4)'!C71</f>
        <v>Mes</v>
      </c>
      <c r="C107" s="25">
        <v>3.3333000000000002E-2</v>
      </c>
      <c r="D107" s="39">
        <f>'Insumos (4)'!D71</f>
        <v>162000</v>
      </c>
      <c r="E107" s="38">
        <f>ROUND(C107*D107, 2)</f>
        <v>5399.95</v>
      </c>
    </row>
    <row r="108" spans="1:5" x14ac:dyDescent="0.25">
      <c r="D108" s="40" t="s">
        <v>150</v>
      </c>
      <c r="E108" s="41">
        <f>SUM(E106:E107)</f>
        <v>68083.960000000006</v>
      </c>
    </row>
    <row r="109" spans="1:5" x14ac:dyDescent="0.25">
      <c r="A109" s="48" t="s">
        <v>162</v>
      </c>
    </row>
    <row r="110" spans="1:5" x14ac:dyDescent="0.25">
      <c r="A110" s="49" t="s">
        <v>163</v>
      </c>
      <c r="B110" s="26" t="s">
        <v>164</v>
      </c>
      <c r="C110" s="25">
        <v>12.5</v>
      </c>
      <c r="D110" s="39">
        <f>E106</f>
        <v>62684.01</v>
      </c>
      <c r="E110" s="38">
        <f>ROUND(C110*D110/100, 2)</f>
        <v>7835.5</v>
      </c>
    </row>
    <row r="111" spans="1:5" x14ac:dyDescent="0.25">
      <c r="A111" s="49" t="s">
        <v>165</v>
      </c>
      <c r="B111" s="26" t="s">
        <v>164</v>
      </c>
      <c r="C111" s="25">
        <v>16</v>
      </c>
      <c r="D111" s="39">
        <f>E106</f>
        <v>62684.01</v>
      </c>
      <c r="E111" s="38">
        <f>ROUND(C111*D111/100, 2)</f>
        <v>10029.44</v>
      </c>
    </row>
    <row r="112" spans="1:5" x14ac:dyDescent="0.25">
      <c r="A112" s="49" t="s">
        <v>166</v>
      </c>
      <c r="B112" s="26" t="s">
        <v>164</v>
      </c>
      <c r="C112" s="25">
        <v>6.96</v>
      </c>
      <c r="D112" s="39">
        <f>E106</f>
        <v>62684.01</v>
      </c>
      <c r="E112" s="38">
        <f>ROUND(C112*D112/100, 2)</f>
        <v>4362.8100000000004</v>
      </c>
    </row>
    <row r="113" spans="1:5" x14ac:dyDescent="0.25">
      <c r="D113" s="40" t="s">
        <v>150</v>
      </c>
      <c r="E113" s="41">
        <f>SUM(E110:E112)</f>
        <v>22227.750000000004</v>
      </c>
    </row>
    <row r="114" spans="1:5" x14ac:dyDescent="0.25">
      <c r="A114" s="48" t="s">
        <v>167</v>
      </c>
    </row>
    <row r="115" spans="1:5" x14ac:dyDescent="0.25">
      <c r="A115" s="49" t="s">
        <v>168</v>
      </c>
      <c r="B115" s="26" t="s">
        <v>169</v>
      </c>
      <c r="C115" s="25">
        <v>8.3332999999999995</v>
      </c>
      <c r="D115" s="39">
        <f>E106+E107</f>
        <v>68083.960000000006</v>
      </c>
      <c r="E115" s="38">
        <f>ROUND(C115*D115/100, 2)</f>
        <v>5673.64</v>
      </c>
    </row>
    <row r="116" spans="1:5" x14ac:dyDescent="0.25">
      <c r="A116" s="49" t="s">
        <v>170</v>
      </c>
      <c r="B116" s="26" t="s">
        <v>169</v>
      </c>
      <c r="C116" s="25">
        <v>3.3300000000000003E-2</v>
      </c>
      <c r="D116" s="39">
        <f>E115</f>
        <v>5673.64</v>
      </c>
      <c r="E116" s="38">
        <f>ROUND(C116*D116/100, 2)</f>
        <v>1.89</v>
      </c>
    </row>
    <row r="117" spans="1:5" x14ac:dyDescent="0.25">
      <c r="A117" s="49" t="s">
        <v>171</v>
      </c>
      <c r="B117" s="26" t="s">
        <v>169</v>
      </c>
      <c r="C117" s="25">
        <v>4.1666999999999996</v>
      </c>
      <c r="D117" s="39">
        <f>E106</f>
        <v>62684.01</v>
      </c>
      <c r="E117" s="38">
        <f>ROUND(C117*D117/100, 2)</f>
        <v>2611.85</v>
      </c>
    </row>
    <row r="118" spans="1:5" x14ac:dyDescent="0.25">
      <c r="A118" s="49" t="s">
        <v>172</v>
      </c>
      <c r="B118" s="26" t="s">
        <v>169</v>
      </c>
      <c r="C118" s="25">
        <v>8.3332999999999995</v>
      </c>
      <c r="D118" s="39">
        <f>E106+E107</f>
        <v>68083.960000000006</v>
      </c>
      <c r="E118" s="38">
        <f>ROUND(C118*D118/100, 2)</f>
        <v>5673.64</v>
      </c>
    </row>
    <row r="119" spans="1:5" x14ac:dyDescent="0.25">
      <c r="D119" s="40" t="s">
        <v>150</v>
      </c>
      <c r="E119" s="41">
        <f>SUM(E115:E118)</f>
        <v>13961.02</v>
      </c>
    </row>
    <row r="120" spans="1:5" x14ac:dyDescent="0.25">
      <c r="A120" s="48" t="s">
        <v>173</v>
      </c>
    </row>
    <row r="121" spans="1:5" x14ac:dyDescent="0.25">
      <c r="A121" s="49" t="s">
        <v>174</v>
      </c>
      <c r="B121" s="26" t="s">
        <v>164</v>
      </c>
      <c r="C121" s="25">
        <v>4</v>
      </c>
      <c r="D121" s="39">
        <f>E106</f>
        <v>62684.01</v>
      </c>
      <c r="E121" s="38">
        <f>ROUND(C121*D121/100, 2)</f>
        <v>2507.36</v>
      </c>
    </row>
    <row r="122" spans="1:5" x14ac:dyDescent="0.25">
      <c r="A122" s="49" t="s">
        <v>175</v>
      </c>
      <c r="B122" s="26" t="s">
        <v>164</v>
      </c>
      <c r="C122" s="25">
        <v>3</v>
      </c>
      <c r="D122" s="39">
        <f>E106</f>
        <v>62684.01</v>
      </c>
      <c r="E122" s="38">
        <f>ROUND(C122*D122/100, 2)</f>
        <v>1880.52</v>
      </c>
    </row>
    <row r="123" spans="1:5" x14ac:dyDescent="0.25">
      <c r="A123" s="49" t="s">
        <v>176</v>
      </c>
      <c r="B123" s="26" t="s">
        <v>164</v>
      </c>
      <c r="C123" s="25">
        <v>2</v>
      </c>
      <c r="D123" s="39">
        <f>E106</f>
        <v>62684.01</v>
      </c>
      <c r="E123" s="38">
        <f>ROUND(C123*D123/100, 2)</f>
        <v>1253.68</v>
      </c>
    </row>
    <row r="124" spans="1:5" ht="30" x14ac:dyDescent="0.25">
      <c r="A124" s="49" t="s">
        <v>177</v>
      </c>
      <c r="B124" s="26" t="s">
        <v>164</v>
      </c>
      <c r="C124" s="25">
        <v>2.5</v>
      </c>
      <c r="D124" s="39">
        <f>E106</f>
        <v>62684.01</v>
      </c>
      <c r="E124" s="38">
        <f>ROUND(C124*D124/100, 2)</f>
        <v>1567.1</v>
      </c>
    </row>
    <row r="125" spans="1:5" x14ac:dyDescent="0.25">
      <c r="D125" s="40" t="s">
        <v>150</v>
      </c>
      <c r="E125" s="41">
        <f>SUM(E121:E124)</f>
        <v>7208.66</v>
      </c>
    </row>
    <row r="126" spans="1:5" x14ac:dyDescent="0.25">
      <c r="A126" s="48" t="s">
        <v>178</v>
      </c>
    </row>
    <row r="127" spans="1:5" x14ac:dyDescent="0.25">
      <c r="A127" s="49" t="s">
        <v>156</v>
      </c>
      <c r="B127" s="26" t="s">
        <v>33</v>
      </c>
      <c r="C127" s="25">
        <v>8.3330000000000001E-3</v>
      </c>
      <c r="D127" s="39">
        <f>E55</f>
        <v>173156</v>
      </c>
      <c r="E127" s="38">
        <f>ROUND(C127*D127, 2)</f>
        <v>1442.91</v>
      </c>
    </row>
    <row r="128" spans="1:5" x14ac:dyDescent="0.25">
      <c r="A128" s="49" t="s">
        <v>159</v>
      </c>
      <c r="B128" s="26" t="s">
        <v>33</v>
      </c>
      <c r="C128" s="25">
        <v>8.3330000000000001E-3</v>
      </c>
      <c r="D128" s="39">
        <f>E69</f>
        <v>88966</v>
      </c>
      <c r="E128" s="38">
        <f>ROUND(C128*D128, 2)</f>
        <v>741.35</v>
      </c>
    </row>
    <row r="129" spans="1:5" x14ac:dyDescent="0.25">
      <c r="D129" s="40" t="s">
        <v>150</v>
      </c>
      <c r="E129" s="41">
        <f>SUM(E127:E128)</f>
        <v>2184.2600000000002</v>
      </c>
    </row>
    <row r="131" spans="1:5" x14ac:dyDescent="0.25">
      <c r="D131" s="42" t="s">
        <v>151</v>
      </c>
      <c r="E131" s="43">
        <f>ROUND(SUM(E106:E129)/2, 0)</f>
        <v>113666</v>
      </c>
    </row>
    <row r="133" spans="1:5" x14ac:dyDescent="0.25">
      <c r="D133" s="44" t="s">
        <v>179</v>
      </c>
      <c r="E133" s="45">
        <f>E131/E106-1</f>
        <v>0.8133173037270589</v>
      </c>
    </row>
    <row r="136" spans="1:5" x14ac:dyDescent="0.25">
      <c r="A136" s="46" t="s">
        <v>183</v>
      </c>
      <c r="B136" s="33"/>
      <c r="C136" s="34"/>
      <c r="D136" s="34"/>
      <c r="E136" s="35" t="s">
        <v>146</v>
      </c>
    </row>
    <row r="137" spans="1:5" x14ac:dyDescent="0.25">
      <c r="A137" s="47" t="s">
        <v>20</v>
      </c>
      <c r="B137" s="36" t="s">
        <v>21</v>
      </c>
      <c r="C137" s="36" t="s">
        <v>147</v>
      </c>
      <c r="D137" s="36" t="s">
        <v>22</v>
      </c>
      <c r="E137" s="37" t="s">
        <v>148</v>
      </c>
    </row>
    <row r="138" spans="1:5" x14ac:dyDescent="0.25">
      <c r="A138" s="48" t="s">
        <v>184</v>
      </c>
    </row>
    <row r="139" spans="1:5" x14ac:dyDescent="0.25">
      <c r="A139" s="49" t="s">
        <v>181</v>
      </c>
      <c r="B139" s="26" t="s">
        <v>89</v>
      </c>
      <c r="C139" s="25">
        <v>1</v>
      </c>
      <c r="D139" s="39">
        <f>E131</f>
        <v>113666</v>
      </c>
      <c r="E139" s="38">
        <f>ROUND(C139*D139, 2)</f>
        <v>113666</v>
      </c>
    </row>
    <row r="140" spans="1:5" x14ac:dyDescent="0.25">
      <c r="A140" s="49" t="s">
        <v>161</v>
      </c>
      <c r="B140" s="26" t="s">
        <v>89</v>
      </c>
      <c r="C140" s="25">
        <v>1</v>
      </c>
      <c r="D140" s="39">
        <f>E99</f>
        <v>81195</v>
      </c>
      <c r="E140" s="38">
        <f>ROUND(C140*D140, 2)</f>
        <v>81195</v>
      </c>
    </row>
    <row r="141" spans="1:5" x14ac:dyDescent="0.25">
      <c r="D141" s="40" t="s">
        <v>150</v>
      </c>
      <c r="E141" s="41">
        <f>SUM(E139:E140)</f>
        <v>194861</v>
      </c>
    </row>
    <row r="143" spans="1:5" x14ac:dyDescent="0.25">
      <c r="D143" s="42" t="s">
        <v>151</v>
      </c>
      <c r="E143" s="43">
        <f>ROUND(SUM(E138:E141)/2, 0)</f>
        <v>194861</v>
      </c>
    </row>
    <row r="146" spans="1:5" x14ac:dyDescent="0.25">
      <c r="A146" s="46" t="s">
        <v>185</v>
      </c>
      <c r="B146" s="33"/>
      <c r="C146" s="34"/>
      <c r="D146" s="34"/>
      <c r="E146" s="35" t="s">
        <v>146</v>
      </c>
    </row>
    <row r="147" spans="1:5" x14ac:dyDescent="0.25">
      <c r="A147" s="47" t="s">
        <v>20</v>
      </c>
      <c r="B147" s="36" t="s">
        <v>21</v>
      </c>
      <c r="C147" s="36" t="s">
        <v>147</v>
      </c>
      <c r="D147" s="36" t="s">
        <v>22</v>
      </c>
      <c r="E147" s="37" t="s">
        <v>148</v>
      </c>
    </row>
    <row r="148" spans="1:5" x14ac:dyDescent="0.25">
      <c r="A148" s="48" t="s">
        <v>184</v>
      </c>
    </row>
    <row r="149" spans="1:5" x14ac:dyDescent="0.25">
      <c r="A149" s="49" t="s">
        <v>181</v>
      </c>
      <c r="B149" s="26" t="s">
        <v>89</v>
      </c>
      <c r="C149" s="25">
        <v>1</v>
      </c>
      <c r="D149" s="39">
        <f>E131</f>
        <v>113666</v>
      </c>
      <c r="E149" s="38">
        <f>ROUND(C149*D149, 2)</f>
        <v>113666</v>
      </c>
    </row>
    <row r="150" spans="1:5" x14ac:dyDescent="0.25">
      <c r="A150" s="49" t="s">
        <v>161</v>
      </c>
      <c r="B150" s="26" t="s">
        <v>89</v>
      </c>
      <c r="C150" s="25">
        <v>2</v>
      </c>
      <c r="D150" s="39">
        <f>E99</f>
        <v>81195</v>
      </c>
      <c r="E150" s="38">
        <f>ROUND(C150*D150, 2)</f>
        <v>162390</v>
      </c>
    </row>
    <row r="151" spans="1:5" x14ac:dyDescent="0.25">
      <c r="D151" s="40" t="s">
        <v>150</v>
      </c>
      <c r="E151" s="41">
        <f>SUM(E149:E150)</f>
        <v>276056</v>
      </c>
    </row>
    <row r="153" spans="1:5" x14ac:dyDescent="0.25">
      <c r="D153" s="42" t="s">
        <v>151</v>
      </c>
      <c r="E153" s="43">
        <f>ROUND(SUM(E148:E151)/2, 0)</f>
        <v>276056</v>
      </c>
    </row>
    <row r="156" spans="1:5" x14ac:dyDescent="0.25">
      <c r="A156" s="46" t="s">
        <v>186</v>
      </c>
      <c r="B156" s="33"/>
      <c r="C156" s="34"/>
      <c r="D156" s="34"/>
      <c r="E156" s="35" t="s">
        <v>146</v>
      </c>
    </row>
    <row r="157" spans="1:5" x14ac:dyDescent="0.25">
      <c r="A157" s="47" t="s">
        <v>20</v>
      </c>
      <c r="B157" s="36" t="s">
        <v>21</v>
      </c>
      <c r="C157" s="36" t="s">
        <v>147</v>
      </c>
      <c r="D157" s="36" t="s">
        <v>22</v>
      </c>
      <c r="E157" s="37" t="s">
        <v>148</v>
      </c>
    </row>
    <row r="158" spans="1:5" x14ac:dyDescent="0.25">
      <c r="A158" s="48" t="s">
        <v>184</v>
      </c>
    </row>
    <row r="159" spans="1:5" x14ac:dyDescent="0.25">
      <c r="A159" s="49" t="s">
        <v>181</v>
      </c>
      <c r="B159" s="26" t="s">
        <v>89</v>
      </c>
      <c r="C159" s="25">
        <v>1</v>
      </c>
      <c r="D159" s="39">
        <f>E131</f>
        <v>113666</v>
      </c>
      <c r="E159" s="38">
        <f>ROUND(C159*D159, 2)</f>
        <v>113666</v>
      </c>
    </row>
    <row r="160" spans="1:5" x14ac:dyDescent="0.25">
      <c r="A160" s="49" t="s">
        <v>161</v>
      </c>
      <c r="B160" s="26" t="s">
        <v>89</v>
      </c>
      <c r="C160" s="25">
        <v>3</v>
      </c>
      <c r="D160" s="39">
        <f>E99</f>
        <v>81195</v>
      </c>
      <c r="E160" s="38">
        <f>ROUND(C160*D160, 2)</f>
        <v>243585</v>
      </c>
    </row>
    <row r="161" spans="1:5" x14ac:dyDescent="0.25">
      <c r="D161" s="40" t="s">
        <v>150</v>
      </c>
      <c r="E161" s="41">
        <f>SUM(E159:E160)</f>
        <v>357251</v>
      </c>
    </row>
    <row r="163" spans="1:5" x14ac:dyDescent="0.25">
      <c r="D163" s="42" t="s">
        <v>151</v>
      </c>
      <c r="E163" s="43">
        <f>ROUND(SUM(E158:E161)/2, 0)</f>
        <v>357251</v>
      </c>
    </row>
    <row r="166" spans="1:5" x14ac:dyDescent="0.25">
      <c r="A166" s="46" t="s">
        <v>270</v>
      </c>
      <c r="B166" s="33"/>
      <c r="C166" s="34"/>
      <c r="D166" s="34"/>
      <c r="E166" s="35" t="s">
        <v>146</v>
      </c>
    </row>
    <row r="167" spans="1:5" x14ac:dyDescent="0.25">
      <c r="A167" s="47" t="s">
        <v>20</v>
      </c>
      <c r="B167" s="36" t="s">
        <v>21</v>
      </c>
      <c r="C167" s="36" t="s">
        <v>147</v>
      </c>
      <c r="D167" s="36" t="s">
        <v>22</v>
      </c>
      <c r="E167" s="37" t="s">
        <v>148</v>
      </c>
    </row>
    <row r="168" spans="1:5" x14ac:dyDescent="0.25">
      <c r="A168" s="48" t="s">
        <v>184</v>
      </c>
    </row>
    <row r="169" spans="1:5" x14ac:dyDescent="0.25">
      <c r="A169" s="49" t="s">
        <v>181</v>
      </c>
      <c r="B169" s="26" t="s">
        <v>89</v>
      </c>
      <c r="C169" s="25">
        <v>1</v>
      </c>
      <c r="D169" s="39">
        <f>E131</f>
        <v>113666</v>
      </c>
      <c r="E169" s="38">
        <f>ROUND(C169*D169, 2)</f>
        <v>113666</v>
      </c>
    </row>
    <row r="170" spans="1:5" x14ac:dyDescent="0.25">
      <c r="A170" s="49" t="s">
        <v>161</v>
      </c>
      <c r="B170" s="26" t="s">
        <v>89</v>
      </c>
      <c r="C170" s="25">
        <v>4</v>
      </c>
      <c r="D170" s="39">
        <f>E99</f>
        <v>81195</v>
      </c>
      <c r="E170" s="38">
        <f>ROUND(C170*D170, 2)</f>
        <v>324780</v>
      </c>
    </row>
    <row r="171" spans="1:5" x14ac:dyDescent="0.25">
      <c r="D171" s="40" t="s">
        <v>150</v>
      </c>
      <c r="E171" s="41">
        <f>SUM(E169:E170)</f>
        <v>438446</v>
      </c>
    </row>
    <row r="173" spans="1:5" x14ac:dyDescent="0.25">
      <c r="D173" s="42" t="s">
        <v>151</v>
      </c>
      <c r="E173" s="43">
        <f>ROUND(SUM(E168:E171)/2, 0)</f>
        <v>438446</v>
      </c>
    </row>
    <row r="176" spans="1:5" x14ac:dyDescent="0.25">
      <c r="A176" s="46" t="s">
        <v>187</v>
      </c>
      <c r="B176" s="33"/>
      <c r="C176" s="34"/>
      <c r="D176" s="34"/>
      <c r="E176" s="35" t="s">
        <v>146</v>
      </c>
    </row>
    <row r="177" spans="1:5" x14ac:dyDescent="0.25">
      <c r="A177" s="47" t="s">
        <v>20</v>
      </c>
      <c r="B177" s="36" t="s">
        <v>21</v>
      </c>
      <c r="C177" s="36" t="s">
        <v>147</v>
      </c>
      <c r="D177" s="36" t="s">
        <v>22</v>
      </c>
      <c r="E177" s="37" t="s">
        <v>148</v>
      </c>
    </row>
    <row r="178" spans="1:5" x14ac:dyDescent="0.25">
      <c r="A178" s="48" t="s">
        <v>184</v>
      </c>
    </row>
    <row r="179" spans="1:5" x14ac:dyDescent="0.25">
      <c r="A179" s="49" t="s">
        <v>161</v>
      </c>
      <c r="B179" s="26" t="s">
        <v>89</v>
      </c>
      <c r="C179" s="25">
        <v>2</v>
      </c>
      <c r="D179" s="39">
        <f>E99</f>
        <v>81195</v>
      </c>
      <c r="E179" s="38">
        <f>ROUND(C179*D179, 2)</f>
        <v>162390</v>
      </c>
    </row>
    <row r="180" spans="1:5" x14ac:dyDescent="0.25">
      <c r="D180" s="40" t="s">
        <v>150</v>
      </c>
      <c r="E180" s="41">
        <f>SUM(E179:E179)</f>
        <v>162390</v>
      </c>
    </row>
    <row r="182" spans="1:5" x14ac:dyDescent="0.25">
      <c r="D182" s="42" t="s">
        <v>151</v>
      </c>
      <c r="E182" s="43">
        <f>ROUND(SUM(E178:E180)/2, 0)</f>
        <v>162390</v>
      </c>
    </row>
    <row r="185" spans="1:5" x14ac:dyDescent="0.25">
      <c r="A185" s="46" t="s">
        <v>189</v>
      </c>
      <c r="B185" s="33"/>
      <c r="C185" s="34"/>
      <c r="D185" s="34"/>
      <c r="E185" s="35" t="s">
        <v>14</v>
      </c>
    </row>
    <row r="186" spans="1:5" x14ac:dyDescent="0.25">
      <c r="A186" s="47" t="s">
        <v>20</v>
      </c>
      <c r="B186" s="36" t="s">
        <v>21</v>
      </c>
      <c r="C186" s="36" t="s">
        <v>147</v>
      </c>
      <c r="D186" s="36" t="s">
        <v>22</v>
      </c>
      <c r="E186" s="37" t="s">
        <v>148</v>
      </c>
    </row>
    <row r="187" spans="1:5" x14ac:dyDescent="0.25">
      <c r="A187" s="48" t="s">
        <v>190</v>
      </c>
    </row>
    <row r="188" spans="1:5" x14ac:dyDescent="0.25">
      <c r="A188" s="49" t="str">
        <f>'Insumos (4)'!B14</f>
        <v>CEMENTO GRIS</v>
      </c>
      <c r="B188" s="26" t="str">
        <f>'Insumos (4)'!C14</f>
        <v>Kg</v>
      </c>
      <c r="C188" s="25">
        <v>313.3</v>
      </c>
      <c r="D188" s="39">
        <f>'Insumos (4)'!D14</f>
        <v>699</v>
      </c>
      <c r="E188" s="38">
        <f>ROUND(C188*D188, 2)</f>
        <v>218996.7</v>
      </c>
    </row>
    <row r="189" spans="1:5" x14ac:dyDescent="0.25">
      <c r="A189" s="49" t="str">
        <f>'Insumos (4)'!B7</f>
        <v>ARENA</v>
      </c>
      <c r="B189" s="26" t="str">
        <f>'Insumos (4)'!C7</f>
        <v>m3</v>
      </c>
      <c r="C189" s="25">
        <v>0.67</v>
      </c>
      <c r="D189" s="39">
        <f>'Insumos (4)'!D7</f>
        <v>99404</v>
      </c>
      <c r="E189" s="38">
        <f>ROUND(C189*D189, 2)</f>
        <v>66600.679999999993</v>
      </c>
    </row>
    <row r="190" spans="1:5" x14ac:dyDescent="0.25">
      <c r="A190" s="49" t="str">
        <f>'Insumos (4)'!B33</f>
        <v>TRITURADO DE 3/4"</v>
      </c>
      <c r="B190" s="26" t="str">
        <f>'Insumos (4)'!C33</f>
        <v>m3</v>
      </c>
      <c r="C190" s="25">
        <v>0.7</v>
      </c>
      <c r="D190" s="39">
        <f>'Insumos (4)'!D33</f>
        <v>132067</v>
      </c>
      <c r="E190" s="38">
        <f>ROUND(C190*D190, 2)</f>
        <v>92446.9</v>
      </c>
    </row>
    <row r="191" spans="1:5" x14ac:dyDescent="0.25">
      <c r="A191" s="49" t="str">
        <f>'Insumos (4)'!B6</f>
        <v>AGUA</v>
      </c>
      <c r="B191" s="26" t="str">
        <f>'Insumos (4)'!C6</f>
        <v>Lt</v>
      </c>
      <c r="C191" s="25">
        <v>211.03</v>
      </c>
      <c r="D191" s="39">
        <f>'Insumos (4)'!D6</f>
        <v>70</v>
      </c>
      <c r="E191" s="38">
        <f>ROUND(C191*D191, 2)</f>
        <v>14772.1</v>
      </c>
    </row>
    <row r="192" spans="1:5" x14ac:dyDescent="0.25">
      <c r="D192" s="40" t="s">
        <v>150</v>
      </c>
      <c r="E192" s="41">
        <f>SUM(E188:E191)</f>
        <v>392816.38</v>
      </c>
    </row>
    <row r="193" spans="1:5" x14ac:dyDescent="0.25">
      <c r="A193" s="48" t="s">
        <v>149</v>
      </c>
    </row>
    <row r="194" spans="1:5" x14ac:dyDescent="0.25">
      <c r="A194" s="49" t="str">
        <f>'Insumos (4)'!B41</f>
        <v>CANECA METÁLICA DE 55 Gal</v>
      </c>
      <c r="B194" s="26" t="str">
        <f>'Insumos (4)'!C41</f>
        <v>Un</v>
      </c>
      <c r="C194" s="25">
        <v>1.6000000000000001E-3</v>
      </c>
      <c r="D194" s="39">
        <f>'Insumos (4)'!D41</f>
        <v>51296</v>
      </c>
      <c r="E194" s="38">
        <f t="shared" ref="E194:E199" si="2">ROUND(C194*D194, 2)</f>
        <v>82.07</v>
      </c>
    </row>
    <row r="195" spans="1:5" x14ac:dyDescent="0.25">
      <c r="A195" s="49" t="str">
        <f>'Insumos (4)'!B53</f>
        <v>MANGUERA PARA AGUA Ø= 1/2" x 50 m</v>
      </c>
      <c r="B195" s="26" t="str">
        <f>'Insumos (4)'!C53</f>
        <v>Un</v>
      </c>
      <c r="C195" s="25">
        <v>1.6000000000000001E-3</v>
      </c>
      <c r="D195" s="39">
        <f>'Insumos (4)'!D53</f>
        <v>56933</v>
      </c>
      <c r="E195" s="38">
        <f t="shared" si="2"/>
        <v>91.09</v>
      </c>
    </row>
    <row r="196" spans="1:5" x14ac:dyDescent="0.25">
      <c r="A196" s="49" t="str">
        <f>'Insumos (4)'!B59</f>
        <v>PALA REDONDA CON CABO</v>
      </c>
      <c r="B196" s="26" t="str">
        <f>'Insumos (4)'!C59</f>
        <v>Un</v>
      </c>
      <c r="C196" s="25">
        <v>4.7999999999999996E-3</v>
      </c>
      <c r="D196" s="39">
        <f>'Insumos (4)'!D59</f>
        <v>34845</v>
      </c>
      <c r="E196" s="38">
        <f t="shared" si="2"/>
        <v>167.26</v>
      </c>
    </row>
    <row r="197" spans="1:5" x14ac:dyDescent="0.25">
      <c r="A197" s="49" t="str">
        <f>'Insumos (4)'!B39</f>
        <v>BALDE CONSTRUCCIÓN</v>
      </c>
      <c r="B197" s="26" t="str">
        <f>'Insumos (4)'!C39</f>
        <v>Un</v>
      </c>
      <c r="C197" s="25">
        <v>3.2000000000000001E-2</v>
      </c>
      <c r="D197" s="39">
        <f>'Insumos (4)'!D39</f>
        <v>6265</v>
      </c>
      <c r="E197" s="38">
        <f t="shared" si="2"/>
        <v>200.48</v>
      </c>
    </row>
    <row r="198" spans="1:5" x14ac:dyDescent="0.25">
      <c r="A198" s="49" t="str">
        <f>'Insumos (4)'!B50</f>
        <v>EXTENSIÓN ELÉCTRICA ENCAUCHETADA 3x12 x 10 m</v>
      </c>
      <c r="B198" s="26" t="str">
        <f>'Insumos (4)'!C50</f>
        <v>Un</v>
      </c>
      <c r="C198" s="25">
        <v>1.6000000000000001E-3</v>
      </c>
      <c r="D198" s="39">
        <f>'Insumos (4)'!D50</f>
        <v>56173</v>
      </c>
      <c r="E198" s="38">
        <f t="shared" si="2"/>
        <v>89.88</v>
      </c>
    </row>
    <row r="199" spans="1:5" x14ac:dyDescent="0.25">
      <c r="A199" s="49" t="str">
        <f>'Insumos (4)'!B47</f>
        <v>CONCRETADORA ELÉCTRICA DE 1 SACO</v>
      </c>
      <c r="B199" s="26" t="str">
        <f>'Insumos (4)'!C47</f>
        <v>Día</v>
      </c>
      <c r="C199" s="25">
        <v>0.2</v>
      </c>
      <c r="D199" s="39">
        <f>'Insumos (4)'!D47</f>
        <v>44011</v>
      </c>
      <c r="E199" s="38">
        <f t="shared" si="2"/>
        <v>8802.2000000000007</v>
      </c>
    </row>
    <row r="200" spans="1:5" x14ac:dyDescent="0.25">
      <c r="D200" s="40" t="s">
        <v>150</v>
      </c>
      <c r="E200" s="41">
        <f>SUM(E194:E199)</f>
        <v>9432.9800000000014</v>
      </c>
    </row>
    <row r="201" spans="1:5" x14ac:dyDescent="0.25">
      <c r="A201" s="48" t="s">
        <v>184</v>
      </c>
    </row>
    <row r="202" spans="1:5" x14ac:dyDescent="0.25">
      <c r="A202" s="49" t="s">
        <v>186</v>
      </c>
      <c r="B202" s="26" t="s">
        <v>89</v>
      </c>
      <c r="C202" s="25">
        <v>0.16</v>
      </c>
      <c r="D202" s="39">
        <f>E163</f>
        <v>357251</v>
      </c>
      <c r="E202" s="38">
        <f>ROUND(C202*D202, 2)</f>
        <v>57160.160000000003</v>
      </c>
    </row>
    <row r="203" spans="1:5" x14ac:dyDescent="0.25">
      <c r="D203" s="40" t="s">
        <v>150</v>
      </c>
      <c r="E203" s="41">
        <f>SUM(E202:E202)</f>
        <v>57160.160000000003</v>
      </c>
    </row>
    <row r="205" spans="1:5" x14ac:dyDescent="0.25">
      <c r="D205" s="42" t="s">
        <v>151</v>
      </c>
      <c r="E205" s="43">
        <f>ROUND(SUM(E187:E203)/2, 0)</f>
        <v>459410</v>
      </c>
    </row>
    <row r="208" spans="1:5" x14ac:dyDescent="0.25">
      <c r="A208" s="46" t="s">
        <v>191</v>
      </c>
      <c r="B208" s="33"/>
      <c r="C208" s="34"/>
      <c r="D208" s="34"/>
      <c r="E208" s="35" t="s">
        <v>14</v>
      </c>
    </row>
    <row r="209" spans="1:5" x14ac:dyDescent="0.25">
      <c r="A209" s="47" t="s">
        <v>20</v>
      </c>
      <c r="B209" s="36" t="s">
        <v>21</v>
      </c>
      <c r="C209" s="36" t="s">
        <v>147</v>
      </c>
      <c r="D209" s="36" t="s">
        <v>22</v>
      </c>
      <c r="E209" s="37" t="s">
        <v>148</v>
      </c>
    </row>
    <row r="210" spans="1:5" x14ac:dyDescent="0.25">
      <c r="A210" s="48" t="s">
        <v>190</v>
      </c>
    </row>
    <row r="211" spans="1:5" x14ac:dyDescent="0.25">
      <c r="A211" s="49" t="str">
        <f>'Insumos (4)'!B14</f>
        <v>CEMENTO GRIS</v>
      </c>
      <c r="B211" s="26" t="str">
        <f>'Insumos (4)'!C14</f>
        <v>Kg</v>
      </c>
      <c r="C211" s="25">
        <v>353.67</v>
      </c>
      <c r="D211" s="39">
        <f>'Insumos (4)'!D14</f>
        <v>699</v>
      </c>
      <c r="E211" s="38">
        <f>ROUND(C211*D211, 2)</f>
        <v>247215.33</v>
      </c>
    </row>
    <row r="212" spans="1:5" x14ac:dyDescent="0.25">
      <c r="A212" s="49" t="str">
        <f>'Insumos (4)'!B7</f>
        <v>ARENA</v>
      </c>
      <c r="B212" s="26" t="str">
        <f>'Insumos (4)'!C7</f>
        <v>m3</v>
      </c>
      <c r="C212" s="25">
        <v>0.64</v>
      </c>
      <c r="D212" s="39">
        <f>'Insumos (4)'!D7</f>
        <v>99404</v>
      </c>
      <c r="E212" s="38">
        <f>ROUND(C212*D212, 2)</f>
        <v>63618.559999999998</v>
      </c>
    </row>
    <row r="213" spans="1:5" x14ac:dyDescent="0.25">
      <c r="A213" s="49" t="str">
        <f>'Insumos (4)'!B33</f>
        <v>TRITURADO DE 3/4"</v>
      </c>
      <c r="B213" s="26" t="str">
        <f>'Insumos (4)'!C33</f>
        <v>m3</v>
      </c>
      <c r="C213" s="25">
        <v>0.7</v>
      </c>
      <c r="D213" s="39">
        <f>'Insumos (4)'!D33</f>
        <v>132067</v>
      </c>
      <c r="E213" s="38">
        <f>ROUND(C213*D213, 2)</f>
        <v>92446.9</v>
      </c>
    </row>
    <row r="214" spans="1:5" x14ac:dyDescent="0.25">
      <c r="A214" s="49" t="str">
        <f>'Insumos (4)'!B6</f>
        <v>AGUA</v>
      </c>
      <c r="B214" s="26" t="str">
        <f>'Insumos (4)'!C6</f>
        <v>Lt</v>
      </c>
      <c r="C214" s="25">
        <v>210.43</v>
      </c>
      <c r="D214" s="39">
        <f>'Insumos (4)'!D6</f>
        <v>70</v>
      </c>
      <c r="E214" s="38">
        <f>ROUND(C214*D214, 2)</f>
        <v>14730.1</v>
      </c>
    </row>
    <row r="215" spans="1:5" x14ac:dyDescent="0.25">
      <c r="D215" s="40" t="s">
        <v>150</v>
      </c>
      <c r="E215" s="41">
        <f>SUM(E211:E214)</f>
        <v>418010.89</v>
      </c>
    </row>
    <row r="216" spans="1:5" x14ac:dyDescent="0.25">
      <c r="A216" s="48" t="s">
        <v>149</v>
      </c>
    </row>
    <row r="217" spans="1:5" x14ac:dyDescent="0.25">
      <c r="A217" s="49" t="str">
        <f>'Insumos (4)'!B41</f>
        <v>CANECA METÁLICA DE 55 Gal</v>
      </c>
      <c r="B217" s="26" t="str">
        <f>'Insumos (4)'!C41</f>
        <v>Un</v>
      </c>
      <c r="C217" s="25">
        <v>1.8E-3</v>
      </c>
      <c r="D217" s="39">
        <f>'Insumos (4)'!D41</f>
        <v>51296</v>
      </c>
      <c r="E217" s="38">
        <f t="shared" ref="E217:E222" si="3">ROUND(C217*D217, 2)</f>
        <v>92.33</v>
      </c>
    </row>
    <row r="218" spans="1:5" x14ac:dyDescent="0.25">
      <c r="A218" s="49" t="str">
        <f>'Insumos (4)'!B53</f>
        <v>MANGUERA PARA AGUA Ø= 1/2" x 50 m</v>
      </c>
      <c r="B218" s="26" t="str">
        <f>'Insumos (4)'!C53</f>
        <v>Un</v>
      </c>
      <c r="C218" s="25">
        <v>1.8E-3</v>
      </c>
      <c r="D218" s="39">
        <f>'Insumos (4)'!D53</f>
        <v>56933</v>
      </c>
      <c r="E218" s="38">
        <f t="shared" si="3"/>
        <v>102.48</v>
      </c>
    </row>
    <row r="219" spans="1:5" x14ac:dyDescent="0.25">
      <c r="A219" s="49" t="str">
        <f>'Insumos (4)'!B59</f>
        <v>PALA REDONDA CON CABO</v>
      </c>
      <c r="B219" s="26" t="str">
        <f>'Insumos (4)'!C59</f>
        <v>Un</v>
      </c>
      <c r="C219" s="25">
        <v>5.3E-3</v>
      </c>
      <c r="D219" s="39">
        <f>'Insumos (4)'!D59</f>
        <v>34845</v>
      </c>
      <c r="E219" s="38">
        <f t="shared" si="3"/>
        <v>184.68</v>
      </c>
    </row>
    <row r="220" spans="1:5" x14ac:dyDescent="0.25">
      <c r="A220" s="49" t="str">
        <f>'Insumos (4)'!B39</f>
        <v>BALDE CONSTRUCCIÓN</v>
      </c>
      <c r="B220" s="26" t="str">
        <f>'Insumos (4)'!C39</f>
        <v>Un</v>
      </c>
      <c r="C220" s="25">
        <v>3.5200000000000002E-2</v>
      </c>
      <c r="D220" s="39">
        <f>'Insumos (4)'!D39</f>
        <v>6265</v>
      </c>
      <c r="E220" s="38">
        <f t="shared" si="3"/>
        <v>220.53</v>
      </c>
    </row>
    <row r="221" spans="1:5" x14ac:dyDescent="0.25">
      <c r="A221" s="49" t="str">
        <f>'Insumos (4)'!B50</f>
        <v>EXTENSIÓN ELÉCTRICA ENCAUCHETADA 3x12 x 10 m</v>
      </c>
      <c r="B221" s="26" t="str">
        <f>'Insumos (4)'!C50</f>
        <v>Un</v>
      </c>
      <c r="C221" s="25">
        <v>1.8E-3</v>
      </c>
      <c r="D221" s="39">
        <f>'Insumos (4)'!D50</f>
        <v>56173</v>
      </c>
      <c r="E221" s="38">
        <f t="shared" si="3"/>
        <v>101.11</v>
      </c>
    </row>
    <row r="222" spans="1:5" x14ac:dyDescent="0.25">
      <c r="A222" s="49" t="str">
        <f>'Insumos (4)'!B47</f>
        <v>CONCRETADORA ELÉCTRICA DE 1 SACO</v>
      </c>
      <c r="B222" s="26" t="str">
        <f>'Insumos (4)'!C47</f>
        <v>Día</v>
      </c>
      <c r="C222" s="25">
        <v>0.22</v>
      </c>
      <c r="D222" s="39">
        <f>'Insumos (4)'!D47</f>
        <v>44011</v>
      </c>
      <c r="E222" s="38">
        <f t="shared" si="3"/>
        <v>9682.42</v>
      </c>
    </row>
    <row r="223" spans="1:5" x14ac:dyDescent="0.25">
      <c r="D223" s="40" t="s">
        <v>150</v>
      </c>
      <c r="E223" s="41">
        <f>SUM(E217:E222)</f>
        <v>10383.549999999999</v>
      </c>
    </row>
    <row r="224" spans="1:5" x14ac:dyDescent="0.25">
      <c r="A224" s="48" t="s">
        <v>184</v>
      </c>
    </row>
    <row r="225" spans="1:5" x14ac:dyDescent="0.25">
      <c r="A225" s="49" t="s">
        <v>186</v>
      </c>
      <c r="B225" s="26" t="s">
        <v>89</v>
      </c>
      <c r="C225" s="25">
        <v>0.17599999999999999</v>
      </c>
      <c r="D225" s="39">
        <f>E163</f>
        <v>357251</v>
      </c>
      <c r="E225" s="38">
        <f>ROUND(C225*D225, 2)</f>
        <v>62876.18</v>
      </c>
    </row>
    <row r="226" spans="1:5" x14ac:dyDescent="0.25">
      <c r="D226" s="40" t="s">
        <v>150</v>
      </c>
      <c r="E226" s="41">
        <f>SUM(E225:E225)</f>
        <v>62876.18</v>
      </c>
    </row>
    <row r="228" spans="1:5" x14ac:dyDescent="0.25">
      <c r="D228" s="42" t="s">
        <v>151</v>
      </c>
      <c r="E228" s="43">
        <f>ROUND(SUM(E210:E226)/2, 0)</f>
        <v>491271</v>
      </c>
    </row>
    <row r="231" spans="1:5" x14ac:dyDescent="0.25">
      <c r="A231" s="46" t="s">
        <v>193</v>
      </c>
      <c r="B231" s="33"/>
      <c r="C231" s="34"/>
      <c r="D231" s="34"/>
      <c r="E231" s="35" t="s">
        <v>2</v>
      </c>
    </row>
    <row r="232" spans="1:5" x14ac:dyDescent="0.25">
      <c r="A232" s="47" t="s">
        <v>20</v>
      </c>
      <c r="B232" s="36" t="s">
        <v>21</v>
      </c>
      <c r="C232" s="36" t="s">
        <v>147</v>
      </c>
      <c r="D232" s="36" t="s">
        <v>22</v>
      </c>
      <c r="E232" s="37" t="s">
        <v>148</v>
      </c>
    </row>
    <row r="233" spans="1:5" x14ac:dyDescent="0.25">
      <c r="A233" s="48" t="s">
        <v>190</v>
      </c>
    </row>
    <row r="234" spans="1:5" x14ac:dyDescent="0.25">
      <c r="A234" s="49" t="str">
        <f>'Insumos (4)'!B29</f>
        <v>TABLA 1" x 10"</v>
      </c>
      <c r="B234" s="26" t="str">
        <f>'Insumos (4)'!C29</f>
        <v>m</v>
      </c>
      <c r="C234" s="25">
        <v>4.4000000000000004</v>
      </c>
      <c r="D234" s="39">
        <f>'Insumos (4)'!D29</f>
        <v>7427</v>
      </c>
      <c r="E234" s="38">
        <f>ROUND(C234*D234, 2)</f>
        <v>32678.799999999999</v>
      </c>
    </row>
    <row r="235" spans="1:5" x14ac:dyDescent="0.25">
      <c r="A235" s="49" t="str">
        <f>'Insumos (4)'!B23</f>
        <v>LISTÓN 2" x 4"</v>
      </c>
      <c r="B235" s="26" t="str">
        <f>'Insumos (4)'!C23</f>
        <v>m</v>
      </c>
      <c r="C235" s="25">
        <v>5.8</v>
      </c>
      <c r="D235" s="39">
        <f>'Insumos (4)'!D23</f>
        <v>5083</v>
      </c>
      <c r="E235" s="38">
        <f>ROUND(C235*D235, 2)</f>
        <v>29481.4</v>
      </c>
    </row>
    <row r="236" spans="1:5" x14ac:dyDescent="0.25">
      <c r="A236" s="49" t="str">
        <f>'Insumos (4)'!B28</f>
        <v>PUNTILLA 1 1/2" a 3"</v>
      </c>
      <c r="B236" s="26" t="str">
        <f>'Insumos (4)'!C28</f>
        <v>Lb</v>
      </c>
      <c r="C236" s="25">
        <v>0.26</v>
      </c>
      <c r="D236" s="39">
        <f>'Insumos (4)'!D28</f>
        <v>4997</v>
      </c>
      <c r="E236" s="38">
        <f>ROUND(C236*D236, 2)</f>
        <v>1299.22</v>
      </c>
    </row>
    <row r="237" spans="1:5" x14ac:dyDescent="0.25">
      <c r="D237" s="40" t="s">
        <v>150</v>
      </c>
      <c r="E237" s="41">
        <f>SUM(E234:E236)</f>
        <v>63459.42</v>
      </c>
    </row>
    <row r="238" spans="1:5" x14ac:dyDescent="0.25">
      <c r="A238" s="48" t="s">
        <v>149</v>
      </c>
    </row>
    <row r="239" spans="1:5" x14ac:dyDescent="0.25">
      <c r="A239" s="49" t="str">
        <f>'Insumos (4)'!B50</f>
        <v>EXTENSIÓN ELÉCTRICA ENCAUCHETADA 3x12 x 10 m</v>
      </c>
      <c r="B239" s="26" t="str">
        <f>'Insumos (4)'!C50</f>
        <v>Un</v>
      </c>
      <c r="C239" s="25">
        <v>5.9999999999999995E-4</v>
      </c>
      <c r="D239" s="39">
        <f>'Insumos (4)'!D50</f>
        <v>56173</v>
      </c>
      <c r="E239" s="38">
        <f>ROUND(C239*D239, 2)</f>
        <v>33.700000000000003</v>
      </c>
    </row>
    <row r="240" spans="1:5" x14ac:dyDescent="0.25">
      <c r="A240" s="49" t="str">
        <f>'Insumos (4)'!B65</f>
        <v>SIERRA CIRCULAR 7 1/4"</v>
      </c>
      <c r="B240" s="26" t="str">
        <f>'Insumos (4)'!C65</f>
        <v>Un</v>
      </c>
      <c r="C240" s="25">
        <v>5.9999999999999995E-4</v>
      </c>
      <c r="D240" s="39">
        <f>'Insumos (4)'!D65</f>
        <v>546557</v>
      </c>
      <c r="E240" s="38">
        <f>ROUND(C240*D240, 2)</f>
        <v>327.93</v>
      </c>
    </row>
    <row r="241" spans="1:5" x14ac:dyDescent="0.25">
      <c r="A241" s="49" t="str">
        <f>'Insumos (4)'!B49</f>
        <v>DISCO SIERRA CIRCULAR  7 1/4"</v>
      </c>
      <c r="B241" s="26" t="str">
        <f>'Insumos (4)'!C49</f>
        <v>Un</v>
      </c>
      <c r="C241" s="25">
        <v>1.1999999999999999E-3</v>
      </c>
      <c r="D241" s="39">
        <f>'Insumos (4)'!D49</f>
        <v>69256</v>
      </c>
      <c r="E241" s="38">
        <f>ROUND(C241*D241, 2)</f>
        <v>83.11</v>
      </c>
    </row>
    <row r="242" spans="1:5" x14ac:dyDescent="0.25">
      <c r="A242" s="49" t="s">
        <v>154</v>
      </c>
      <c r="B242" s="26" t="s">
        <v>33</v>
      </c>
      <c r="C242" s="25">
        <v>5.9999999999999995E-4</v>
      </c>
      <c r="D242" s="39">
        <f>E42</f>
        <v>311128</v>
      </c>
      <c r="E242" s="38">
        <f>ROUND(C242*D242, 2)</f>
        <v>186.68</v>
      </c>
    </row>
    <row r="243" spans="1:5" x14ac:dyDescent="0.25">
      <c r="D243" s="40" t="s">
        <v>150</v>
      </c>
      <c r="E243" s="41">
        <f>SUM(E239:E242)</f>
        <v>631.42000000000007</v>
      </c>
    </row>
    <row r="244" spans="1:5" x14ac:dyDescent="0.25">
      <c r="A244" s="48" t="s">
        <v>194</v>
      </c>
    </row>
    <row r="245" spans="1:5" x14ac:dyDescent="0.25">
      <c r="A245" s="49" t="str">
        <f>'Insumos (4)'!B69</f>
        <v>CAMIONETA</v>
      </c>
      <c r="B245" s="26" t="str">
        <f>'Insumos (4)'!C69</f>
        <v>Hr</v>
      </c>
      <c r="C245" s="25">
        <v>0.01</v>
      </c>
      <c r="D245" s="39">
        <f>'Insumos (4)'!D69</f>
        <v>37219</v>
      </c>
      <c r="E245" s="38">
        <f>ROUND(C245*D245, 2)</f>
        <v>372.19</v>
      </c>
    </row>
    <row r="246" spans="1:5" x14ac:dyDescent="0.25">
      <c r="D246" s="40" t="s">
        <v>150</v>
      </c>
      <c r="E246" s="41">
        <f>SUM(E245:E245)</f>
        <v>372.19</v>
      </c>
    </row>
    <row r="247" spans="1:5" x14ac:dyDescent="0.25">
      <c r="A247" s="48" t="s">
        <v>184</v>
      </c>
    </row>
    <row r="248" spans="1:5" x14ac:dyDescent="0.25">
      <c r="A248" s="49" t="s">
        <v>183</v>
      </c>
      <c r="B248" s="26" t="s">
        <v>89</v>
      </c>
      <c r="C248" s="25">
        <v>5.6000000000000001E-2</v>
      </c>
      <c r="D248" s="39">
        <f>E143</f>
        <v>194861</v>
      </c>
      <c r="E248" s="38">
        <f>ROUND(C248*D248, 2)</f>
        <v>10912.22</v>
      </c>
    </row>
    <row r="249" spans="1:5" x14ac:dyDescent="0.25">
      <c r="D249" s="40" t="s">
        <v>150</v>
      </c>
      <c r="E249" s="41">
        <f>SUM(E248:E248)</f>
        <v>10912.22</v>
      </c>
    </row>
    <row r="251" spans="1:5" x14ac:dyDescent="0.25">
      <c r="D251" s="42" t="s">
        <v>151</v>
      </c>
      <c r="E251" s="43">
        <f>ROUND(SUM(E233:E249)/2, 0)</f>
        <v>75375</v>
      </c>
    </row>
    <row r="254" spans="1:5" x14ac:dyDescent="0.25">
      <c r="A254" s="46" t="s">
        <v>265</v>
      </c>
      <c r="B254" s="33"/>
      <c r="C254" s="34"/>
      <c r="D254" s="34"/>
      <c r="E254" s="35" t="s">
        <v>14</v>
      </c>
    </row>
    <row r="255" spans="1:5" x14ac:dyDescent="0.25">
      <c r="A255" s="47" t="s">
        <v>20</v>
      </c>
      <c r="B255" s="36" t="s">
        <v>21</v>
      </c>
      <c r="C255" s="36" t="s">
        <v>147</v>
      </c>
      <c r="D255" s="36" t="s">
        <v>22</v>
      </c>
      <c r="E255" s="37" t="s">
        <v>148</v>
      </c>
    </row>
    <row r="256" spans="1:5" x14ac:dyDescent="0.25">
      <c r="A256" s="48" t="s">
        <v>190</v>
      </c>
    </row>
    <row r="257" spans="1:5" x14ac:dyDescent="0.25">
      <c r="A257" s="49" t="str">
        <f>'Insumos (4)'!B14</f>
        <v>CEMENTO GRIS</v>
      </c>
      <c r="B257" s="26" t="str">
        <f>'Insumos (4)'!C14</f>
        <v>Kg</v>
      </c>
      <c r="C257" s="25">
        <v>450</v>
      </c>
      <c r="D257" s="39">
        <f>'Insumos (4)'!D14</f>
        <v>699</v>
      </c>
      <c r="E257" s="38">
        <f>ROUND(C257*D257, 2)</f>
        <v>314550</v>
      </c>
    </row>
    <row r="258" spans="1:5" x14ac:dyDescent="0.25">
      <c r="A258" s="49" t="str">
        <f>'Insumos (4)'!B7</f>
        <v>ARENA</v>
      </c>
      <c r="B258" s="26" t="str">
        <f>'Insumos (4)'!C7</f>
        <v>m3</v>
      </c>
      <c r="C258" s="25">
        <v>1.0900000000000001</v>
      </c>
      <c r="D258" s="39">
        <f>'Insumos (4)'!D7</f>
        <v>99404</v>
      </c>
      <c r="E258" s="38">
        <f>ROUND(C258*D258, 2)</f>
        <v>108350.36</v>
      </c>
    </row>
    <row r="259" spans="1:5" x14ac:dyDescent="0.25">
      <c r="A259" s="49" t="str">
        <f>'Insumos (4)'!B6</f>
        <v>AGUA</v>
      </c>
      <c r="B259" s="26" t="str">
        <f>'Insumos (4)'!C6</f>
        <v>Lt</v>
      </c>
      <c r="C259" s="25">
        <v>168</v>
      </c>
      <c r="D259" s="39">
        <f>'Insumos (4)'!D6</f>
        <v>70</v>
      </c>
      <c r="E259" s="38">
        <f>ROUND(C259*D259, 2)</f>
        <v>11760</v>
      </c>
    </row>
    <row r="260" spans="1:5" x14ac:dyDescent="0.25">
      <c r="D260" s="40" t="s">
        <v>150</v>
      </c>
      <c r="E260" s="41">
        <f>SUM(E257:E259)</f>
        <v>434660.36</v>
      </c>
    </row>
    <row r="261" spans="1:5" x14ac:dyDescent="0.25">
      <c r="A261" s="48" t="s">
        <v>149</v>
      </c>
    </row>
    <row r="262" spans="1:5" x14ac:dyDescent="0.25">
      <c r="A262" s="49" t="str">
        <f>'Insumos (4)'!B41</f>
        <v>CANECA METÁLICA DE 55 Gal</v>
      </c>
      <c r="B262" s="26" t="str">
        <f>'Insumos (4)'!C41</f>
        <v>Un</v>
      </c>
      <c r="C262" s="25">
        <v>8.0000000000000004E-4</v>
      </c>
      <c r="D262" s="39">
        <f>'Insumos (4)'!D41</f>
        <v>51296</v>
      </c>
      <c r="E262" s="38">
        <f>ROUND(C262*D262, 2)</f>
        <v>41.04</v>
      </c>
    </row>
    <row r="263" spans="1:5" x14ac:dyDescent="0.25">
      <c r="A263" s="49" t="str">
        <f>'Insumos (4)'!B53</f>
        <v>MANGUERA PARA AGUA Ø= 1/2" x 50 m</v>
      </c>
      <c r="B263" s="26" t="str">
        <f>'Insumos (4)'!C53</f>
        <v>Un</v>
      </c>
      <c r="C263" s="25">
        <v>8.0000000000000004E-4</v>
      </c>
      <c r="D263" s="39">
        <f>'Insumos (4)'!D53</f>
        <v>56933</v>
      </c>
      <c r="E263" s="38">
        <f>ROUND(C263*D263, 2)</f>
        <v>45.55</v>
      </c>
    </row>
    <row r="264" spans="1:5" x14ac:dyDescent="0.25">
      <c r="A264" s="49" t="str">
        <f>'Insumos (4)'!B59</f>
        <v>PALA REDONDA CON CABO</v>
      </c>
      <c r="B264" s="26" t="str">
        <f>'Insumos (4)'!C59</f>
        <v>Un</v>
      </c>
      <c r="C264" s="25">
        <v>2.3E-3</v>
      </c>
      <c r="D264" s="39">
        <f>'Insumos (4)'!D59</f>
        <v>34845</v>
      </c>
      <c r="E264" s="38">
        <f>ROUND(C264*D264, 2)</f>
        <v>80.14</v>
      </c>
    </row>
    <row r="265" spans="1:5" x14ac:dyDescent="0.25">
      <c r="A265" s="49" t="str">
        <f>'Insumos (4)'!B39</f>
        <v>BALDE CONSTRUCCIÓN</v>
      </c>
      <c r="B265" s="26" t="str">
        <f>'Insumos (4)'!C39</f>
        <v>Un</v>
      </c>
      <c r="C265" s="25">
        <v>6.1000000000000004E-3</v>
      </c>
      <c r="D265" s="39">
        <f>'Insumos (4)'!D39</f>
        <v>6265</v>
      </c>
      <c r="E265" s="38">
        <f>ROUND(C265*D265, 2)</f>
        <v>38.22</v>
      </c>
    </row>
    <row r="266" spans="1:5" x14ac:dyDescent="0.25">
      <c r="D266" s="40" t="s">
        <v>150</v>
      </c>
      <c r="E266" s="41">
        <f>SUM(E262:E265)</f>
        <v>204.95000000000002</v>
      </c>
    </row>
    <row r="267" spans="1:5" x14ac:dyDescent="0.25">
      <c r="A267" s="48" t="s">
        <v>184</v>
      </c>
    </row>
    <row r="268" spans="1:5" x14ac:dyDescent="0.25">
      <c r="A268" s="49" t="s">
        <v>185</v>
      </c>
      <c r="B268" s="26" t="s">
        <v>89</v>
      </c>
      <c r="C268" s="25">
        <v>7.5999999999999998E-2</v>
      </c>
      <c r="D268" s="39">
        <f>E153</f>
        <v>276056</v>
      </c>
      <c r="E268" s="38">
        <f>ROUND(C268*D268, 2)</f>
        <v>20980.26</v>
      </c>
    </row>
    <row r="269" spans="1:5" x14ac:dyDescent="0.25">
      <c r="D269" s="40" t="s">
        <v>150</v>
      </c>
      <c r="E269" s="41">
        <f>SUM(E268:E268)</f>
        <v>20980.26</v>
      </c>
    </row>
    <row r="271" spans="1:5" x14ac:dyDescent="0.25">
      <c r="D271" s="42" t="s">
        <v>151</v>
      </c>
      <c r="E271" s="43">
        <f>ROUND(SUM(E256:E269)/2, 0)</f>
        <v>455846</v>
      </c>
    </row>
    <row r="274" spans="1:5" ht="30" x14ac:dyDescent="0.25">
      <c r="A274" s="46" t="s">
        <v>195</v>
      </c>
      <c r="B274" s="33"/>
      <c r="C274" s="34"/>
      <c r="D274" s="34"/>
      <c r="E274" s="35" t="s">
        <v>15</v>
      </c>
    </row>
    <row r="275" spans="1:5" x14ac:dyDescent="0.25">
      <c r="A275" s="47" t="s">
        <v>20</v>
      </c>
      <c r="B275" s="36" t="s">
        <v>21</v>
      </c>
      <c r="C275" s="36" t="s">
        <v>147</v>
      </c>
      <c r="D275" s="36" t="s">
        <v>22</v>
      </c>
      <c r="E275" s="37" t="s">
        <v>148</v>
      </c>
    </row>
    <row r="276" spans="1:5" x14ac:dyDescent="0.25">
      <c r="A276" s="48" t="s">
        <v>190</v>
      </c>
    </row>
    <row r="277" spans="1:5" x14ac:dyDescent="0.25">
      <c r="A277" s="49" t="str">
        <f>'Insumos (4)'!B20</f>
        <v>GUADUA SOBRE BASA</v>
      </c>
      <c r="B277" s="26" t="str">
        <f>'Insumos (4)'!C20</f>
        <v>Un</v>
      </c>
      <c r="C277" s="25">
        <v>0.3</v>
      </c>
      <c r="D277" s="39">
        <f>'Insumos (4)'!D20</f>
        <v>5189</v>
      </c>
      <c r="E277" s="38">
        <f t="shared" ref="E277:E284" si="4">ROUND(C277*D277, 2)</f>
        <v>1556.7</v>
      </c>
    </row>
    <row r="278" spans="1:5" x14ac:dyDescent="0.25">
      <c r="A278" s="49" t="str">
        <f>'Insumos (4)'!B29</f>
        <v>TABLA 1" x 10"</v>
      </c>
      <c r="B278" s="26" t="str">
        <f>'Insumos (4)'!C29</f>
        <v>m</v>
      </c>
      <c r="C278" s="25">
        <v>0.43</v>
      </c>
      <c r="D278" s="39">
        <f>'Insumos (4)'!D29</f>
        <v>7427</v>
      </c>
      <c r="E278" s="38">
        <f t="shared" si="4"/>
        <v>3193.61</v>
      </c>
    </row>
    <row r="279" spans="1:5" x14ac:dyDescent="0.25">
      <c r="A279" s="49" t="str">
        <f>'Insumos (4)'!B22</f>
        <v>LISTÓN 1" x 2"</v>
      </c>
      <c r="B279" s="26" t="str">
        <f>'Insumos (4)'!C22</f>
        <v>m</v>
      </c>
      <c r="C279" s="25">
        <v>0.67</v>
      </c>
      <c r="D279" s="39">
        <f>'Insumos (4)'!D22</f>
        <v>1274</v>
      </c>
      <c r="E279" s="38">
        <f t="shared" si="4"/>
        <v>853.58</v>
      </c>
    </row>
    <row r="280" spans="1:5" x14ac:dyDescent="0.25">
      <c r="A280" s="49" t="str">
        <f>'Insumos (4)'!B28</f>
        <v>PUNTILLA 1 1/2" a 3"</v>
      </c>
      <c r="B280" s="26" t="str">
        <f>'Insumos (4)'!C28</f>
        <v>Lb</v>
      </c>
      <c r="C280" s="25">
        <v>0.2</v>
      </c>
      <c r="D280" s="39">
        <f>'Insumos (4)'!D28</f>
        <v>4997</v>
      </c>
      <c r="E280" s="38">
        <f t="shared" si="4"/>
        <v>999.4</v>
      </c>
    </row>
    <row r="281" spans="1:5" x14ac:dyDescent="0.25">
      <c r="A281" s="49" t="str">
        <f>'Insumos (4)'!B5</f>
        <v>ACPM</v>
      </c>
      <c r="B281" s="26" t="str">
        <f>'Insumos (4)'!C5</f>
        <v>Gal</v>
      </c>
      <c r="C281" s="25">
        <v>0.05</v>
      </c>
      <c r="D281" s="39">
        <f>'Insumos (4)'!D5</f>
        <v>9700</v>
      </c>
      <c r="E281" s="38">
        <f t="shared" si="4"/>
        <v>485</v>
      </c>
    </row>
    <row r="282" spans="1:5" x14ac:dyDescent="0.25">
      <c r="A282" s="49" t="s">
        <v>189</v>
      </c>
      <c r="B282" s="26" t="s">
        <v>31</v>
      </c>
      <c r="C282" s="25">
        <v>6.1999999999999998E-3</v>
      </c>
      <c r="D282" s="39">
        <f>E205</f>
        <v>459410</v>
      </c>
      <c r="E282" s="38">
        <f t="shared" si="4"/>
        <v>2848.34</v>
      </c>
    </row>
    <row r="283" spans="1:5" x14ac:dyDescent="0.25">
      <c r="A283" s="49" t="str">
        <f>'Insumos (4)'!B17</f>
        <v>DISOLVENTE</v>
      </c>
      <c r="B283" s="26" t="str">
        <f>'Insumos (4)'!C17</f>
        <v>Gal</v>
      </c>
      <c r="C283" s="25">
        <v>3.1E-2</v>
      </c>
      <c r="D283" s="39">
        <f>'Insumos (4)'!D17</f>
        <v>55979</v>
      </c>
      <c r="E283" s="38">
        <f t="shared" si="4"/>
        <v>1735.35</v>
      </c>
    </row>
    <row r="284" spans="1:5" x14ac:dyDescent="0.25">
      <c r="A284" s="49" t="str">
        <f>'Insumos (4)'!B27</f>
        <v>PINTURA ESMALTE PINTULUX</v>
      </c>
      <c r="B284" s="26" t="str">
        <f>'Insumos (4)'!C27</f>
        <v>Gal</v>
      </c>
      <c r="C284" s="25">
        <v>3.1E-2</v>
      </c>
      <c r="D284" s="39">
        <f>'Insumos (4)'!D27</f>
        <v>110157</v>
      </c>
      <c r="E284" s="38">
        <f t="shared" si="4"/>
        <v>3414.87</v>
      </c>
    </row>
    <row r="285" spans="1:5" x14ac:dyDescent="0.25">
      <c r="D285" s="40" t="s">
        <v>150</v>
      </c>
      <c r="E285" s="41">
        <f>SUM(E277:E284)</f>
        <v>15086.850000000002</v>
      </c>
    </row>
    <row r="286" spans="1:5" x14ac:dyDescent="0.25">
      <c r="A286" s="48" t="s">
        <v>149</v>
      </c>
    </row>
    <row r="287" spans="1:5" x14ac:dyDescent="0.25">
      <c r="A287" s="49" t="str">
        <f>'Insumos (4)'!B40</f>
        <v>BROCHA 2"</v>
      </c>
      <c r="B287" s="26" t="str">
        <f>'Insumos (4)'!C40</f>
        <v>Un</v>
      </c>
      <c r="C287" s="25">
        <v>2.0000000000000001E-4</v>
      </c>
      <c r="D287" s="39">
        <f>'Insumos (4)'!D40</f>
        <v>8049</v>
      </c>
      <c r="E287" s="38">
        <f>ROUND(C287*D287, 2)</f>
        <v>1.61</v>
      </c>
    </row>
    <row r="288" spans="1:5" x14ac:dyDescent="0.25">
      <c r="A288" s="49" t="str">
        <f>'Insumos (4)'!B39</f>
        <v>BALDE CONSTRUCCIÓN</v>
      </c>
      <c r="B288" s="26" t="str">
        <f>'Insumos (4)'!C39</f>
        <v>Un</v>
      </c>
      <c r="C288" s="25">
        <v>2.0000000000000001E-4</v>
      </c>
      <c r="D288" s="39">
        <f>'Insumos (4)'!D39</f>
        <v>6265</v>
      </c>
      <c r="E288" s="38">
        <f>ROUND(C288*D288, 2)</f>
        <v>1.25</v>
      </c>
    </row>
    <row r="289" spans="1:5" x14ac:dyDescent="0.25">
      <c r="A289" s="49" t="s">
        <v>154</v>
      </c>
      <c r="B289" s="26" t="s">
        <v>33</v>
      </c>
      <c r="C289" s="25">
        <v>2.0000000000000001E-4</v>
      </c>
      <c r="D289" s="39">
        <f>E42</f>
        <v>311128</v>
      </c>
      <c r="E289" s="38">
        <f>ROUND(C289*D289, 2)</f>
        <v>62.23</v>
      </c>
    </row>
    <row r="290" spans="1:5" x14ac:dyDescent="0.25">
      <c r="D290" s="40" t="s">
        <v>150</v>
      </c>
      <c r="E290" s="41">
        <f>SUM(E287:E289)</f>
        <v>65.09</v>
      </c>
    </row>
    <row r="291" spans="1:5" x14ac:dyDescent="0.25">
      <c r="A291" s="48" t="s">
        <v>194</v>
      </c>
    </row>
    <row r="292" spans="1:5" x14ac:dyDescent="0.25">
      <c r="A292" s="49" t="str">
        <f>'Insumos (4)'!B69</f>
        <v>CAMIONETA</v>
      </c>
      <c r="B292" s="26" t="str">
        <f>'Insumos (4)'!C69</f>
        <v>Hr</v>
      </c>
      <c r="C292" s="25">
        <v>0.1</v>
      </c>
      <c r="D292" s="39">
        <f>'Insumos (4)'!D69</f>
        <v>37219</v>
      </c>
      <c r="E292" s="38">
        <f>ROUND(C292*D292, 2)</f>
        <v>3721.9</v>
      </c>
    </row>
    <row r="293" spans="1:5" x14ac:dyDescent="0.25">
      <c r="D293" s="40" t="s">
        <v>150</v>
      </c>
      <c r="E293" s="41">
        <f>SUM(E292:E292)</f>
        <v>3721.9</v>
      </c>
    </row>
    <row r="294" spans="1:5" x14ac:dyDescent="0.25">
      <c r="A294" s="48" t="s">
        <v>184</v>
      </c>
    </row>
    <row r="295" spans="1:5" x14ac:dyDescent="0.25">
      <c r="A295" s="49" t="s">
        <v>183</v>
      </c>
      <c r="B295" s="26" t="s">
        <v>89</v>
      </c>
      <c r="C295" s="25">
        <v>1.7999999999999999E-2</v>
      </c>
      <c r="D295" s="39">
        <f>E143</f>
        <v>194861</v>
      </c>
      <c r="E295" s="38">
        <f>ROUND(C295*D295, 2)</f>
        <v>3507.5</v>
      </c>
    </row>
    <row r="296" spans="1:5" x14ac:dyDescent="0.25">
      <c r="D296" s="40" t="s">
        <v>150</v>
      </c>
      <c r="E296" s="41">
        <f>SUM(E295:E295)</f>
        <v>3507.5</v>
      </c>
    </row>
    <row r="298" spans="1:5" x14ac:dyDescent="0.25">
      <c r="D298" s="42" t="s">
        <v>151</v>
      </c>
      <c r="E298" s="43">
        <f>ROUND(SUM(E276:E296)/2, 0)</f>
        <v>22381</v>
      </c>
    </row>
  </sheetData>
  <mergeCells count="2">
    <mergeCell ref="A1:E1"/>
    <mergeCell ref="A3:E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EC07-E1D5-4975-BAE4-E0C32DA0AFBC}">
  <sheetPr>
    <tabColor theme="9" tint="-0.249977111117893"/>
  </sheetPr>
  <dimension ref="A1:D75"/>
  <sheetViews>
    <sheetView showGridLines="0" topLeftCell="B1" workbookViewId="0">
      <selection activeCell="M12" sqref="M12"/>
    </sheetView>
  </sheetViews>
  <sheetFormatPr baseColWidth="10" defaultColWidth="8.85546875" defaultRowHeight="15" x14ac:dyDescent="0.25"/>
  <cols>
    <col min="1" max="1" width="0" style="25" hidden="1" customWidth="1"/>
    <col min="2" max="2" width="70.5703125" style="31" customWidth="1"/>
    <col min="3" max="3" width="9.5703125" style="26" customWidth="1"/>
    <col min="4" max="4" width="20.5703125" style="25" customWidth="1"/>
  </cols>
  <sheetData>
    <row r="1" spans="1:4" x14ac:dyDescent="0.25">
      <c r="A1" s="115" t="s">
        <v>0</v>
      </c>
      <c r="B1" s="116"/>
      <c r="C1" s="116"/>
      <c r="D1" s="116"/>
    </row>
    <row r="3" spans="1:4" x14ac:dyDescent="0.25">
      <c r="A3" s="119" t="s">
        <v>19</v>
      </c>
      <c r="B3" s="120"/>
      <c r="C3" s="120"/>
      <c r="D3" s="120"/>
    </row>
    <row r="4" spans="1:4" x14ac:dyDescent="0.25">
      <c r="A4" s="17"/>
      <c r="B4" s="27" t="s">
        <v>20</v>
      </c>
      <c r="C4" s="17" t="s">
        <v>21</v>
      </c>
      <c r="D4" s="17" t="s">
        <v>22</v>
      </c>
    </row>
    <row r="5" spans="1:4" x14ac:dyDescent="0.25">
      <c r="A5" s="18"/>
      <c r="B5" s="28" t="s">
        <v>26</v>
      </c>
      <c r="C5" s="19" t="s">
        <v>25</v>
      </c>
      <c r="D5" s="20">
        <v>9700</v>
      </c>
    </row>
    <row r="6" spans="1:4" x14ac:dyDescent="0.25">
      <c r="A6" s="18"/>
      <c r="B6" s="28" t="s">
        <v>28</v>
      </c>
      <c r="C6" s="19" t="s">
        <v>29</v>
      </c>
      <c r="D6" s="20">
        <v>70</v>
      </c>
    </row>
    <row r="7" spans="1:4" x14ac:dyDescent="0.25">
      <c r="A7" s="18"/>
      <c r="B7" s="28" t="s">
        <v>30</v>
      </c>
      <c r="C7" s="19" t="s">
        <v>31</v>
      </c>
      <c r="D7" s="20">
        <v>99404</v>
      </c>
    </row>
    <row r="8" spans="1:4" x14ac:dyDescent="0.25">
      <c r="A8" s="18"/>
      <c r="B8" s="28" t="s">
        <v>349</v>
      </c>
      <c r="C8" s="19" t="s">
        <v>31</v>
      </c>
      <c r="D8" s="20">
        <v>130484</v>
      </c>
    </row>
    <row r="9" spans="1:4" x14ac:dyDescent="0.25">
      <c r="A9" s="18"/>
      <c r="B9" s="28" t="s">
        <v>32</v>
      </c>
      <c r="C9" s="19" t="s">
        <v>33</v>
      </c>
      <c r="D9" s="20">
        <v>2800</v>
      </c>
    </row>
    <row r="10" spans="1:4" x14ac:dyDescent="0.25">
      <c r="A10" s="18"/>
      <c r="B10" s="28" t="s">
        <v>348</v>
      </c>
      <c r="C10" s="19" t="s">
        <v>33</v>
      </c>
      <c r="D10" s="20">
        <v>55105</v>
      </c>
    </row>
    <row r="11" spans="1:4" x14ac:dyDescent="0.25">
      <c r="A11" s="18"/>
      <c r="B11" s="28" t="s">
        <v>34</v>
      </c>
      <c r="C11" s="19" t="s">
        <v>35</v>
      </c>
      <c r="D11" s="20">
        <v>95658</v>
      </c>
    </row>
    <row r="12" spans="1:4" x14ac:dyDescent="0.25">
      <c r="A12" s="18"/>
      <c r="B12" s="28" t="s">
        <v>36</v>
      </c>
      <c r="C12" s="19" t="s">
        <v>33</v>
      </c>
      <c r="D12" s="20">
        <v>23485</v>
      </c>
    </row>
    <row r="13" spans="1:4" x14ac:dyDescent="0.25">
      <c r="A13" s="18"/>
      <c r="B13" s="28" t="s">
        <v>37</v>
      </c>
      <c r="C13" s="19" t="s">
        <v>33</v>
      </c>
      <c r="D13" s="20">
        <v>36743</v>
      </c>
    </row>
    <row r="14" spans="1:4" x14ac:dyDescent="0.25">
      <c r="A14" s="18"/>
      <c r="B14" s="28" t="s">
        <v>38</v>
      </c>
      <c r="C14" s="19" t="s">
        <v>23</v>
      </c>
      <c r="D14" s="20">
        <v>699</v>
      </c>
    </row>
    <row r="15" spans="1:4" x14ac:dyDescent="0.25">
      <c r="A15" s="18"/>
      <c r="B15" s="28" t="s">
        <v>39</v>
      </c>
      <c r="C15" s="19" t="s">
        <v>33</v>
      </c>
      <c r="D15" s="20">
        <v>30353</v>
      </c>
    </row>
    <row r="16" spans="1:4" x14ac:dyDescent="0.25">
      <c r="A16" s="18"/>
      <c r="B16" s="28" t="s">
        <v>42</v>
      </c>
      <c r="C16" s="19" t="s">
        <v>41</v>
      </c>
      <c r="D16" s="20">
        <v>174</v>
      </c>
    </row>
    <row r="17" spans="1:4" x14ac:dyDescent="0.25">
      <c r="A17" s="18"/>
      <c r="B17" s="28" t="s">
        <v>43</v>
      </c>
      <c r="C17" s="19" t="s">
        <v>25</v>
      </c>
      <c r="D17" s="20">
        <v>55979</v>
      </c>
    </row>
    <row r="18" spans="1:4" x14ac:dyDescent="0.25">
      <c r="A18" s="18"/>
      <c r="B18" s="28" t="s">
        <v>44</v>
      </c>
      <c r="C18" s="19" t="s">
        <v>33</v>
      </c>
      <c r="D18" s="20">
        <v>7439</v>
      </c>
    </row>
    <row r="19" spans="1:4" x14ac:dyDescent="0.25">
      <c r="A19" s="18"/>
      <c r="B19" s="28" t="s">
        <v>45</v>
      </c>
      <c r="C19" s="19" t="s">
        <v>25</v>
      </c>
      <c r="D19" s="20">
        <v>15757</v>
      </c>
    </row>
    <row r="20" spans="1:4" x14ac:dyDescent="0.25">
      <c r="A20" s="18"/>
      <c r="B20" s="28" t="s">
        <v>47</v>
      </c>
      <c r="C20" s="19" t="s">
        <v>33</v>
      </c>
      <c r="D20" s="20">
        <v>5189</v>
      </c>
    </row>
    <row r="21" spans="1:4" x14ac:dyDescent="0.25">
      <c r="A21" s="18"/>
      <c r="B21" s="28" t="s">
        <v>49</v>
      </c>
      <c r="C21" s="19" t="s">
        <v>35</v>
      </c>
      <c r="D21" s="20">
        <v>11772</v>
      </c>
    </row>
    <row r="22" spans="1:4" x14ac:dyDescent="0.25">
      <c r="A22" s="18"/>
      <c r="B22" s="28" t="s">
        <v>54</v>
      </c>
      <c r="C22" s="19" t="s">
        <v>41</v>
      </c>
      <c r="D22" s="20">
        <v>1274</v>
      </c>
    </row>
    <row r="23" spans="1:4" x14ac:dyDescent="0.25">
      <c r="A23" s="18"/>
      <c r="B23" s="28" t="s">
        <v>55</v>
      </c>
      <c r="C23" s="19" t="s">
        <v>41</v>
      </c>
      <c r="D23" s="20">
        <v>5083</v>
      </c>
    </row>
    <row r="24" spans="1:4" x14ac:dyDescent="0.25">
      <c r="A24" s="18"/>
      <c r="B24" s="28" t="s">
        <v>354</v>
      </c>
      <c r="C24" s="19" t="s">
        <v>27</v>
      </c>
      <c r="D24" s="20">
        <v>95733</v>
      </c>
    </row>
    <row r="25" spans="1:4" x14ac:dyDescent="0.25">
      <c r="A25" s="18"/>
      <c r="B25" s="28" t="s">
        <v>353</v>
      </c>
      <c r="C25" s="19" t="s">
        <v>27</v>
      </c>
      <c r="D25" s="20">
        <v>95733</v>
      </c>
    </row>
    <row r="26" spans="1:4" x14ac:dyDescent="0.25">
      <c r="A26" s="18"/>
      <c r="B26" s="28" t="s">
        <v>57</v>
      </c>
      <c r="C26" s="19" t="s">
        <v>33</v>
      </c>
      <c r="D26" s="20">
        <v>54013</v>
      </c>
    </row>
    <row r="27" spans="1:4" x14ac:dyDescent="0.25">
      <c r="A27" s="18"/>
      <c r="B27" s="28" t="s">
        <v>59</v>
      </c>
      <c r="C27" s="19" t="s">
        <v>25</v>
      </c>
      <c r="D27" s="20">
        <v>110157</v>
      </c>
    </row>
    <row r="28" spans="1:4" x14ac:dyDescent="0.25">
      <c r="A28" s="18"/>
      <c r="B28" s="28" t="s">
        <v>63</v>
      </c>
      <c r="C28" s="19" t="s">
        <v>64</v>
      </c>
      <c r="D28" s="20">
        <v>4997</v>
      </c>
    </row>
    <row r="29" spans="1:4" x14ac:dyDescent="0.25">
      <c r="A29" s="18"/>
      <c r="B29" s="28" t="s">
        <v>65</v>
      </c>
      <c r="C29" s="19" t="s">
        <v>41</v>
      </c>
      <c r="D29" s="20">
        <v>7427</v>
      </c>
    </row>
    <row r="30" spans="1:4" x14ac:dyDescent="0.25">
      <c r="A30" s="18"/>
      <c r="B30" s="28" t="s">
        <v>66</v>
      </c>
      <c r="C30" s="19" t="s">
        <v>33</v>
      </c>
      <c r="D30" s="20">
        <v>380</v>
      </c>
    </row>
    <row r="31" spans="1:4" x14ac:dyDescent="0.25">
      <c r="A31" s="18"/>
      <c r="B31" s="28" t="s">
        <v>67</v>
      </c>
      <c r="C31" s="19" t="s">
        <v>33</v>
      </c>
      <c r="D31" s="20">
        <v>2279</v>
      </c>
    </row>
    <row r="32" spans="1:4" x14ac:dyDescent="0.25">
      <c r="A32" s="18"/>
      <c r="B32" s="28" t="s">
        <v>69</v>
      </c>
      <c r="C32" s="19" t="s">
        <v>31</v>
      </c>
      <c r="D32" s="20">
        <v>48851</v>
      </c>
    </row>
    <row r="33" spans="1:4" x14ac:dyDescent="0.25">
      <c r="A33" s="18"/>
      <c r="B33" s="28" t="s">
        <v>70</v>
      </c>
      <c r="C33" s="19" t="s">
        <v>31</v>
      </c>
      <c r="D33" s="20">
        <v>132067</v>
      </c>
    </row>
    <row r="34" spans="1:4" x14ac:dyDescent="0.25">
      <c r="A34" s="18"/>
      <c r="B34" s="28" t="s">
        <v>75</v>
      </c>
      <c r="C34" s="19" t="s">
        <v>76</v>
      </c>
      <c r="D34" s="20">
        <v>2500000</v>
      </c>
    </row>
    <row r="35" spans="1:4" x14ac:dyDescent="0.25">
      <c r="A35" s="18"/>
      <c r="B35" s="28" t="s">
        <v>78</v>
      </c>
      <c r="C35" s="19" t="s">
        <v>33</v>
      </c>
      <c r="D35" s="20">
        <v>1775000</v>
      </c>
    </row>
    <row r="36" spans="1:4" x14ac:dyDescent="0.25">
      <c r="A36" s="18"/>
      <c r="B36" s="28" t="s">
        <v>73</v>
      </c>
      <c r="C36" s="19" t="s">
        <v>33</v>
      </c>
      <c r="D36" s="20">
        <v>4500</v>
      </c>
    </row>
    <row r="37" spans="1:4" x14ac:dyDescent="0.25">
      <c r="A37" s="18"/>
      <c r="B37" s="28" t="s">
        <v>74</v>
      </c>
      <c r="C37" s="19" t="s">
        <v>33</v>
      </c>
      <c r="D37" s="20">
        <v>55000</v>
      </c>
    </row>
    <row r="38" spans="1:4" x14ac:dyDescent="0.25">
      <c r="A38" s="18"/>
      <c r="B38" s="29" t="s">
        <v>82</v>
      </c>
      <c r="C38" s="21" t="s">
        <v>33</v>
      </c>
      <c r="D38" s="22">
        <v>49789</v>
      </c>
    </row>
    <row r="39" spans="1:4" x14ac:dyDescent="0.25">
      <c r="A39" s="18"/>
      <c r="B39" s="29" t="s">
        <v>83</v>
      </c>
      <c r="C39" s="21" t="s">
        <v>33</v>
      </c>
      <c r="D39" s="22">
        <v>6265</v>
      </c>
    </row>
    <row r="40" spans="1:4" x14ac:dyDescent="0.25">
      <c r="A40" s="18"/>
      <c r="B40" s="29" t="s">
        <v>87</v>
      </c>
      <c r="C40" s="21" t="s">
        <v>33</v>
      </c>
      <c r="D40" s="22">
        <v>8049</v>
      </c>
    </row>
    <row r="41" spans="1:4" x14ac:dyDescent="0.25">
      <c r="A41" s="18"/>
      <c r="B41" s="29" t="s">
        <v>90</v>
      </c>
      <c r="C41" s="21" t="s">
        <v>33</v>
      </c>
      <c r="D41" s="22">
        <v>51296</v>
      </c>
    </row>
    <row r="42" spans="1:4" x14ac:dyDescent="0.25">
      <c r="A42" s="18"/>
      <c r="B42" s="29" t="s">
        <v>91</v>
      </c>
      <c r="C42" s="21" t="s">
        <v>33</v>
      </c>
      <c r="D42" s="22">
        <v>313308</v>
      </c>
    </row>
    <row r="43" spans="1:4" x14ac:dyDescent="0.25">
      <c r="A43" s="18"/>
      <c r="B43" s="29" t="s">
        <v>92</v>
      </c>
      <c r="C43" s="21" t="s">
        <v>93</v>
      </c>
      <c r="D43" s="22">
        <v>95912</v>
      </c>
    </row>
    <row r="44" spans="1:4" x14ac:dyDescent="0.25">
      <c r="A44" s="18"/>
      <c r="B44" s="29" t="s">
        <v>94</v>
      </c>
      <c r="C44" s="21" t="s">
        <v>33</v>
      </c>
      <c r="D44" s="22">
        <v>30778</v>
      </c>
    </row>
    <row r="45" spans="1:4" x14ac:dyDescent="0.25">
      <c r="A45" s="18"/>
      <c r="B45" s="29" t="s">
        <v>95</v>
      </c>
      <c r="C45" s="21" t="s">
        <v>33</v>
      </c>
      <c r="D45" s="22">
        <v>19547</v>
      </c>
    </row>
    <row r="46" spans="1:4" x14ac:dyDescent="0.25">
      <c r="A46" s="18"/>
      <c r="B46" s="29" t="s">
        <v>96</v>
      </c>
      <c r="C46" s="21" t="s">
        <v>89</v>
      </c>
      <c r="D46" s="22">
        <v>53347</v>
      </c>
    </row>
    <row r="47" spans="1:4" x14ac:dyDescent="0.25">
      <c r="A47" s="18"/>
      <c r="B47" s="29" t="s">
        <v>98</v>
      </c>
      <c r="C47" s="21" t="s">
        <v>89</v>
      </c>
      <c r="D47" s="22">
        <v>44011</v>
      </c>
    </row>
    <row r="48" spans="1:4" x14ac:dyDescent="0.25">
      <c r="A48" s="18"/>
      <c r="B48" s="29" t="s">
        <v>99</v>
      </c>
      <c r="C48" s="21" t="s">
        <v>33</v>
      </c>
      <c r="D48" s="22">
        <v>66996</v>
      </c>
    </row>
    <row r="49" spans="1:4" x14ac:dyDescent="0.25">
      <c r="A49" s="18"/>
      <c r="B49" s="29" t="s">
        <v>102</v>
      </c>
      <c r="C49" s="21" t="s">
        <v>33</v>
      </c>
      <c r="D49" s="22">
        <v>69256</v>
      </c>
    </row>
    <row r="50" spans="1:4" x14ac:dyDescent="0.25">
      <c r="A50" s="18"/>
      <c r="B50" s="29" t="s">
        <v>104</v>
      </c>
      <c r="C50" s="21" t="s">
        <v>33</v>
      </c>
      <c r="D50" s="22">
        <v>56173</v>
      </c>
    </row>
    <row r="51" spans="1:4" x14ac:dyDescent="0.25">
      <c r="A51" s="18"/>
      <c r="B51" s="29" t="s">
        <v>107</v>
      </c>
      <c r="C51" s="21" t="s">
        <v>33</v>
      </c>
      <c r="D51" s="22">
        <v>22886</v>
      </c>
    </row>
    <row r="52" spans="1:4" x14ac:dyDescent="0.25">
      <c r="A52" s="18"/>
      <c r="B52" s="29" t="s">
        <v>109</v>
      </c>
      <c r="C52" s="21" t="s">
        <v>33</v>
      </c>
      <c r="D52" s="22">
        <v>5037</v>
      </c>
    </row>
    <row r="53" spans="1:4" x14ac:dyDescent="0.25">
      <c r="A53" s="18"/>
      <c r="B53" s="29" t="s">
        <v>110</v>
      </c>
      <c r="C53" s="21" t="s">
        <v>33</v>
      </c>
      <c r="D53" s="22">
        <v>56933</v>
      </c>
    </row>
    <row r="54" spans="1:4" x14ac:dyDescent="0.25">
      <c r="A54" s="18"/>
      <c r="B54" s="29" t="s">
        <v>113</v>
      </c>
      <c r="C54" s="21" t="s">
        <v>33</v>
      </c>
      <c r="D54" s="22">
        <v>30470</v>
      </c>
    </row>
    <row r="55" spans="1:4" x14ac:dyDescent="0.25">
      <c r="A55" s="18"/>
      <c r="B55" s="29" t="s">
        <v>114</v>
      </c>
      <c r="C55" s="21" t="s">
        <v>33</v>
      </c>
      <c r="D55" s="22">
        <v>35658</v>
      </c>
    </row>
    <row r="56" spans="1:4" x14ac:dyDescent="0.25">
      <c r="A56" s="18"/>
      <c r="B56" s="29" t="s">
        <v>116</v>
      </c>
      <c r="C56" s="21" t="s">
        <v>93</v>
      </c>
      <c r="D56" s="22">
        <v>238847</v>
      </c>
    </row>
    <row r="57" spans="1:4" x14ac:dyDescent="0.25">
      <c r="A57" s="18"/>
      <c r="B57" s="29" t="s">
        <v>117</v>
      </c>
      <c r="C57" s="21" t="s">
        <v>33</v>
      </c>
      <c r="D57" s="22">
        <v>45275</v>
      </c>
    </row>
    <row r="58" spans="1:4" x14ac:dyDescent="0.25">
      <c r="A58" s="18"/>
      <c r="B58" s="29" t="s">
        <v>118</v>
      </c>
      <c r="C58" s="21" t="s">
        <v>33</v>
      </c>
      <c r="D58" s="22">
        <v>8906</v>
      </c>
    </row>
    <row r="59" spans="1:4" x14ac:dyDescent="0.25">
      <c r="A59" s="18"/>
      <c r="B59" s="29" t="s">
        <v>119</v>
      </c>
      <c r="C59" s="21" t="s">
        <v>33</v>
      </c>
      <c r="D59" s="22">
        <v>34845</v>
      </c>
    </row>
    <row r="60" spans="1:4" x14ac:dyDescent="0.25">
      <c r="A60" s="18"/>
      <c r="B60" s="29" t="s">
        <v>120</v>
      </c>
      <c r="C60" s="21" t="s">
        <v>33</v>
      </c>
      <c r="D60" s="22">
        <v>14352</v>
      </c>
    </row>
    <row r="61" spans="1:4" x14ac:dyDescent="0.25">
      <c r="A61" s="18"/>
      <c r="B61" s="29" t="s">
        <v>123</v>
      </c>
      <c r="C61" s="21" t="s">
        <v>33</v>
      </c>
      <c r="D61" s="22">
        <v>19048</v>
      </c>
    </row>
    <row r="62" spans="1:4" x14ac:dyDescent="0.25">
      <c r="A62" s="18"/>
      <c r="B62" s="29" t="s">
        <v>124</v>
      </c>
      <c r="C62" s="21" t="s">
        <v>89</v>
      </c>
      <c r="D62" s="22">
        <v>63378</v>
      </c>
    </row>
    <row r="63" spans="1:4" x14ac:dyDescent="0.25">
      <c r="A63" s="18"/>
      <c r="B63" s="29" t="s">
        <v>126</v>
      </c>
      <c r="C63" s="21" t="s">
        <v>93</v>
      </c>
      <c r="D63" s="22">
        <v>134203</v>
      </c>
    </row>
    <row r="64" spans="1:4" x14ac:dyDescent="0.25">
      <c r="A64" s="18"/>
      <c r="B64" s="29" t="s">
        <v>128</v>
      </c>
      <c r="C64" s="21" t="s">
        <v>33</v>
      </c>
      <c r="D64" s="22">
        <v>38288</v>
      </c>
    </row>
    <row r="65" spans="1:4" x14ac:dyDescent="0.25">
      <c r="A65" s="18"/>
      <c r="B65" s="29" t="s">
        <v>129</v>
      </c>
      <c r="C65" s="21" t="s">
        <v>33</v>
      </c>
      <c r="D65" s="22">
        <v>546557</v>
      </c>
    </row>
    <row r="66" spans="1:4" x14ac:dyDescent="0.25">
      <c r="A66" s="18"/>
      <c r="B66" s="29" t="s">
        <v>131</v>
      </c>
      <c r="C66" s="21" t="s">
        <v>33</v>
      </c>
      <c r="D66" s="22">
        <v>60215</v>
      </c>
    </row>
    <row r="67" spans="1:4" x14ac:dyDescent="0.25">
      <c r="A67" s="18"/>
      <c r="B67" s="28" t="s">
        <v>132</v>
      </c>
      <c r="C67" s="19" t="s">
        <v>93</v>
      </c>
      <c r="D67" s="20">
        <v>59549</v>
      </c>
    </row>
    <row r="68" spans="1:4" x14ac:dyDescent="0.25">
      <c r="A68" s="18"/>
      <c r="B68" s="28" t="s">
        <v>133</v>
      </c>
      <c r="C68" s="19" t="s">
        <v>93</v>
      </c>
      <c r="D68" s="20">
        <v>102975</v>
      </c>
    </row>
    <row r="69" spans="1:4" x14ac:dyDescent="0.25">
      <c r="A69" s="18"/>
      <c r="B69" s="28" t="s">
        <v>134</v>
      </c>
      <c r="C69" s="19" t="s">
        <v>93</v>
      </c>
      <c r="D69" s="20">
        <v>37219</v>
      </c>
    </row>
    <row r="70" spans="1:4" x14ac:dyDescent="0.25">
      <c r="A70" s="18"/>
      <c r="B70" s="28" t="s">
        <v>135</v>
      </c>
      <c r="C70" s="19" t="s">
        <v>93</v>
      </c>
      <c r="D70" s="20">
        <v>86532</v>
      </c>
    </row>
    <row r="71" spans="1:4" x14ac:dyDescent="0.25">
      <c r="A71" s="18"/>
      <c r="B71" s="30" t="s">
        <v>136</v>
      </c>
      <c r="C71" s="23" t="s">
        <v>137</v>
      </c>
      <c r="D71" s="24">
        <v>162000</v>
      </c>
    </row>
    <row r="72" spans="1:4" x14ac:dyDescent="0.25">
      <c r="A72" s="18"/>
      <c r="B72" s="30" t="s">
        <v>138</v>
      </c>
      <c r="C72" s="23" t="s">
        <v>137</v>
      </c>
      <c r="D72" s="24">
        <v>1300000</v>
      </c>
    </row>
    <row r="73" spans="1:4" x14ac:dyDescent="0.25">
      <c r="A73" s="18"/>
      <c r="B73" s="30" t="s">
        <v>140</v>
      </c>
      <c r="C73" s="23" t="s">
        <v>137</v>
      </c>
      <c r="D73" s="24">
        <v>1880539</v>
      </c>
    </row>
    <row r="74" spans="1:4" x14ac:dyDescent="0.25">
      <c r="A74" s="18"/>
      <c r="B74" s="28" t="s">
        <v>142</v>
      </c>
      <c r="C74" s="19" t="s">
        <v>33</v>
      </c>
      <c r="D74" s="20">
        <v>327546</v>
      </c>
    </row>
    <row r="75" spans="1:4" x14ac:dyDescent="0.25">
      <c r="A75" s="18"/>
      <c r="B75" s="28" t="s">
        <v>143</v>
      </c>
      <c r="C75" s="19" t="s">
        <v>31</v>
      </c>
      <c r="D75" s="20">
        <v>4343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7F144-4D4D-40C3-BA3E-BB6A0E1CF29D}">
  <sheetPr>
    <tabColor theme="9" tint="-0.249977111117893"/>
  </sheetPr>
  <dimension ref="A1:J78"/>
  <sheetViews>
    <sheetView showGridLines="0" topLeftCell="A13" workbookViewId="0">
      <selection activeCell="M37" sqref="M37"/>
    </sheetView>
  </sheetViews>
  <sheetFormatPr baseColWidth="10" defaultColWidth="8.85546875" defaultRowHeight="15" x14ac:dyDescent="0.25"/>
  <cols>
    <col min="1" max="1" width="50.5703125" style="13" customWidth="1"/>
    <col min="2" max="5" width="8.85546875" style="14"/>
    <col min="6" max="10" width="8.85546875" style="15"/>
  </cols>
  <sheetData>
    <row r="1" spans="1:10" x14ac:dyDescent="0.25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</row>
    <row r="3" spans="1:10" x14ac:dyDescent="0.25">
      <c r="A3" s="122" t="s">
        <v>1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0" x14ac:dyDescent="0.25">
      <c r="A4" s="3" t="s">
        <v>273</v>
      </c>
      <c r="B4" s="4"/>
      <c r="C4" s="4"/>
      <c r="D4" s="4"/>
      <c r="E4" s="4"/>
      <c r="F4" s="5"/>
      <c r="G4" s="5"/>
      <c r="H4" s="5"/>
      <c r="I4" s="121" t="s">
        <v>14</v>
      </c>
      <c r="J4" s="121"/>
    </row>
    <row r="5" spans="1:10" x14ac:dyDescent="0.25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9" t="s">
        <v>12</v>
      </c>
    </row>
    <row r="6" spans="1:10" x14ac:dyDescent="0.25">
      <c r="A6" s="10"/>
      <c r="B6" s="11"/>
      <c r="C6" s="11"/>
      <c r="D6" s="11"/>
      <c r="E6" s="11"/>
      <c r="F6" s="12"/>
      <c r="G6" s="12"/>
      <c r="H6" s="12"/>
      <c r="I6" s="12">
        <v>23.1</v>
      </c>
      <c r="J6" s="12">
        <f>I6</f>
        <v>23.1</v>
      </c>
    </row>
    <row r="8" spans="1:10" x14ac:dyDescent="0.25">
      <c r="I8" s="16" t="s">
        <v>13</v>
      </c>
      <c r="J8" s="15">
        <f>ROUND(SUM(J6:J6),2)</f>
        <v>23.1</v>
      </c>
    </row>
    <row r="11" spans="1:10" x14ac:dyDescent="0.25">
      <c r="A11" s="3" t="s">
        <v>373</v>
      </c>
      <c r="B11" s="4"/>
      <c r="C11" s="4"/>
      <c r="D11" s="4"/>
      <c r="E11" s="4"/>
      <c r="F11" s="5"/>
      <c r="G11" s="5"/>
      <c r="H11" s="5"/>
      <c r="I11" s="121" t="s">
        <v>14</v>
      </c>
      <c r="J11" s="121"/>
    </row>
    <row r="12" spans="1:10" x14ac:dyDescent="0.25">
      <c r="A12" s="6" t="s">
        <v>3</v>
      </c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 t="s">
        <v>9</v>
      </c>
      <c r="H12" s="8" t="s">
        <v>10</v>
      </c>
      <c r="I12" s="8" t="s">
        <v>11</v>
      </c>
      <c r="J12" s="9" t="s">
        <v>12</v>
      </c>
    </row>
    <row r="13" spans="1:10" x14ac:dyDescent="0.25">
      <c r="A13" s="10"/>
      <c r="B13" s="11"/>
      <c r="C13" s="11"/>
      <c r="D13" s="11"/>
      <c r="E13" s="11"/>
      <c r="F13" s="12"/>
      <c r="G13" s="12"/>
      <c r="H13" s="12"/>
      <c r="I13" s="12">
        <v>30.03</v>
      </c>
      <c r="J13" s="12">
        <f>I13</f>
        <v>30.03</v>
      </c>
    </row>
    <row r="15" spans="1:10" x14ac:dyDescent="0.25">
      <c r="I15" s="16" t="s">
        <v>13</v>
      </c>
      <c r="J15" s="15">
        <f>ROUND(SUM(J13:J13),2)</f>
        <v>30.03</v>
      </c>
    </row>
    <row r="18" spans="1:10" x14ac:dyDescent="0.25">
      <c r="A18" s="3" t="s">
        <v>269</v>
      </c>
      <c r="B18" s="4"/>
      <c r="C18" s="4"/>
      <c r="D18" s="4"/>
      <c r="E18" s="4"/>
      <c r="F18" s="5"/>
      <c r="G18" s="5"/>
      <c r="H18" s="5"/>
      <c r="I18" s="121" t="s">
        <v>15</v>
      </c>
      <c r="J18" s="121"/>
    </row>
    <row r="19" spans="1:10" x14ac:dyDescent="0.25">
      <c r="A19" s="6" t="s">
        <v>3</v>
      </c>
      <c r="B19" s="7" t="s">
        <v>4</v>
      </c>
      <c r="C19" s="7" t="s">
        <v>5</v>
      </c>
      <c r="D19" s="7" t="s">
        <v>6</v>
      </c>
      <c r="E19" s="7" t="s">
        <v>7</v>
      </c>
      <c r="F19" s="8" t="s">
        <v>8</v>
      </c>
      <c r="G19" s="8" t="s">
        <v>9</v>
      </c>
      <c r="H19" s="8" t="s">
        <v>10</v>
      </c>
      <c r="I19" s="8" t="s">
        <v>11</v>
      </c>
      <c r="J19" s="9" t="s">
        <v>12</v>
      </c>
    </row>
    <row r="20" spans="1:10" x14ac:dyDescent="0.25">
      <c r="A20" s="10"/>
      <c r="B20" s="11"/>
      <c r="C20" s="11"/>
      <c r="D20" s="11"/>
      <c r="E20" s="11"/>
      <c r="F20" s="12"/>
      <c r="G20" s="12"/>
      <c r="H20" s="12"/>
      <c r="I20" s="12">
        <v>3</v>
      </c>
      <c r="J20" s="12">
        <f>I20</f>
        <v>3</v>
      </c>
    </row>
    <row r="22" spans="1:10" x14ac:dyDescent="0.25">
      <c r="I22" s="16" t="s">
        <v>13</v>
      </c>
      <c r="J22" s="15">
        <f>ROUND(SUM(J20:J20),2)</f>
        <v>3</v>
      </c>
    </row>
    <row r="25" spans="1:10" x14ac:dyDescent="0.25">
      <c r="A25" s="3" t="s">
        <v>372</v>
      </c>
      <c r="B25" s="4"/>
      <c r="C25" s="4"/>
      <c r="D25" s="4"/>
      <c r="E25" s="4"/>
      <c r="F25" s="5"/>
      <c r="G25" s="5"/>
      <c r="H25" s="5"/>
      <c r="I25" s="121" t="s">
        <v>14</v>
      </c>
      <c r="J25" s="121"/>
    </row>
    <row r="26" spans="1:10" x14ac:dyDescent="0.25">
      <c r="A26" s="6" t="s">
        <v>3</v>
      </c>
      <c r="B26" s="7" t="s">
        <v>4</v>
      </c>
      <c r="C26" s="7" t="s">
        <v>5</v>
      </c>
      <c r="D26" s="7" t="s">
        <v>6</v>
      </c>
      <c r="E26" s="7" t="s">
        <v>7</v>
      </c>
      <c r="F26" s="8" t="s">
        <v>8</v>
      </c>
      <c r="G26" s="8" t="s">
        <v>9</v>
      </c>
      <c r="H26" s="8" t="s">
        <v>10</v>
      </c>
      <c r="I26" s="8" t="s">
        <v>11</v>
      </c>
      <c r="J26" s="9" t="s">
        <v>12</v>
      </c>
    </row>
    <row r="27" spans="1:10" x14ac:dyDescent="0.25">
      <c r="A27" s="10"/>
      <c r="B27" s="11"/>
      <c r="C27" s="11"/>
      <c r="D27" s="11"/>
      <c r="E27" s="11"/>
      <c r="F27" s="12"/>
      <c r="G27" s="12"/>
      <c r="H27" s="12"/>
      <c r="I27" s="12">
        <v>11.5</v>
      </c>
      <c r="J27" s="12">
        <f>I27</f>
        <v>11.5</v>
      </c>
    </row>
    <row r="29" spans="1:10" x14ac:dyDescent="0.25">
      <c r="I29" s="16" t="s">
        <v>13</v>
      </c>
      <c r="J29" s="15">
        <f>ROUND(SUM(J27:J27),2)</f>
        <v>11.5</v>
      </c>
    </row>
    <row r="32" spans="1:10" x14ac:dyDescent="0.25">
      <c r="A32" s="3" t="s">
        <v>371</v>
      </c>
      <c r="B32" s="4"/>
      <c r="C32" s="4"/>
      <c r="D32" s="4"/>
      <c r="E32" s="4"/>
      <c r="F32" s="5"/>
      <c r="G32" s="5"/>
      <c r="H32" s="5"/>
      <c r="I32" s="121" t="s">
        <v>2</v>
      </c>
      <c r="J32" s="121"/>
    </row>
    <row r="33" spans="1:10" x14ac:dyDescent="0.25">
      <c r="A33" s="6" t="s">
        <v>3</v>
      </c>
      <c r="B33" s="7" t="s">
        <v>4</v>
      </c>
      <c r="C33" s="7" t="s">
        <v>5</v>
      </c>
      <c r="D33" s="7" t="s">
        <v>6</v>
      </c>
      <c r="E33" s="7" t="s">
        <v>7</v>
      </c>
      <c r="F33" s="8" t="s">
        <v>8</v>
      </c>
      <c r="G33" s="8" t="s">
        <v>9</v>
      </c>
      <c r="H33" s="8" t="s">
        <v>10</v>
      </c>
      <c r="I33" s="8" t="s">
        <v>11</v>
      </c>
      <c r="J33" s="9" t="s">
        <v>12</v>
      </c>
    </row>
    <row r="34" spans="1:10" x14ac:dyDescent="0.25">
      <c r="A34" s="10"/>
      <c r="B34" s="11"/>
      <c r="C34" s="11"/>
      <c r="D34" s="11"/>
      <c r="E34" s="11"/>
      <c r="F34" s="12"/>
      <c r="G34" s="12"/>
      <c r="H34" s="12"/>
      <c r="I34" s="12">
        <v>115.5</v>
      </c>
      <c r="J34" s="12">
        <f>I34</f>
        <v>115.5</v>
      </c>
    </row>
    <row r="36" spans="1:10" x14ac:dyDescent="0.25">
      <c r="I36" s="16" t="s">
        <v>13</v>
      </c>
      <c r="J36" s="15">
        <f>ROUND(SUM(J34:J34),2)</f>
        <v>115.5</v>
      </c>
    </row>
    <row r="39" spans="1:10" x14ac:dyDescent="0.25">
      <c r="A39" s="3" t="s">
        <v>370</v>
      </c>
      <c r="B39" s="4"/>
      <c r="C39" s="4"/>
      <c r="D39" s="4"/>
      <c r="E39" s="4"/>
      <c r="F39" s="5"/>
      <c r="G39" s="5"/>
      <c r="H39" s="5"/>
      <c r="I39" s="121" t="s">
        <v>301</v>
      </c>
      <c r="J39" s="121"/>
    </row>
    <row r="40" spans="1:10" x14ac:dyDescent="0.25">
      <c r="A40" s="6" t="s">
        <v>3</v>
      </c>
      <c r="B40" s="7" t="s">
        <v>4</v>
      </c>
      <c r="C40" s="7" t="s">
        <v>5</v>
      </c>
      <c r="D40" s="7" t="s">
        <v>6</v>
      </c>
      <c r="E40" s="7" t="s">
        <v>7</v>
      </c>
      <c r="F40" s="8" t="s">
        <v>8</v>
      </c>
      <c r="G40" s="8" t="s">
        <v>9</v>
      </c>
      <c r="H40" s="8" t="s">
        <v>10</v>
      </c>
      <c r="I40" s="8" t="s">
        <v>11</v>
      </c>
      <c r="J40" s="9" t="s">
        <v>12</v>
      </c>
    </row>
    <row r="41" spans="1:10" x14ac:dyDescent="0.25">
      <c r="A41" s="10"/>
      <c r="B41" s="11"/>
      <c r="C41" s="11"/>
      <c r="D41" s="11"/>
      <c r="E41" s="11"/>
      <c r="F41" s="12">
        <v>77</v>
      </c>
      <c r="G41" s="12"/>
      <c r="H41" s="12"/>
      <c r="I41" s="12"/>
      <c r="J41" s="12">
        <f>F41</f>
        <v>77</v>
      </c>
    </row>
    <row r="43" spans="1:10" x14ac:dyDescent="0.25">
      <c r="I43" s="16" t="s">
        <v>13</v>
      </c>
      <c r="J43" s="15">
        <f>ROUND(SUM(J41:J41),2)</f>
        <v>77</v>
      </c>
    </row>
    <row r="46" spans="1:10" x14ac:dyDescent="0.25">
      <c r="A46" s="3" t="s">
        <v>369</v>
      </c>
      <c r="B46" s="4"/>
      <c r="C46" s="4"/>
      <c r="D46" s="4"/>
      <c r="E46" s="4"/>
      <c r="F46" s="5"/>
      <c r="G46" s="5"/>
      <c r="H46" s="5"/>
      <c r="I46" s="121" t="s">
        <v>301</v>
      </c>
      <c r="J46" s="121"/>
    </row>
    <row r="47" spans="1:10" x14ac:dyDescent="0.25">
      <c r="A47" s="6" t="s">
        <v>3</v>
      </c>
      <c r="B47" s="7" t="s">
        <v>4</v>
      </c>
      <c r="C47" s="7" t="s">
        <v>5</v>
      </c>
      <c r="D47" s="7" t="s">
        <v>6</v>
      </c>
      <c r="E47" s="7" t="s">
        <v>7</v>
      </c>
      <c r="F47" s="8" t="s">
        <v>8</v>
      </c>
      <c r="G47" s="8" t="s">
        <v>9</v>
      </c>
      <c r="H47" s="8" t="s">
        <v>10</v>
      </c>
      <c r="I47" s="8" t="s">
        <v>11</v>
      </c>
      <c r="J47" s="9" t="s">
        <v>12</v>
      </c>
    </row>
    <row r="48" spans="1:10" x14ac:dyDescent="0.25">
      <c r="A48" s="10"/>
      <c r="B48" s="11"/>
      <c r="C48" s="11"/>
      <c r="D48" s="11"/>
      <c r="E48" s="11"/>
      <c r="F48" s="12">
        <v>77</v>
      </c>
      <c r="G48" s="12"/>
      <c r="H48" s="12"/>
      <c r="I48" s="12"/>
      <c r="J48" s="12">
        <f>F48</f>
        <v>77</v>
      </c>
    </row>
    <row r="50" spans="1:10" x14ac:dyDescent="0.25">
      <c r="I50" s="16" t="s">
        <v>13</v>
      </c>
      <c r="J50" s="15">
        <f>ROUND(SUM(J48:J48),2)</f>
        <v>77</v>
      </c>
    </row>
    <row r="53" spans="1:10" x14ac:dyDescent="0.25">
      <c r="A53" s="3" t="s">
        <v>368</v>
      </c>
      <c r="B53" s="4"/>
      <c r="C53" s="4"/>
      <c r="D53" s="4"/>
      <c r="E53" s="4"/>
      <c r="F53" s="5"/>
      <c r="G53" s="5"/>
      <c r="H53" s="5"/>
      <c r="I53" s="121" t="s">
        <v>2</v>
      </c>
      <c r="J53" s="121"/>
    </row>
    <row r="54" spans="1:10" x14ac:dyDescent="0.25">
      <c r="A54" s="6" t="s">
        <v>3</v>
      </c>
      <c r="B54" s="7" t="s">
        <v>4</v>
      </c>
      <c r="C54" s="7" t="s">
        <v>5</v>
      </c>
      <c r="D54" s="7" t="s">
        <v>6</v>
      </c>
      <c r="E54" s="7" t="s">
        <v>7</v>
      </c>
      <c r="F54" s="8" t="s">
        <v>8</v>
      </c>
      <c r="G54" s="8" t="s">
        <v>9</v>
      </c>
      <c r="H54" s="8" t="s">
        <v>10</v>
      </c>
      <c r="I54" s="8" t="s">
        <v>11</v>
      </c>
      <c r="J54" s="9" t="s">
        <v>12</v>
      </c>
    </row>
    <row r="55" spans="1:10" x14ac:dyDescent="0.25">
      <c r="A55" s="10"/>
      <c r="B55" s="11"/>
      <c r="C55" s="11"/>
      <c r="D55" s="11"/>
      <c r="E55" s="11"/>
      <c r="F55" s="12"/>
      <c r="G55" s="12"/>
      <c r="H55" s="12"/>
      <c r="I55" s="12">
        <v>2.4</v>
      </c>
      <c r="J55" s="12">
        <f>I55</f>
        <v>2.4</v>
      </c>
    </row>
    <row r="57" spans="1:10" x14ac:dyDescent="0.25">
      <c r="I57" s="16" t="s">
        <v>13</v>
      </c>
      <c r="J57" s="15">
        <f>ROUND(SUM(J55:J55),2)</f>
        <v>2.4</v>
      </c>
    </row>
    <row r="60" spans="1:10" x14ac:dyDescent="0.25">
      <c r="A60" s="3" t="s">
        <v>367</v>
      </c>
      <c r="B60" s="4"/>
      <c r="C60" s="4"/>
      <c r="D60" s="4"/>
      <c r="E60" s="4"/>
      <c r="F60" s="5"/>
      <c r="G60" s="5"/>
      <c r="H60" s="5"/>
      <c r="I60" s="121" t="s">
        <v>15</v>
      </c>
      <c r="J60" s="121"/>
    </row>
    <row r="61" spans="1:10" x14ac:dyDescent="0.25">
      <c r="A61" s="6" t="s">
        <v>3</v>
      </c>
      <c r="B61" s="7" t="s">
        <v>4</v>
      </c>
      <c r="C61" s="7" t="s">
        <v>5</v>
      </c>
      <c r="D61" s="7" t="s">
        <v>6</v>
      </c>
      <c r="E61" s="7" t="s">
        <v>7</v>
      </c>
      <c r="F61" s="8" t="s">
        <v>8</v>
      </c>
      <c r="G61" s="8" t="s">
        <v>9</v>
      </c>
      <c r="H61" s="8" t="s">
        <v>10</v>
      </c>
      <c r="I61" s="8" t="s">
        <v>11</v>
      </c>
      <c r="J61" s="9" t="s">
        <v>12</v>
      </c>
    </row>
    <row r="62" spans="1:10" x14ac:dyDescent="0.25">
      <c r="A62" s="10"/>
      <c r="B62" s="11"/>
      <c r="C62" s="11"/>
      <c r="D62" s="11"/>
      <c r="E62" s="11"/>
      <c r="F62" s="12"/>
      <c r="G62" s="12"/>
      <c r="H62" s="12"/>
      <c r="I62" s="12">
        <v>300</v>
      </c>
      <c r="J62" s="12">
        <f>I62</f>
        <v>300</v>
      </c>
    </row>
    <row r="64" spans="1:10" x14ac:dyDescent="0.25">
      <c r="I64" s="16" t="s">
        <v>13</v>
      </c>
      <c r="J64" s="15">
        <f>ROUND(SUM(J62:J62),2)</f>
        <v>300</v>
      </c>
    </row>
    <row r="67" spans="1:10" x14ac:dyDescent="0.25">
      <c r="A67" s="3" t="s">
        <v>366</v>
      </c>
      <c r="B67" s="4"/>
      <c r="C67" s="4"/>
      <c r="D67" s="4"/>
      <c r="E67" s="4"/>
      <c r="F67" s="5"/>
      <c r="G67" s="5"/>
      <c r="H67" s="5"/>
      <c r="I67" s="121" t="s">
        <v>15</v>
      </c>
      <c r="J67" s="121"/>
    </row>
    <row r="68" spans="1:10" x14ac:dyDescent="0.25">
      <c r="A68" s="6" t="s">
        <v>3</v>
      </c>
      <c r="B68" s="7" t="s">
        <v>4</v>
      </c>
      <c r="C68" s="7" t="s">
        <v>5</v>
      </c>
      <c r="D68" s="7" t="s">
        <v>6</v>
      </c>
      <c r="E68" s="7" t="s">
        <v>7</v>
      </c>
      <c r="F68" s="8" t="s">
        <v>8</v>
      </c>
      <c r="G68" s="8" t="s">
        <v>9</v>
      </c>
      <c r="H68" s="8" t="s">
        <v>10</v>
      </c>
      <c r="I68" s="8" t="s">
        <v>11</v>
      </c>
      <c r="J68" s="9" t="s">
        <v>12</v>
      </c>
    </row>
    <row r="69" spans="1:10" x14ac:dyDescent="0.25">
      <c r="A69" s="10"/>
      <c r="B69" s="11"/>
      <c r="C69" s="11"/>
      <c r="D69" s="11"/>
      <c r="E69" s="11"/>
      <c r="F69" s="12"/>
      <c r="G69" s="12"/>
      <c r="H69" s="12"/>
      <c r="I69" s="12">
        <v>3</v>
      </c>
      <c r="J69" s="12">
        <f>I69</f>
        <v>3</v>
      </c>
    </row>
    <row r="71" spans="1:10" x14ac:dyDescent="0.25">
      <c r="I71" s="16" t="s">
        <v>13</v>
      </c>
      <c r="J71" s="15">
        <f>ROUND(SUM(J69:J69),2)</f>
        <v>3</v>
      </c>
    </row>
    <row r="74" spans="1:10" x14ac:dyDescent="0.25">
      <c r="A74" s="3" t="s">
        <v>365</v>
      </c>
      <c r="B74" s="4"/>
      <c r="C74" s="4"/>
      <c r="D74" s="4"/>
      <c r="E74" s="4"/>
      <c r="F74" s="5"/>
      <c r="G74" s="5"/>
      <c r="H74" s="5"/>
      <c r="I74" s="121" t="s">
        <v>15</v>
      </c>
      <c r="J74" s="121"/>
    </row>
    <row r="75" spans="1:10" x14ac:dyDescent="0.25">
      <c r="A75" s="6" t="s">
        <v>3</v>
      </c>
      <c r="B75" s="7" t="s">
        <v>4</v>
      </c>
      <c r="C75" s="7" t="s">
        <v>5</v>
      </c>
      <c r="D75" s="7" t="s">
        <v>6</v>
      </c>
      <c r="E75" s="7" t="s">
        <v>7</v>
      </c>
      <c r="F75" s="8" t="s">
        <v>8</v>
      </c>
      <c r="G75" s="8" t="s">
        <v>9</v>
      </c>
      <c r="H75" s="8" t="s">
        <v>10</v>
      </c>
      <c r="I75" s="8" t="s">
        <v>11</v>
      </c>
      <c r="J75" s="9" t="s">
        <v>12</v>
      </c>
    </row>
    <row r="76" spans="1:10" x14ac:dyDescent="0.25">
      <c r="A76" s="10"/>
      <c r="B76" s="11"/>
      <c r="C76" s="11"/>
      <c r="D76" s="11"/>
      <c r="E76" s="11"/>
      <c r="F76" s="12"/>
      <c r="G76" s="12"/>
      <c r="H76" s="12"/>
      <c r="I76" s="12">
        <v>1</v>
      </c>
      <c r="J76" s="12">
        <f>I76</f>
        <v>1</v>
      </c>
    </row>
    <row r="78" spans="1:10" x14ac:dyDescent="0.25">
      <c r="I78" s="16" t="s">
        <v>13</v>
      </c>
      <c r="J78" s="15">
        <f>ROUND(SUM(J76:J76),2)</f>
        <v>1</v>
      </c>
    </row>
  </sheetData>
  <mergeCells count="13">
    <mergeCell ref="I74:J74"/>
    <mergeCell ref="I32:J32"/>
    <mergeCell ref="I39:J39"/>
    <mergeCell ref="I46:J46"/>
    <mergeCell ref="I53:J53"/>
    <mergeCell ref="I60:J60"/>
    <mergeCell ref="I67:J67"/>
    <mergeCell ref="I25:J25"/>
    <mergeCell ref="A1:J1"/>
    <mergeCell ref="A3:J3"/>
    <mergeCell ref="I4:J4"/>
    <mergeCell ref="I11:J11"/>
    <mergeCell ref="I18:J1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4F779-0857-4071-AD5E-4B76B52E3D71}">
  <dimension ref="A1:P39"/>
  <sheetViews>
    <sheetView showGridLines="0" topLeftCell="A4" zoomScale="70" zoomScaleNormal="70" workbookViewId="0">
      <selection activeCell="N26" sqref="N26"/>
    </sheetView>
  </sheetViews>
  <sheetFormatPr baseColWidth="10" defaultColWidth="10.85546875" defaultRowHeight="15" x14ac:dyDescent="0.25"/>
  <cols>
    <col min="1" max="1" width="5.42578125" style="102" bestFit="1" customWidth="1"/>
    <col min="2" max="2" width="52.7109375" style="84" customWidth="1"/>
    <col min="3" max="3" width="8.28515625" style="105" bestFit="1" customWidth="1"/>
    <col min="4" max="4" width="10.28515625" style="106" bestFit="1" customWidth="1"/>
    <col min="5" max="5" width="19.28515625" style="84" customWidth="1"/>
    <col min="6" max="6" width="25.85546875" style="107" customWidth="1"/>
    <col min="7" max="7" width="19.85546875" style="84" hidden="1" customWidth="1"/>
    <col min="8" max="8" width="26.7109375" style="84" hidden="1" customWidth="1"/>
    <col min="9" max="9" width="20.42578125" style="108" hidden="1" customWidth="1"/>
    <col min="10" max="10" width="28.140625" style="108" hidden="1" customWidth="1"/>
    <col min="11" max="11" width="27.7109375" style="84" hidden="1" customWidth="1"/>
    <col min="12" max="12" width="2.7109375" style="84" hidden="1" customWidth="1"/>
    <col min="13" max="13" width="10.85546875" style="84"/>
    <col min="14" max="14" width="26.140625" style="84" customWidth="1"/>
    <col min="15" max="15" width="10.85546875" style="84"/>
    <col min="16" max="16" width="15.7109375" style="84" bestFit="1" customWidth="1"/>
    <col min="17" max="16384" width="10.85546875" style="84"/>
  </cols>
  <sheetData>
    <row r="1" spans="1:12" ht="111.75" customHeight="1" x14ac:dyDescent="0.25">
      <c r="A1" s="124" t="s">
        <v>0</v>
      </c>
      <c r="B1" s="124"/>
      <c r="C1" s="124"/>
      <c r="D1" s="124"/>
      <c r="E1" s="124"/>
      <c r="F1" s="124"/>
    </row>
    <row r="2" spans="1:12" ht="18.75" x14ac:dyDescent="0.25">
      <c r="A2" s="125" t="s">
        <v>374</v>
      </c>
      <c r="B2" s="125"/>
      <c r="C2" s="125"/>
      <c r="D2" s="125"/>
      <c r="E2" s="125"/>
      <c r="F2" s="125"/>
    </row>
    <row r="3" spans="1:12" x14ac:dyDescent="0.25">
      <c r="A3" s="126" t="s">
        <v>375</v>
      </c>
      <c r="B3" s="127"/>
      <c r="C3" s="127"/>
      <c r="D3" s="127"/>
      <c r="E3" s="127"/>
      <c r="F3" s="127"/>
    </row>
    <row r="4" spans="1:12" x14ac:dyDescent="0.25">
      <c r="A4" s="85" t="s">
        <v>203</v>
      </c>
      <c r="B4" s="86" t="s">
        <v>20</v>
      </c>
      <c r="C4" s="86" t="s">
        <v>21</v>
      </c>
      <c r="D4" s="87" t="s">
        <v>12</v>
      </c>
      <c r="E4" s="86" t="s">
        <v>204</v>
      </c>
      <c r="F4" s="88" t="s">
        <v>148</v>
      </c>
      <c r="G4" s="88" t="s">
        <v>407</v>
      </c>
      <c r="H4" s="88" t="s">
        <v>405</v>
      </c>
      <c r="I4" s="88" t="s">
        <v>406</v>
      </c>
      <c r="J4" s="88" t="s">
        <v>409</v>
      </c>
      <c r="K4" s="88" t="s">
        <v>408</v>
      </c>
      <c r="L4" s="88" t="s">
        <v>410</v>
      </c>
    </row>
    <row r="5" spans="1:12" x14ac:dyDescent="0.25">
      <c r="A5" s="89">
        <v>1</v>
      </c>
      <c r="B5" s="90" t="s">
        <v>376</v>
      </c>
      <c r="C5" s="91"/>
      <c r="D5" s="92"/>
      <c r="E5" s="90"/>
      <c r="F5" s="130">
        <f>SUM(F6:F8)</f>
        <v>6675000</v>
      </c>
      <c r="G5" s="93">
        <f t="shared" ref="G5:G38" si="0">F5*6</f>
        <v>40050000</v>
      </c>
      <c r="H5" s="92"/>
      <c r="I5" s="109">
        <f>SUM(I6:I8)</f>
        <v>18700000</v>
      </c>
      <c r="J5" s="109"/>
      <c r="K5" s="109">
        <f>I5/6</f>
        <v>3116666.6666666665</v>
      </c>
      <c r="L5" s="111">
        <f>K5/F5</f>
        <v>0.46691635455680397</v>
      </c>
    </row>
    <row r="6" spans="1:12" x14ac:dyDescent="0.25">
      <c r="A6" s="80">
        <v>1.01</v>
      </c>
      <c r="B6" s="94" t="s">
        <v>377</v>
      </c>
      <c r="C6" s="77" t="s">
        <v>137</v>
      </c>
      <c r="D6" s="95">
        <v>0.25</v>
      </c>
      <c r="E6" s="128">
        <v>4700000</v>
      </c>
      <c r="F6" s="131">
        <f>+D6*E6</f>
        <v>1175000</v>
      </c>
      <c r="G6" s="96">
        <f t="shared" si="0"/>
        <v>7050000</v>
      </c>
      <c r="H6" s="95">
        <v>1</v>
      </c>
      <c r="I6" s="110">
        <f>H6*E6</f>
        <v>4700000</v>
      </c>
      <c r="J6" s="95">
        <f>H6/6</f>
        <v>0.16666666666666666</v>
      </c>
      <c r="K6" s="110">
        <f>J6*E6</f>
        <v>783333.33333333326</v>
      </c>
      <c r="L6" s="112">
        <f t="shared" ref="L6:L39" si="1">K6/F6</f>
        <v>0.66666666666666663</v>
      </c>
    </row>
    <row r="7" spans="1:12" x14ac:dyDescent="0.25">
      <c r="A7" s="80">
        <v>1.02</v>
      </c>
      <c r="B7" s="94" t="s">
        <v>378</v>
      </c>
      <c r="C7" s="77" t="s">
        <v>137</v>
      </c>
      <c r="D7" s="95">
        <v>1</v>
      </c>
      <c r="E7" s="128">
        <v>3000000</v>
      </c>
      <c r="F7" s="131">
        <f t="shared" ref="F7:F35" si="2">+D7*E7</f>
        <v>3000000</v>
      </c>
      <c r="G7" s="96">
        <f t="shared" si="0"/>
        <v>18000000</v>
      </c>
      <c r="H7" s="95">
        <v>3</v>
      </c>
      <c r="I7" s="110">
        <f>H7*E7</f>
        <v>9000000</v>
      </c>
      <c r="J7" s="95">
        <f>H7/6</f>
        <v>0.5</v>
      </c>
      <c r="K7" s="110">
        <f t="shared" ref="K7:K36" si="3">J7*E7</f>
        <v>1500000</v>
      </c>
      <c r="L7" s="112">
        <f t="shared" si="1"/>
        <v>0.5</v>
      </c>
    </row>
    <row r="8" spans="1:12" x14ac:dyDescent="0.25">
      <c r="A8" s="80">
        <v>1.03</v>
      </c>
      <c r="B8" s="94" t="s">
        <v>379</v>
      </c>
      <c r="C8" s="77" t="s">
        <v>137</v>
      </c>
      <c r="D8" s="95">
        <v>1</v>
      </c>
      <c r="E8" s="128">
        <v>2500000</v>
      </c>
      <c r="F8" s="131">
        <f t="shared" si="2"/>
        <v>2500000</v>
      </c>
      <c r="G8" s="96">
        <f t="shared" si="0"/>
        <v>15000000</v>
      </c>
      <c r="H8" s="95">
        <v>2</v>
      </c>
      <c r="I8" s="110">
        <f>H8*E8</f>
        <v>5000000</v>
      </c>
      <c r="J8" s="95">
        <f>H8/6</f>
        <v>0.33333333333333331</v>
      </c>
      <c r="K8" s="110">
        <f t="shared" si="3"/>
        <v>833333.33333333326</v>
      </c>
      <c r="L8" s="112">
        <f t="shared" si="1"/>
        <v>0.33333333333333331</v>
      </c>
    </row>
    <row r="9" spans="1:12" x14ac:dyDescent="0.25">
      <c r="A9" s="80"/>
      <c r="B9" s="94"/>
      <c r="C9" s="77"/>
      <c r="D9" s="95"/>
      <c r="E9" s="128"/>
      <c r="F9" s="131"/>
      <c r="G9" s="96">
        <f t="shared" si="0"/>
        <v>0</v>
      </c>
      <c r="H9" s="95"/>
      <c r="I9" s="110">
        <v>0</v>
      </c>
      <c r="J9" s="95"/>
      <c r="K9" s="110">
        <f t="shared" si="3"/>
        <v>0</v>
      </c>
      <c r="L9" s="112"/>
    </row>
    <row r="10" spans="1:12" x14ac:dyDescent="0.25">
      <c r="A10" s="89">
        <v>2</v>
      </c>
      <c r="B10" s="90" t="s">
        <v>380</v>
      </c>
      <c r="C10" s="91"/>
      <c r="D10" s="92"/>
      <c r="E10" s="129"/>
      <c r="F10" s="130">
        <f>SUM(F11)</f>
        <v>0</v>
      </c>
      <c r="G10" s="93">
        <f t="shared" si="0"/>
        <v>0</v>
      </c>
      <c r="H10" s="92"/>
      <c r="I10" s="109">
        <f>SUM(I11)</f>
        <v>0</v>
      </c>
      <c r="J10" s="109"/>
      <c r="K10" s="109">
        <f>I10/6</f>
        <v>0</v>
      </c>
      <c r="L10" s="111"/>
    </row>
    <row r="11" spans="1:12" x14ac:dyDescent="0.25">
      <c r="A11" s="80">
        <v>2.0099999999999998</v>
      </c>
      <c r="B11" s="84" t="s">
        <v>381</v>
      </c>
      <c r="C11" s="77" t="s">
        <v>137</v>
      </c>
      <c r="D11" s="95">
        <v>0</v>
      </c>
      <c r="E11" s="128"/>
      <c r="F11" s="131">
        <f t="shared" si="2"/>
        <v>0</v>
      </c>
      <c r="G11" s="96">
        <f t="shared" si="0"/>
        <v>0</v>
      </c>
      <c r="H11" s="95">
        <v>0</v>
      </c>
      <c r="I11" s="110">
        <v>0</v>
      </c>
      <c r="J11" s="95">
        <f>H11/6</f>
        <v>0</v>
      </c>
      <c r="K11" s="110">
        <f t="shared" si="3"/>
        <v>0</v>
      </c>
      <c r="L11" s="112"/>
    </row>
    <row r="12" spans="1:12" x14ac:dyDescent="0.25">
      <c r="A12" s="80" t="s">
        <v>0</v>
      </c>
      <c r="B12" s="94"/>
      <c r="C12" s="77"/>
      <c r="D12" s="95"/>
      <c r="E12" s="128"/>
      <c r="F12" s="131"/>
      <c r="G12" s="96">
        <f t="shared" si="0"/>
        <v>0</v>
      </c>
      <c r="H12" s="95"/>
      <c r="I12" s="110">
        <v>0</v>
      </c>
      <c r="J12" s="110"/>
      <c r="K12" s="110">
        <f t="shared" si="3"/>
        <v>0</v>
      </c>
      <c r="L12" s="112"/>
    </row>
    <row r="13" spans="1:12" x14ac:dyDescent="0.25">
      <c r="A13" s="89">
        <v>3</v>
      </c>
      <c r="B13" s="90" t="s">
        <v>382</v>
      </c>
      <c r="C13" s="91"/>
      <c r="D13" s="92"/>
      <c r="E13" s="129"/>
      <c r="F13" s="130">
        <f>SUM(F14:F16)</f>
        <v>600000</v>
      </c>
      <c r="G13" s="93">
        <f t="shared" si="0"/>
        <v>3600000</v>
      </c>
      <c r="H13" s="92"/>
      <c r="I13" s="109">
        <f>SUM(I14:I16)</f>
        <v>1200000</v>
      </c>
      <c r="J13" s="109"/>
      <c r="K13" s="109">
        <f>I13/6</f>
        <v>200000</v>
      </c>
      <c r="L13" s="111">
        <f t="shared" si="1"/>
        <v>0.33333333333333331</v>
      </c>
    </row>
    <row r="14" spans="1:12" ht="60" x14ac:dyDescent="0.25">
      <c r="A14" s="80">
        <v>3.01</v>
      </c>
      <c r="B14" s="76" t="s">
        <v>383</v>
      </c>
      <c r="C14" s="77" t="s">
        <v>137</v>
      </c>
      <c r="D14" s="78">
        <v>0</v>
      </c>
      <c r="E14" s="128"/>
      <c r="F14" s="131">
        <f t="shared" si="2"/>
        <v>0</v>
      </c>
      <c r="G14" s="79">
        <f t="shared" si="0"/>
        <v>0</v>
      </c>
      <c r="H14" s="78">
        <v>0</v>
      </c>
      <c r="I14" s="110">
        <f t="shared" ref="I14:I36" si="4">H14*E14</f>
        <v>0</v>
      </c>
      <c r="J14" s="95">
        <f>H14/6</f>
        <v>0</v>
      </c>
      <c r="K14" s="110">
        <f t="shared" si="3"/>
        <v>0</v>
      </c>
      <c r="L14" s="112"/>
    </row>
    <row r="15" spans="1:12" ht="45" x14ac:dyDescent="0.25">
      <c r="A15" s="80">
        <v>3.02</v>
      </c>
      <c r="B15" s="97" t="s">
        <v>384</v>
      </c>
      <c r="C15" s="77" t="s">
        <v>137</v>
      </c>
      <c r="D15" s="78">
        <v>1</v>
      </c>
      <c r="E15" s="128">
        <v>500000</v>
      </c>
      <c r="F15" s="131">
        <f t="shared" si="2"/>
        <v>500000</v>
      </c>
      <c r="G15" s="79">
        <f t="shared" si="0"/>
        <v>3000000</v>
      </c>
      <c r="H15" s="78">
        <v>2</v>
      </c>
      <c r="I15" s="110">
        <f t="shared" si="4"/>
        <v>1000000</v>
      </c>
      <c r="J15" s="95">
        <f>H15/6</f>
        <v>0.33333333333333331</v>
      </c>
      <c r="K15" s="110">
        <f t="shared" si="3"/>
        <v>166666.66666666666</v>
      </c>
      <c r="L15" s="112">
        <f t="shared" si="1"/>
        <v>0.33333333333333331</v>
      </c>
    </row>
    <row r="16" spans="1:12" x14ac:dyDescent="0.25">
      <c r="A16" s="80">
        <v>3.03</v>
      </c>
      <c r="B16" s="97" t="s">
        <v>385</v>
      </c>
      <c r="C16" s="77" t="s">
        <v>137</v>
      </c>
      <c r="D16" s="78">
        <v>1</v>
      </c>
      <c r="E16" s="128">
        <v>100000</v>
      </c>
      <c r="F16" s="131">
        <f t="shared" si="2"/>
        <v>100000</v>
      </c>
      <c r="G16" s="79">
        <f t="shared" si="0"/>
        <v>600000</v>
      </c>
      <c r="H16" s="78">
        <v>2</v>
      </c>
      <c r="I16" s="110">
        <f t="shared" si="4"/>
        <v>200000</v>
      </c>
      <c r="J16" s="95">
        <f>H16/6</f>
        <v>0.33333333333333331</v>
      </c>
      <c r="K16" s="110">
        <f t="shared" si="3"/>
        <v>33333.333333333328</v>
      </c>
      <c r="L16" s="112">
        <f t="shared" si="1"/>
        <v>0.33333333333333326</v>
      </c>
    </row>
    <row r="17" spans="1:16" x14ac:dyDescent="0.25">
      <c r="A17" s="80"/>
      <c r="B17" s="97"/>
      <c r="C17" s="77"/>
      <c r="D17" s="78"/>
      <c r="E17" s="128"/>
      <c r="F17" s="131"/>
      <c r="G17" s="79">
        <f t="shared" si="0"/>
        <v>0</v>
      </c>
      <c r="H17" s="78"/>
      <c r="I17" s="110">
        <f t="shared" si="4"/>
        <v>0</v>
      </c>
      <c r="J17" s="110"/>
      <c r="K17" s="110">
        <f t="shared" si="3"/>
        <v>0</v>
      </c>
      <c r="L17" s="112"/>
    </row>
    <row r="18" spans="1:16" x14ac:dyDescent="0.25">
      <c r="A18" s="89">
        <v>4</v>
      </c>
      <c r="B18" s="90" t="s">
        <v>386</v>
      </c>
      <c r="C18" s="91"/>
      <c r="D18" s="92"/>
      <c r="E18" s="129"/>
      <c r="F18" s="130">
        <f>SUM(F19:F19)</f>
        <v>150000</v>
      </c>
      <c r="G18" s="93">
        <f t="shared" si="0"/>
        <v>900000</v>
      </c>
      <c r="H18" s="92"/>
      <c r="I18" s="109">
        <f>SUM(I19:I19)</f>
        <v>150000</v>
      </c>
      <c r="J18" s="109"/>
      <c r="K18" s="109">
        <f>I18/6</f>
        <v>25000</v>
      </c>
      <c r="L18" s="111">
        <f t="shared" si="1"/>
        <v>0.16666666666666666</v>
      </c>
    </row>
    <row r="19" spans="1:16" ht="30" x14ac:dyDescent="0.25">
      <c r="A19" s="80">
        <v>4.01</v>
      </c>
      <c r="B19" s="97" t="s">
        <v>387</v>
      </c>
      <c r="C19" s="77" t="s">
        <v>137</v>
      </c>
      <c r="D19" s="78">
        <v>1</v>
      </c>
      <c r="E19" s="128">
        <v>150000</v>
      </c>
      <c r="F19" s="131">
        <f t="shared" ref="F19" si="5">+D19*E19</f>
        <v>150000</v>
      </c>
      <c r="G19" s="79">
        <f t="shared" si="0"/>
        <v>900000</v>
      </c>
      <c r="H19" s="78">
        <v>1</v>
      </c>
      <c r="I19" s="110">
        <f t="shared" si="4"/>
        <v>150000</v>
      </c>
      <c r="J19" s="95">
        <f>H19/6</f>
        <v>0.16666666666666666</v>
      </c>
      <c r="K19" s="110">
        <f t="shared" si="3"/>
        <v>25000</v>
      </c>
      <c r="L19" s="112">
        <f t="shared" si="1"/>
        <v>0.16666666666666666</v>
      </c>
    </row>
    <row r="20" spans="1:16" x14ac:dyDescent="0.25">
      <c r="A20" s="80"/>
      <c r="B20" s="97"/>
      <c r="C20" s="77"/>
      <c r="D20" s="78"/>
      <c r="E20" s="128"/>
      <c r="F20" s="131"/>
      <c r="G20" s="79">
        <f t="shared" si="0"/>
        <v>0</v>
      </c>
      <c r="H20" s="78"/>
      <c r="I20" s="110">
        <f t="shared" si="4"/>
        <v>0</v>
      </c>
      <c r="J20" s="110"/>
      <c r="K20" s="110">
        <f t="shared" si="3"/>
        <v>0</v>
      </c>
      <c r="L20" s="112"/>
    </row>
    <row r="21" spans="1:16" x14ac:dyDescent="0.25">
      <c r="A21" s="89">
        <v>5</v>
      </c>
      <c r="B21" s="90" t="s">
        <v>388</v>
      </c>
      <c r="C21" s="91"/>
      <c r="D21" s="92"/>
      <c r="E21" s="129"/>
      <c r="F21" s="130">
        <f>SUM(F22)</f>
        <v>0</v>
      </c>
      <c r="G21" s="93">
        <f t="shared" si="0"/>
        <v>0</v>
      </c>
      <c r="H21" s="92"/>
      <c r="I21" s="109">
        <f>SUM(I22)</f>
        <v>0</v>
      </c>
      <c r="J21" s="109"/>
      <c r="K21" s="109">
        <f>I21/6</f>
        <v>0</v>
      </c>
      <c r="L21" s="111"/>
    </row>
    <row r="22" spans="1:16" ht="75" x14ac:dyDescent="0.25">
      <c r="A22" s="80">
        <v>5.01</v>
      </c>
      <c r="B22" s="97" t="s">
        <v>389</v>
      </c>
      <c r="C22" s="77" t="s">
        <v>137</v>
      </c>
      <c r="D22" s="78">
        <v>0</v>
      </c>
      <c r="E22" s="128"/>
      <c r="F22" s="131">
        <f t="shared" ref="F22" si="6">+D22*E22</f>
        <v>0</v>
      </c>
      <c r="G22" s="79">
        <f t="shared" si="0"/>
        <v>0</v>
      </c>
      <c r="H22" s="78">
        <v>0</v>
      </c>
      <c r="I22" s="110">
        <f t="shared" si="4"/>
        <v>0</v>
      </c>
      <c r="J22" s="95">
        <f>H22/6</f>
        <v>0</v>
      </c>
      <c r="K22" s="110">
        <f t="shared" si="3"/>
        <v>0</v>
      </c>
      <c r="L22" s="112"/>
      <c r="P22" s="98"/>
    </row>
    <row r="23" spans="1:16" x14ac:dyDescent="0.25">
      <c r="A23" s="80"/>
      <c r="B23" s="97"/>
      <c r="C23" s="77"/>
      <c r="D23" s="78"/>
      <c r="E23" s="128"/>
      <c r="F23" s="131"/>
      <c r="G23" s="79">
        <f t="shared" si="0"/>
        <v>0</v>
      </c>
      <c r="H23" s="78"/>
      <c r="I23" s="110">
        <f t="shared" si="4"/>
        <v>0</v>
      </c>
      <c r="J23" s="110"/>
      <c r="K23" s="110">
        <f t="shared" si="3"/>
        <v>0</v>
      </c>
      <c r="L23" s="112"/>
      <c r="P23" s="98"/>
    </row>
    <row r="24" spans="1:16" x14ac:dyDescent="0.25">
      <c r="A24" s="89">
        <v>6</v>
      </c>
      <c r="B24" s="90" t="s">
        <v>390</v>
      </c>
      <c r="C24" s="91"/>
      <c r="D24" s="92"/>
      <c r="E24" s="129"/>
      <c r="F24" s="130">
        <f>SUM(F25:F26)</f>
        <v>156476.375</v>
      </c>
      <c r="G24" s="93">
        <f t="shared" si="0"/>
        <v>938858.25</v>
      </c>
      <c r="H24" s="92"/>
      <c r="I24" s="109">
        <f>SUM(I25:I26)</f>
        <v>938858.25</v>
      </c>
      <c r="J24" s="109"/>
      <c r="K24" s="109">
        <f>I24/6</f>
        <v>156476.375</v>
      </c>
      <c r="L24" s="111">
        <f t="shared" si="1"/>
        <v>1</v>
      </c>
      <c r="P24" s="98"/>
    </row>
    <row r="25" spans="1:16" x14ac:dyDescent="0.25">
      <c r="A25" s="80">
        <v>6.01</v>
      </c>
      <c r="B25" s="94" t="s">
        <v>391</v>
      </c>
      <c r="C25" s="77" t="s">
        <v>245</v>
      </c>
      <c r="D25" s="78">
        <v>0</v>
      </c>
      <c r="E25" s="128"/>
      <c r="F25" s="131">
        <f t="shared" si="2"/>
        <v>0</v>
      </c>
      <c r="G25" s="96">
        <f t="shared" si="0"/>
        <v>0</v>
      </c>
      <c r="H25" s="78">
        <v>0</v>
      </c>
      <c r="I25" s="110">
        <f t="shared" si="4"/>
        <v>0</v>
      </c>
      <c r="J25" s="95">
        <f>H25/6</f>
        <v>0</v>
      </c>
      <c r="K25" s="110">
        <f t="shared" si="3"/>
        <v>0</v>
      </c>
      <c r="L25" s="112"/>
      <c r="P25" s="98"/>
    </row>
    <row r="26" spans="1:16" x14ac:dyDescent="0.25">
      <c r="A26" s="80">
        <v>6.02</v>
      </c>
      <c r="B26" s="94" t="s">
        <v>392</v>
      </c>
      <c r="C26" s="77" t="s">
        <v>393</v>
      </c>
      <c r="D26" s="99">
        <v>1</v>
      </c>
      <c r="E26" s="128">
        <v>156476.375</v>
      </c>
      <c r="F26" s="131">
        <f t="shared" si="2"/>
        <v>156476.375</v>
      </c>
      <c r="G26" s="96">
        <f t="shared" si="0"/>
        <v>938858.25</v>
      </c>
      <c r="H26" s="78">
        <v>6</v>
      </c>
      <c r="I26" s="110">
        <f t="shared" si="4"/>
        <v>938858.25</v>
      </c>
      <c r="J26" s="95">
        <f>H26/6</f>
        <v>1</v>
      </c>
      <c r="K26" s="110">
        <f t="shared" si="3"/>
        <v>156476.375</v>
      </c>
      <c r="L26" s="112">
        <f t="shared" si="1"/>
        <v>1</v>
      </c>
      <c r="P26" s="100"/>
    </row>
    <row r="27" spans="1:16" x14ac:dyDescent="0.25">
      <c r="A27" s="80" t="s">
        <v>0</v>
      </c>
      <c r="B27" s="94"/>
      <c r="C27" s="77"/>
      <c r="D27" s="95"/>
      <c r="E27" s="128"/>
      <c r="F27" s="131"/>
      <c r="G27" s="96">
        <f t="shared" si="0"/>
        <v>0</v>
      </c>
      <c r="H27" s="95">
        <v>0</v>
      </c>
      <c r="I27" s="110">
        <f t="shared" si="4"/>
        <v>0</v>
      </c>
      <c r="J27" s="110"/>
      <c r="K27" s="110">
        <f t="shared" si="3"/>
        <v>0</v>
      </c>
      <c r="L27" s="112"/>
    </row>
    <row r="28" spans="1:16" x14ac:dyDescent="0.25">
      <c r="A28" s="89">
        <v>7</v>
      </c>
      <c r="B28" s="90" t="s">
        <v>394</v>
      </c>
      <c r="C28" s="91"/>
      <c r="D28" s="92"/>
      <c r="E28" s="129"/>
      <c r="F28" s="130">
        <f>SUM(F29:F35)</f>
        <v>26879779.875</v>
      </c>
      <c r="G28" s="93">
        <f t="shared" si="0"/>
        <v>161278679.25</v>
      </c>
      <c r="H28" s="92"/>
      <c r="I28" s="109">
        <f>SUM(I29:I35)</f>
        <v>161278679.25</v>
      </c>
      <c r="J28" s="109"/>
      <c r="K28" s="109">
        <f>I28/6</f>
        <v>26879779.875</v>
      </c>
      <c r="L28" s="111">
        <f t="shared" si="1"/>
        <v>1</v>
      </c>
    </row>
    <row r="29" spans="1:16" x14ac:dyDescent="0.25">
      <c r="A29" s="80">
        <v>7.01</v>
      </c>
      <c r="B29" s="94" t="s">
        <v>395</v>
      </c>
      <c r="C29" s="77" t="s">
        <v>169</v>
      </c>
      <c r="D29" s="101">
        <v>5.0000000000000001E-3</v>
      </c>
      <c r="E29" s="128">
        <f>'RESUMEN '!$M$13</f>
        <v>179198532.5</v>
      </c>
      <c r="F29" s="131">
        <f t="shared" si="2"/>
        <v>895992.66249999998</v>
      </c>
      <c r="G29" s="96">
        <f t="shared" si="0"/>
        <v>5375955.9749999996</v>
      </c>
      <c r="H29" s="101">
        <f>D29*6</f>
        <v>0.03</v>
      </c>
      <c r="I29" s="110">
        <f t="shared" si="4"/>
        <v>5375955.9749999996</v>
      </c>
      <c r="J29" s="101">
        <f t="shared" ref="J29:J35" si="7">H29/6</f>
        <v>5.0000000000000001E-3</v>
      </c>
      <c r="K29" s="110">
        <f t="shared" si="3"/>
        <v>895992.66249999998</v>
      </c>
      <c r="L29" s="112">
        <f t="shared" si="1"/>
        <v>1</v>
      </c>
    </row>
    <row r="30" spans="1:16" x14ac:dyDescent="0.25">
      <c r="A30" s="80">
        <v>7.02</v>
      </c>
      <c r="B30" s="94" t="s">
        <v>396</v>
      </c>
      <c r="C30" s="77" t="s">
        <v>169</v>
      </c>
      <c r="D30" s="101">
        <v>0.01</v>
      </c>
      <c r="E30" s="128">
        <f>'RESUMEN '!$M$13</f>
        <v>179198532.5</v>
      </c>
      <c r="F30" s="131">
        <f t="shared" si="2"/>
        <v>1791985.325</v>
      </c>
      <c r="G30" s="96">
        <f t="shared" si="0"/>
        <v>10751911.949999999</v>
      </c>
      <c r="H30" s="101">
        <f t="shared" ref="H30:H35" si="8">D30*6</f>
        <v>0.06</v>
      </c>
      <c r="I30" s="110">
        <f t="shared" si="4"/>
        <v>10751911.949999999</v>
      </c>
      <c r="J30" s="101">
        <f t="shared" si="7"/>
        <v>0.01</v>
      </c>
      <c r="K30" s="110">
        <f t="shared" si="3"/>
        <v>1791985.325</v>
      </c>
      <c r="L30" s="112">
        <f t="shared" si="1"/>
        <v>1</v>
      </c>
    </row>
    <row r="31" spans="1:16" x14ac:dyDescent="0.25">
      <c r="A31" s="80">
        <v>7.03</v>
      </c>
      <c r="B31" s="94" t="s">
        <v>397</v>
      </c>
      <c r="C31" s="77" t="s">
        <v>169</v>
      </c>
      <c r="D31" s="101">
        <v>0.01</v>
      </c>
      <c r="E31" s="128">
        <f>'RESUMEN '!$M$13</f>
        <v>179198532.5</v>
      </c>
      <c r="F31" s="131">
        <f t="shared" si="2"/>
        <v>1791985.325</v>
      </c>
      <c r="G31" s="96">
        <f t="shared" si="0"/>
        <v>10751911.949999999</v>
      </c>
      <c r="H31" s="101">
        <f t="shared" si="8"/>
        <v>0.06</v>
      </c>
      <c r="I31" s="110">
        <f t="shared" si="4"/>
        <v>10751911.949999999</v>
      </c>
      <c r="J31" s="101">
        <f t="shared" si="7"/>
        <v>0.01</v>
      </c>
      <c r="K31" s="110">
        <f t="shared" si="3"/>
        <v>1791985.325</v>
      </c>
      <c r="L31" s="112">
        <f t="shared" si="1"/>
        <v>1</v>
      </c>
    </row>
    <row r="32" spans="1:16" x14ac:dyDescent="0.25">
      <c r="A32" s="80">
        <v>7.04</v>
      </c>
      <c r="B32" s="94" t="s">
        <v>398</v>
      </c>
      <c r="C32" s="77" t="s">
        <v>169</v>
      </c>
      <c r="D32" s="101">
        <v>0.03</v>
      </c>
      <c r="E32" s="128">
        <f>'RESUMEN '!$M$13</f>
        <v>179198532.5</v>
      </c>
      <c r="F32" s="131">
        <f t="shared" si="2"/>
        <v>5375955.9749999996</v>
      </c>
      <c r="G32" s="96">
        <f t="shared" si="0"/>
        <v>32255735.849999998</v>
      </c>
      <c r="H32" s="101">
        <f t="shared" si="8"/>
        <v>0.18</v>
      </c>
      <c r="I32" s="110">
        <f t="shared" si="4"/>
        <v>32255735.849999998</v>
      </c>
      <c r="J32" s="101">
        <f t="shared" si="7"/>
        <v>0.03</v>
      </c>
      <c r="K32" s="110">
        <f t="shared" si="3"/>
        <v>5375955.9749999996</v>
      </c>
      <c r="L32" s="112">
        <f t="shared" si="1"/>
        <v>1</v>
      </c>
    </row>
    <row r="33" spans="1:12" x14ac:dyDescent="0.25">
      <c r="A33" s="80">
        <v>7.05</v>
      </c>
      <c r="B33" s="94" t="s">
        <v>399</v>
      </c>
      <c r="C33" s="77" t="s">
        <v>169</v>
      </c>
      <c r="D33" s="101">
        <v>0.02</v>
      </c>
      <c r="E33" s="128">
        <f>'RESUMEN '!$M$13</f>
        <v>179198532.5</v>
      </c>
      <c r="F33" s="131">
        <f t="shared" si="2"/>
        <v>3583970.65</v>
      </c>
      <c r="G33" s="96">
        <f t="shared" si="0"/>
        <v>21503823.899999999</v>
      </c>
      <c r="H33" s="101">
        <f t="shared" si="8"/>
        <v>0.12</v>
      </c>
      <c r="I33" s="110">
        <f t="shared" si="4"/>
        <v>21503823.899999999</v>
      </c>
      <c r="J33" s="101">
        <f t="shared" si="7"/>
        <v>0.02</v>
      </c>
      <c r="K33" s="110">
        <f t="shared" si="3"/>
        <v>3583970.65</v>
      </c>
      <c r="L33" s="112">
        <f t="shared" si="1"/>
        <v>1</v>
      </c>
    </row>
    <row r="34" spans="1:12" x14ac:dyDescent="0.25">
      <c r="A34" s="80">
        <v>7.06</v>
      </c>
      <c r="B34" s="94" t="s">
        <v>400</v>
      </c>
      <c r="C34" s="77" t="s">
        <v>169</v>
      </c>
      <c r="D34" s="101">
        <v>2.5000000000000001E-2</v>
      </c>
      <c r="E34" s="128">
        <f>'RESUMEN '!$M$13</f>
        <v>179198532.5</v>
      </c>
      <c r="F34" s="131">
        <f t="shared" si="2"/>
        <v>4479963.3125</v>
      </c>
      <c r="G34" s="96">
        <f t="shared" si="0"/>
        <v>26879779.875</v>
      </c>
      <c r="H34" s="101">
        <f t="shared" si="8"/>
        <v>0.15000000000000002</v>
      </c>
      <c r="I34" s="110">
        <f t="shared" si="4"/>
        <v>26879779.875000004</v>
      </c>
      <c r="J34" s="101">
        <f t="shared" si="7"/>
        <v>2.5000000000000005E-2</v>
      </c>
      <c r="K34" s="110">
        <f t="shared" si="3"/>
        <v>4479963.3125000009</v>
      </c>
      <c r="L34" s="112">
        <f t="shared" si="1"/>
        <v>1.0000000000000002</v>
      </c>
    </row>
    <row r="35" spans="1:12" x14ac:dyDescent="0.25">
      <c r="A35" s="80">
        <v>7.07</v>
      </c>
      <c r="B35" s="94" t="s">
        <v>401</v>
      </c>
      <c r="C35" s="77" t="s">
        <v>169</v>
      </c>
      <c r="D35" s="101">
        <v>0.05</v>
      </c>
      <c r="E35" s="128">
        <f>'RESUMEN '!$M$13</f>
        <v>179198532.5</v>
      </c>
      <c r="F35" s="131">
        <f t="shared" si="2"/>
        <v>8959926.625</v>
      </c>
      <c r="G35" s="96">
        <f t="shared" si="0"/>
        <v>53759559.75</v>
      </c>
      <c r="H35" s="101">
        <f t="shared" si="8"/>
        <v>0.30000000000000004</v>
      </c>
      <c r="I35" s="110">
        <f t="shared" si="4"/>
        <v>53759559.750000007</v>
      </c>
      <c r="J35" s="101">
        <f t="shared" si="7"/>
        <v>5.000000000000001E-2</v>
      </c>
      <c r="K35" s="110">
        <f t="shared" si="3"/>
        <v>8959926.6250000019</v>
      </c>
      <c r="L35" s="112">
        <f t="shared" si="1"/>
        <v>1.0000000000000002</v>
      </c>
    </row>
    <row r="36" spans="1:12" x14ac:dyDescent="0.25">
      <c r="A36" s="80"/>
      <c r="B36" s="94"/>
      <c r="C36" s="77"/>
      <c r="D36" s="95"/>
      <c r="E36" s="94"/>
      <c r="F36" s="131"/>
      <c r="G36" s="96">
        <f t="shared" si="0"/>
        <v>0</v>
      </c>
      <c r="H36" s="95"/>
      <c r="I36" s="110">
        <f t="shared" si="4"/>
        <v>0</v>
      </c>
      <c r="J36" s="110"/>
      <c r="K36" s="110">
        <f t="shared" si="3"/>
        <v>0</v>
      </c>
      <c r="L36" s="112"/>
    </row>
    <row r="37" spans="1:12" x14ac:dyDescent="0.25">
      <c r="B37" s="123" t="s">
        <v>402</v>
      </c>
      <c r="C37" s="123"/>
      <c r="D37" s="123"/>
      <c r="E37" s="103">
        <f>F37/'RESUMEN '!$M$11</f>
        <v>0.25</v>
      </c>
      <c r="F37" s="132">
        <f>+SUM(F5:F35)/2</f>
        <v>34461256.25</v>
      </c>
      <c r="G37" s="104">
        <f t="shared" si="0"/>
        <v>206767537.5</v>
      </c>
      <c r="H37" s="104"/>
      <c r="I37" s="104">
        <f>+SUM(I5:I35)/2</f>
        <v>182267537.49999997</v>
      </c>
      <c r="J37" s="104"/>
      <c r="K37" s="104">
        <f>+SUM(K5:K35)/2</f>
        <v>30377922.916666672</v>
      </c>
      <c r="L37" s="113">
        <f t="shared" si="1"/>
        <v>0.88150944632689276</v>
      </c>
    </row>
    <row r="38" spans="1:12" x14ac:dyDescent="0.25">
      <c r="B38" s="123" t="s">
        <v>403</v>
      </c>
      <c r="C38" s="123"/>
      <c r="D38" s="123"/>
      <c r="E38" s="103">
        <v>0.05</v>
      </c>
      <c r="F38" s="132">
        <f>'RESUMEN '!$M$11*0.05</f>
        <v>6892251.25</v>
      </c>
      <c r="G38" s="104">
        <f t="shared" si="0"/>
        <v>41353507.5</v>
      </c>
      <c r="H38" s="104"/>
      <c r="I38" s="104">
        <f>(G39-I37)</f>
        <v>65853507.50000003</v>
      </c>
      <c r="J38" s="104"/>
      <c r="K38" s="104">
        <f>I38/6</f>
        <v>10975584.583333338</v>
      </c>
      <c r="L38" s="113">
        <f t="shared" si="1"/>
        <v>1.5924527683655376</v>
      </c>
    </row>
    <row r="39" spans="1:12" x14ac:dyDescent="0.25">
      <c r="B39" s="123" t="s">
        <v>404</v>
      </c>
      <c r="C39" s="123"/>
      <c r="D39" s="123"/>
      <c r="E39" s="103">
        <f>E37+E38</f>
        <v>0.3</v>
      </c>
      <c r="F39" s="132">
        <f>F37+F38</f>
        <v>41353507.5</v>
      </c>
      <c r="G39" s="104">
        <f>F39*6</f>
        <v>248121045</v>
      </c>
      <c r="H39" s="104"/>
      <c r="I39" s="104">
        <f>I37+I38</f>
        <v>248121045</v>
      </c>
      <c r="J39" s="104"/>
      <c r="K39" s="104">
        <f>I39/6</f>
        <v>41353507.5</v>
      </c>
      <c r="L39" s="113">
        <f t="shared" si="1"/>
        <v>1</v>
      </c>
    </row>
  </sheetData>
  <mergeCells count="6">
    <mergeCell ref="B39:D39"/>
    <mergeCell ref="A1:F1"/>
    <mergeCell ref="A2:F2"/>
    <mergeCell ref="A3:F3"/>
    <mergeCell ref="B37:D37"/>
    <mergeCell ref="B38:D38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BE78-484E-4F97-96C5-422F8ED05EEC}">
  <dimension ref="A2:P25"/>
  <sheetViews>
    <sheetView workbookViewId="0">
      <selection activeCell="E24" sqref="E24"/>
    </sheetView>
  </sheetViews>
  <sheetFormatPr baseColWidth="10" defaultColWidth="10.85546875" defaultRowHeight="15" x14ac:dyDescent="0.25"/>
  <cols>
    <col min="1" max="1" width="10.85546875" style="181" customWidth="1"/>
    <col min="2" max="2" width="23.85546875" customWidth="1"/>
    <col min="3" max="3" width="23" style="60" customWidth="1"/>
    <col min="4" max="4" width="15.5703125" style="181" customWidth="1"/>
    <col min="5" max="5" width="15.140625" style="181" bestFit="1" customWidth="1"/>
    <col min="6" max="6" width="14.140625" style="181" bestFit="1" customWidth="1"/>
    <col min="7" max="7" width="0" hidden="1" customWidth="1"/>
    <col min="8" max="8" width="13.85546875" hidden="1" customWidth="1"/>
    <col min="9" max="10" width="0" hidden="1" customWidth="1"/>
    <col min="11" max="11" width="17" hidden="1" customWidth="1"/>
    <col min="12" max="12" width="16.42578125" hidden="1" customWidth="1"/>
    <col min="13" max="13" width="24.140625" hidden="1" customWidth="1"/>
    <col min="14" max="14" width="17.5703125" hidden="1" customWidth="1"/>
    <col min="15" max="15" width="21.28515625" hidden="1" customWidth="1"/>
    <col min="16" max="16" width="15.140625" hidden="1" customWidth="1"/>
    <col min="17" max="17" width="0" hidden="1" customWidth="1"/>
    <col min="18" max="18" width="15.5703125" bestFit="1" customWidth="1"/>
  </cols>
  <sheetData>
    <row r="2" spans="1:16" ht="15.75" thickBot="1" x14ac:dyDescent="0.3"/>
    <row r="3" spans="1:16" x14ac:dyDescent="0.25">
      <c r="B3" s="190" t="s">
        <v>412</v>
      </c>
      <c r="C3" s="191"/>
    </row>
    <row r="4" spans="1:16" x14ac:dyDescent="0.25">
      <c r="B4" s="192"/>
      <c r="C4" s="193"/>
    </row>
    <row r="5" spans="1:16" x14ac:dyDescent="0.25">
      <c r="B5" s="192"/>
      <c r="C5" s="193"/>
    </row>
    <row r="6" spans="1:16" x14ac:dyDescent="0.25">
      <c r="B6" s="194" t="s">
        <v>358</v>
      </c>
      <c r="C6" s="195">
        <f>+'VILLAS DE LA CRUZ'!G34</f>
        <v>30507086</v>
      </c>
      <c r="K6" s="59" t="s">
        <v>358</v>
      </c>
      <c r="L6" s="62">
        <f>'VILLAS DE LA CRUZ'!G40</f>
        <v>42018935.114</v>
      </c>
      <c r="M6" s="70">
        <f>'VILLAS DE LA CRUZ'!G34</f>
        <v>30507086</v>
      </c>
      <c r="N6" s="70">
        <f>+M6*1.3</f>
        <v>39659211.800000004</v>
      </c>
    </row>
    <row r="7" spans="1:16" x14ac:dyDescent="0.25">
      <c r="B7" s="196" t="s">
        <v>297</v>
      </c>
      <c r="C7" s="197">
        <f>+'SAN CAYETANO'!G29</f>
        <v>37463594</v>
      </c>
      <c r="G7">
        <v>42018933.961000003</v>
      </c>
      <c r="K7" s="63" t="s">
        <v>297</v>
      </c>
      <c r="L7" s="64">
        <f>'SAN CAYETANO'!G35</f>
        <v>51600482.043499999</v>
      </c>
      <c r="M7" s="70">
        <f>'SAN CAYETANO'!G29</f>
        <v>37463594</v>
      </c>
    </row>
    <row r="8" spans="1:16" x14ac:dyDescent="0.25">
      <c r="B8" s="198" t="s">
        <v>359</v>
      </c>
      <c r="C8" s="199">
        <f>+'LEO MAZARO'!G28</f>
        <v>35041160</v>
      </c>
      <c r="K8" s="65" t="s">
        <v>359</v>
      </c>
      <c r="L8" s="66">
        <f>'LEO MAZARO'!G34</f>
        <v>48263941.725999996</v>
      </c>
      <c r="M8" s="70">
        <f>'LEO MAZARO'!G28</f>
        <v>35041160</v>
      </c>
    </row>
    <row r="9" spans="1:16" x14ac:dyDescent="0.25">
      <c r="B9" s="200" t="s">
        <v>360</v>
      </c>
      <c r="C9" s="201">
        <f>+'CALLE 16 '!G24</f>
        <v>34833185</v>
      </c>
      <c r="K9" s="61" t="s">
        <v>360</v>
      </c>
      <c r="L9" s="67">
        <f>'CALLE 16 '!G30</f>
        <v>47977486.829999998</v>
      </c>
      <c r="M9" s="70">
        <f>'CALLE 16 '!G24</f>
        <v>34833185</v>
      </c>
    </row>
    <row r="10" spans="1:16" x14ac:dyDescent="0.25">
      <c r="B10" s="202"/>
      <c r="C10" s="203"/>
      <c r="L10" s="60"/>
    </row>
    <row r="11" spans="1:16" x14ac:dyDescent="0.25">
      <c r="B11" s="208" t="s">
        <v>413</v>
      </c>
      <c r="C11" s="203">
        <f>SUM(C6:C10)</f>
        <v>137845025</v>
      </c>
      <c r="L11" s="60">
        <f>SUM(L4:L10)</f>
        <v>189860845.71349996</v>
      </c>
      <c r="M11" s="71">
        <f>SUM(M6:M9)</f>
        <v>137845025</v>
      </c>
      <c r="N11" s="75">
        <f>M11*0.25</f>
        <v>34461256.25</v>
      </c>
      <c r="O11" s="60">
        <v>340046525</v>
      </c>
    </row>
    <row r="12" spans="1:16" x14ac:dyDescent="0.25">
      <c r="B12" s="202"/>
      <c r="C12" s="203"/>
      <c r="N12" s="75">
        <f>M11*0.05</f>
        <v>6892251.25</v>
      </c>
    </row>
    <row r="13" spans="1:16" ht="30" x14ac:dyDescent="0.25">
      <c r="A13" s="182"/>
      <c r="B13" s="204" t="s">
        <v>242</v>
      </c>
      <c r="C13" s="205">
        <f>C11*0.25</f>
        <v>34461256.25</v>
      </c>
      <c r="D13" s="184"/>
      <c r="E13" s="185"/>
      <c r="F13" s="185"/>
      <c r="M13" s="75">
        <f>M11+N11+N12</f>
        <v>179198532.5</v>
      </c>
    </row>
    <row r="14" spans="1:16" x14ac:dyDescent="0.25">
      <c r="A14" s="182"/>
      <c r="B14" s="204" t="s">
        <v>243</v>
      </c>
      <c r="C14" s="205">
        <f>C11*0.05</f>
        <v>6892251.25</v>
      </c>
      <c r="D14" s="184"/>
      <c r="E14" s="185"/>
      <c r="F14" s="186"/>
    </row>
    <row r="15" spans="1:16" ht="30.75" thickBot="1" x14ac:dyDescent="0.3">
      <c r="A15" s="183"/>
      <c r="B15" s="206" t="s">
        <v>244</v>
      </c>
      <c r="C15" s="207">
        <f>SUM(C11:C14)</f>
        <v>179198532.5</v>
      </c>
      <c r="D15" s="187"/>
      <c r="E15" s="188"/>
      <c r="F15" s="188"/>
      <c r="M15" s="81" t="s">
        <v>241</v>
      </c>
      <c r="N15" s="71">
        <f>SUM(M6:M9)</f>
        <v>137845025</v>
      </c>
    </row>
    <row r="16" spans="1:16" ht="18" hidden="1" customHeight="1" x14ac:dyDescent="0.25">
      <c r="A16" s="182"/>
      <c r="B16" s="57" t="s">
        <v>361</v>
      </c>
      <c r="C16" s="68">
        <f>C15*0.05</f>
        <v>8959926.625</v>
      </c>
      <c r="D16" s="184"/>
      <c r="E16" s="185"/>
      <c r="F16" s="185"/>
      <c r="M16" s="82" t="s">
        <v>242</v>
      </c>
      <c r="N16" s="72">
        <f>ROUND(N15*25/100, 0)</f>
        <v>34461256</v>
      </c>
      <c r="P16" s="32">
        <f>N16+N17</f>
        <v>41353507</v>
      </c>
    </row>
    <row r="17" spans="1:14" hidden="1" x14ac:dyDescent="0.25">
      <c r="A17" s="182"/>
      <c r="B17" s="57" t="s">
        <v>362</v>
      </c>
      <c r="C17" s="68">
        <f>C16*19%</f>
        <v>1702386.0587500001</v>
      </c>
      <c r="D17" s="184"/>
      <c r="E17" s="185"/>
      <c r="F17" s="185"/>
      <c r="M17" s="82" t="s">
        <v>243</v>
      </c>
      <c r="N17" s="73">
        <f>ROUND(N15*5/100, 0)</f>
        <v>6892251</v>
      </c>
    </row>
    <row r="18" spans="1:14" hidden="1" x14ac:dyDescent="0.25">
      <c r="A18" s="183"/>
      <c r="B18" s="58" t="s">
        <v>363</v>
      </c>
      <c r="C18" s="69">
        <f>C15+C16+C17</f>
        <v>189860845.18375</v>
      </c>
      <c r="D18" s="187"/>
      <c r="E18" s="188"/>
      <c r="F18" s="188"/>
      <c r="M18" s="83" t="s">
        <v>244</v>
      </c>
      <c r="N18" s="74">
        <f>SUM(N15:N17)</f>
        <v>179198532</v>
      </c>
    </row>
    <row r="19" spans="1:14" ht="30" hidden="1" x14ac:dyDescent="0.25">
      <c r="M19" s="82" t="s">
        <v>355</v>
      </c>
      <c r="N19" s="72">
        <f>N18*0.05</f>
        <v>8959926.5999999996</v>
      </c>
    </row>
    <row r="20" spans="1:14" hidden="1" x14ac:dyDescent="0.25">
      <c r="C20" s="60">
        <f>C18-440000000</f>
        <v>-250139154.81625</v>
      </c>
      <c r="M20" s="82" t="s">
        <v>356</v>
      </c>
      <c r="N20" s="72">
        <f>N19*0.19</f>
        <v>1702386.054</v>
      </c>
    </row>
    <row r="21" spans="1:14" x14ac:dyDescent="0.25">
      <c r="M21" s="83" t="s">
        <v>357</v>
      </c>
      <c r="N21" s="74">
        <f>N18+N19+N20</f>
        <v>189860844.65399998</v>
      </c>
    </row>
    <row r="24" spans="1:14" x14ac:dyDescent="0.25">
      <c r="D24" s="189"/>
    </row>
    <row r="25" spans="1:14" x14ac:dyDescent="0.25">
      <c r="L25" s="60"/>
    </row>
  </sheetData>
  <mergeCells count="2">
    <mergeCell ref="B3:B5"/>
    <mergeCell ref="C3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4</vt:i4>
      </vt:variant>
    </vt:vector>
  </HeadingPairs>
  <TitlesOfParts>
    <vt:vector size="26" baseType="lpstr">
      <vt:lpstr>LEO MAZARO</vt:lpstr>
      <vt:lpstr>Costos_Directos </vt:lpstr>
      <vt:lpstr>Subproductos</vt:lpstr>
      <vt:lpstr>Insumos</vt:lpstr>
      <vt:lpstr>G_Obra </vt:lpstr>
      <vt:lpstr>SAN CAYETANO</vt:lpstr>
      <vt:lpstr>Costos_Directos (2)</vt:lpstr>
      <vt:lpstr>Subproductos (2)</vt:lpstr>
      <vt:lpstr>Insumos (2)</vt:lpstr>
      <vt:lpstr>G_Obra (2)</vt:lpstr>
      <vt:lpstr>VILLAS DE LA CRUZ</vt:lpstr>
      <vt:lpstr>Costos_Directos (3)</vt:lpstr>
      <vt:lpstr>Subproductos (3)</vt:lpstr>
      <vt:lpstr>Insumos (3)</vt:lpstr>
      <vt:lpstr>G_Obra (3)</vt:lpstr>
      <vt:lpstr>CALLE 16 </vt:lpstr>
      <vt:lpstr>Costos_Directos (4)</vt:lpstr>
      <vt:lpstr>Subproductos (4)</vt:lpstr>
      <vt:lpstr>Insumos (4)</vt:lpstr>
      <vt:lpstr>G_Obra (4)</vt:lpstr>
      <vt:lpstr>Administracion</vt:lpstr>
      <vt:lpstr>RESUMEN </vt:lpstr>
      <vt:lpstr>'CALLE 16 '!Área_de_impresión</vt:lpstr>
      <vt:lpstr>'LEO MAZARO'!Área_de_impresión</vt:lpstr>
      <vt:lpstr>'SAN CAYETANO'!Área_de_impresión</vt:lpstr>
      <vt:lpstr>'VILLAS DE LA CRUZ'!Área_de_impresión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</dc:creator>
  <cp:lastModifiedBy>Rodrigo Correa</cp:lastModifiedBy>
  <dcterms:created xsi:type="dcterms:W3CDTF">2024-09-23T14:02:49Z</dcterms:created>
  <dcterms:modified xsi:type="dcterms:W3CDTF">2024-12-15T23:18:13Z</dcterms:modified>
</cp:coreProperties>
</file>