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ra\Documents\DIGITALIZACIÓN\DOCUMENTOS A REVISAR HOY CON JOHN\"/>
    </mc:Choice>
  </mc:AlternateContent>
  <xr:revisionPtr revIDLastSave="0" documentId="13_ncr:1_{BC078F98-5F20-4C10-BCF2-0390E6C281F9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digitalizacion " sheetId="2" r:id="rId1"/>
  </sheets>
  <definedNames>
    <definedName name="_xlnm.Print_Titles" localSheetId="0">'digitalizacion 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2" l="1"/>
  <c r="D19" i="2"/>
  <c r="I22" i="2" l="1"/>
  <c r="H22" i="2"/>
  <c r="G22" i="2"/>
  <c r="F22" i="2"/>
  <c r="E22" i="2"/>
  <c r="D22" i="2"/>
  <c r="D21" i="2"/>
  <c r="D18" i="2"/>
  <c r="D17" i="2"/>
  <c r="D16" i="2"/>
  <c r="D15" i="2"/>
  <c r="G14" i="2"/>
  <c r="I14" i="2"/>
  <c r="H14" i="2"/>
  <c r="F14" i="2"/>
  <c r="E14" i="2"/>
  <c r="D14" i="2"/>
  <c r="D13" i="2"/>
  <c r="D12" i="2"/>
  <c r="D11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<sst xmlns="http://schemas.openxmlformats.org/spreadsheetml/2006/main" count="51" uniqueCount="38">
  <si>
    <t>CUMPLE</t>
  </si>
  <si>
    <t>CUMPLE/
NO CUMPLE</t>
  </si>
  <si>
    <t>OFERENTE</t>
  </si>
  <si>
    <t>EVALUACIÓN INDICADORES FINANCIEROS</t>
  </si>
  <si>
    <t>EVALUADOR FINANCIERO</t>
  </si>
  <si>
    <t>ADRIANA LORENA GUZMÁN MOLANO</t>
  </si>
  <si>
    <t>Asesor II-Contadora</t>
  </si>
  <si>
    <t>Subdirección Financiera</t>
  </si>
  <si>
    <t>GESTIÓN DE SEGURIDAD ELECTRÓNICA SA</t>
  </si>
  <si>
    <t>INDETERMINADO</t>
  </si>
  <si>
    <t>INVITACIÓN PÚBLICA JEP-IPS-003-2020</t>
  </si>
  <si>
    <t>OBJETO: Prestar los servicios de organización, digitalización de documentos de archivos de gestión y la digitalización de expedientes judiciales en la Jurisdicción Especial para la Paz.</t>
  </si>
  <si>
    <t>CAPITAL DE TRABAJO
(Activo corriente-pasivo corriente)
≥ 20% del presupuesto oficial
$165.708.800</t>
  </si>
  <si>
    <t>LIQUIDEZ
(Activo corriente/pasivo corriente)
≥ 1,5</t>
  </si>
  <si>
    <t>ENDEUDAMIENTO
(Pasivo total/activo total * 100)
≤ 70%</t>
  </si>
  <si>
    <t>RAZÓN COBERTURA 
DE INTERESES
(Utilidad operacional/Gastos de intereses)
≥ 0,0</t>
  </si>
  <si>
    <t>RENTABILIDAD DEL 
PATRIMONIO
(Utilidad operacional/
Patrimonio 
*100)
≥ 0,0%</t>
  </si>
  <si>
    <t>RENTABILIDAD DEL 
ACTIVO
(Utilidad operacional/
Activo total *100)
≥ 0,0%</t>
  </si>
  <si>
    <t>ACONSUD PROFESIONALES SAS</t>
  </si>
  <si>
    <t>COMPAÑÍA DE SERVICIOS ARCHIVÍSTICOS Y TECNOLÓGICOS SAS EN REORGANIZACIÓN</t>
  </si>
  <si>
    <t>INDUSTRIA COMERCIO Y SERVICIOS INTEGRALES ICS SAS</t>
  </si>
  <si>
    <t>CADENA COURRIER SAS</t>
  </si>
  <si>
    <t>SERVISOFT SA</t>
  </si>
  <si>
    <t>NEXURA INTERNACIONAL SAS</t>
  </si>
  <si>
    <t>DATA FILE SA</t>
  </si>
  <si>
    <t>SERVIESPECIALES SAS</t>
  </si>
  <si>
    <t>SERVICIOS Y SISTEMAS DE ARCHIVO E IMÁGENES SIA SAS</t>
  </si>
  <si>
    <t>SALVAR ARCHIVOS SAS</t>
  </si>
  <si>
    <t>UT QE - ZUCOM</t>
  </si>
  <si>
    <t>QE SERVICIOS INTEGRALES SAS</t>
  </si>
  <si>
    <t>ZUCOM SAS</t>
  </si>
  <si>
    <t>SKAPHE TECNOLOGÍA SAS</t>
  </si>
  <si>
    <t>CONSORCIO DATADOC-IDEAS JEP-2020</t>
  </si>
  <si>
    <t>DATOS Y DOCUMENTOS SAS</t>
  </si>
  <si>
    <t>IDEAS EN ACCIÓN SAS</t>
  </si>
  <si>
    <t>CONSORCIO JEP 2020</t>
  </si>
  <si>
    <t>PGD PROCESOS DE GESTIÓN 
DOCUMENTAL SAS</t>
  </si>
  <si>
    <r>
      <t>CUMPLE.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</si>
</sst>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&quot;$&quot;* #,##0_-;\-&quot;$&quot;* #,##0_-;_-&quot;$&quot;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Font="1"/>
    <xf numFmtId="0" fontId="0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9" xfId="0" applyFont="1" applyBorder="1" applyAlignment="1">
      <alignment horizontal="left"/>
    </xf>
    <xf numFmtId="164" fontId="0" fillId="0" borderId="1" xfId="2" applyFont="1" applyBorder="1" applyAlignment="1">
      <alignment horizontal="left"/>
    </xf>
    <xf numFmtId="2" fontId="0" fillId="0" borderId="1" xfId="0" applyNumberFormat="1" applyFont="1" applyBorder="1"/>
    <xf numFmtId="9" fontId="0" fillId="0" borderId="1" xfId="1" applyFont="1" applyBorder="1"/>
    <xf numFmtId="9" fontId="2" fillId="0" borderId="1" xfId="0" applyNumberFormat="1" applyFont="1" applyBorder="1" applyAlignment="1">
      <alignment wrapText="1"/>
    </xf>
    <xf numFmtId="9" fontId="0" fillId="0" borderId="1" xfId="1" applyNumberFormat="1" applyFont="1" applyBorder="1"/>
    <xf numFmtId="9" fontId="2" fillId="0" borderId="1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164" fontId="0" fillId="0" borderId="0" xfId="2" applyFont="1" applyBorder="1" applyAlignment="1">
      <alignment horizontal="left"/>
    </xf>
    <xf numFmtId="9" fontId="0" fillId="0" borderId="0" xfId="1" applyFont="1" applyBorder="1"/>
    <xf numFmtId="2" fontId="0" fillId="0" borderId="0" xfId="0" applyNumberFormat="1" applyFont="1" applyBorder="1"/>
    <xf numFmtId="41" fontId="0" fillId="0" borderId="0" xfId="3" applyFont="1"/>
    <xf numFmtId="0" fontId="2" fillId="0" borderId="8" xfId="0" applyFont="1" applyBorder="1" applyAlignment="1">
      <alignment horizontal="center" wrapText="1"/>
    </xf>
    <xf numFmtId="9" fontId="2" fillId="0" borderId="0" xfId="0" applyNumberFormat="1" applyFont="1" applyBorder="1" applyAlignment="1">
      <alignment wrapText="1"/>
    </xf>
    <xf numFmtId="0" fontId="0" fillId="0" borderId="12" xfId="0" applyFont="1" applyBorder="1" applyAlignment="1">
      <alignment horizontal="center" vertical="center"/>
    </xf>
    <xf numFmtId="0" fontId="0" fillId="0" borderId="9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0" fillId="0" borderId="9" xfId="0" applyFont="1" applyBorder="1" applyAlignment="1">
      <alignment wrapText="1"/>
    </xf>
    <xf numFmtId="0" fontId="0" fillId="0" borderId="9" xfId="0" applyFont="1" applyFill="1" applyBorder="1" applyAlignment="1">
      <alignment horizontal="left"/>
    </xf>
    <xf numFmtId="164" fontId="0" fillId="0" borderId="1" xfId="2" applyFont="1" applyFill="1" applyBorder="1" applyAlignment="1">
      <alignment horizontal="left"/>
    </xf>
    <xf numFmtId="2" fontId="0" fillId="0" borderId="1" xfId="0" applyNumberFormat="1" applyFont="1" applyFill="1" applyBorder="1"/>
    <xf numFmtId="9" fontId="0" fillId="0" borderId="1" xfId="1" applyFont="1" applyFill="1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/>
    </xf>
    <xf numFmtId="164" fontId="0" fillId="0" borderId="0" xfId="2" applyFont="1" applyFill="1" applyBorder="1" applyAlignment="1">
      <alignment horizontal="left"/>
    </xf>
    <xf numFmtId="2" fontId="0" fillId="0" borderId="0" xfId="0" applyNumberFormat="1" applyFont="1" applyFill="1" applyBorder="1"/>
    <xf numFmtId="9" fontId="0" fillId="0" borderId="0" xfId="1" applyFont="1" applyFill="1" applyBorder="1"/>
    <xf numFmtId="9" fontId="2" fillId="0" borderId="0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0" xfId="0" applyFont="1" applyBorder="1" applyAlignment="1">
      <alignment horizontal="left" wrapText="1"/>
    </xf>
    <xf numFmtId="0" fontId="0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10" xfId="0" applyFont="1" applyBorder="1" applyAlignment="1">
      <alignment horizontal="left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9" fontId="2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</cellXfs>
  <cellStyles count="4">
    <cellStyle name="Millares [0]" xfId="3" builtinId="6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143185</xdr:colOff>
      <xdr:row>0</xdr:row>
      <xdr:rowOff>4358</xdr:rowOff>
    </xdr:from>
    <xdr:to>
      <xdr:col>2</xdr:col>
      <xdr:colOff>1881188</xdr:colOff>
      <xdr:row>3</xdr:row>
      <xdr:rowOff>29321</xdr:rowOff>
    </xdr:to>
    <xdr:pic>
      <xdr:nvPicPr>
        <xdr:cNvPr id="2" name="Picture 2" descr="A picture containing object, clock&#10;&#10;Description automatically generated">
          <a:extLst>
            <a:ext uri="{FF2B5EF4-FFF2-40B4-BE49-F238E27FC236}">
              <a16:creationId xmlns:a16="http://schemas.microsoft.com/office/drawing/2014/main" id="{2B9A879D-84D1-44F9-B509-AEC4E00865C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185" y="4358"/>
          <a:ext cx="2738128" cy="894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"/>
  <sheetViews>
    <sheetView tabSelected="1" zoomScale="80" zoomScaleNormal="80" workbookViewId="0">
      <selection activeCell="L9" sqref="L9"/>
    </sheetView>
  </sheetViews>
  <sheetFormatPr baseColWidth="10" defaultRowHeight="15" x14ac:dyDescent="0.25"/>
  <cols>
    <col min="1" max="1" width="3.28515625" style="1" bestFit="1" customWidth="1"/>
    <col min="2" max="2" width="11.85546875" style="1" customWidth="1"/>
    <col min="3" max="3" width="35.7109375" style="1" customWidth="1"/>
    <col min="4" max="4" width="17.42578125" style="1" customWidth="1"/>
    <col min="5" max="5" width="15.5703125" style="1" customWidth="1"/>
    <col min="6" max="6" width="17.28515625" style="1" customWidth="1"/>
    <col min="7" max="7" width="17.140625" style="1" customWidth="1"/>
    <col min="8" max="9" width="14.7109375" style="1" customWidth="1"/>
    <col min="10" max="10" width="12" style="1" bestFit="1" customWidth="1"/>
    <col min="11" max="16384" width="11.42578125" style="1"/>
  </cols>
  <sheetData>
    <row r="1" spans="1:10" ht="18" customHeight="1" x14ac:dyDescent="0.25">
      <c r="B1" s="44"/>
      <c r="C1" s="45"/>
      <c r="D1" s="50" t="s">
        <v>3</v>
      </c>
      <c r="E1" s="50"/>
      <c r="F1" s="50"/>
      <c r="G1" s="50"/>
      <c r="H1" s="50"/>
      <c r="I1" s="50"/>
      <c r="J1" s="50"/>
    </row>
    <row r="2" spans="1:10" ht="18" customHeight="1" x14ac:dyDescent="0.25">
      <c r="B2" s="46"/>
      <c r="C2" s="47"/>
      <c r="D2" s="50" t="s">
        <v>10</v>
      </c>
      <c r="E2" s="50"/>
      <c r="F2" s="50"/>
      <c r="G2" s="50"/>
      <c r="H2" s="50"/>
      <c r="I2" s="50"/>
      <c r="J2" s="50"/>
    </row>
    <row r="3" spans="1:10" ht="33" customHeight="1" x14ac:dyDescent="0.25">
      <c r="B3" s="48"/>
      <c r="C3" s="49"/>
      <c r="D3" s="51" t="s">
        <v>11</v>
      </c>
      <c r="E3" s="51"/>
      <c r="F3" s="51"/>
      <c r="G3" s="51"/>
      <c r="H3" s="51"/>
      <c r="I3" s="51"/>
      <c r="J3" s="51"/>
    </row>
    <row r="4" spans="1:10" ht="8.25" customHeight="1" x14ac:dyDescent="0.25">
      <c r="B4" s="38"/>
      <c r="C4" s="39"/>
      <c r="D4" s="2"/>
      <c r="E4" s="3"/>
      <c r="F4" s="4"/>
      <c r="G4" s="4"/>
      <c r="H4" s="4"/>
      <c r="I4" s="4"/>
      <c r="J4" s="20"/>
    </row>
    <row r="5" spans="1:10" ht="120" x14ac:dyDescent="0.25">
      <c r="B5" s="52" t="s">
        <v>2</v>
      </c>
      <c r="C5" s="53"/>
      <c r="D5" s="5" t="s">
        <v>12</v>
      </c>
      <c r="E5" s="5" t="s">
        <v>13</v>
      </c>
      <c r="F5" s="5" t="s">
        <v>14</v>
      </c>
      <c r="G5" s="5" t="s">
        <v>15</v>
      </c>
      <c r="H5" s="5" t="s">
        <v>16</v>
      </c>
      <c r="I5" s="5" t="s">
        <v>17</v>
      </c>
      <c r="J5" s="24" t="s">
        <v>1</v>
      </c>
    </row>
    <row r="6" spans="1:10" ht="20.25" customHeight="1" x14ac:dyDescent="0.25">
      <c r="A6" s="6">
        <v>1</v>
      </c>
      <c r="B6" s="40" t="s">
        <v>8</v>
      </c>
      <c r="C6" s="41"/>
      <c r="D6" s="8">
        <f>6944506794-3285294177</f>
        <v>3659212617</v>
      </c>
      <c r="E6" s="9">
        <v>2.11</v>
      </c>
      <c r="F6" s="10">
        <v>0.54</v>
      </c>
      <c r="G6" s="9">
        <v>330.48</v>
      </c>
      <c r="H6" s="10">
        <v>0.93</v>
      </c>
      <c r="I6" s="10">
        <v>0.42</v>
      </c>
      <c r="J6" s="11" t="s">
        <v>0</v>
      </c>
    </row>
    <row r="7" spans="1:10" ht="20.25" customHeight="1" x14ac:dyDescent="0.25">
      <c r="A7" s="6">
        <v>2</v>
      </c>
      <c r="B7" s="40" t="s">
        <v>18</v>
      </c>
      <c r="C7" s="41"/>
      <c r="D7" s="8">
        <f>609783000-233123000</f>
        <v>376660000</v>
      </c>
      <c r="E7" s="9">
        <v>2.61</v>
      </c>
      <c r="F7" s="10">
        <v>0.36</v>
      </c>
      <c r="G7" s="9">
        <v>55.51</v>
      </c>
      <c r="H7" s="12">
        <v>0.59</v>
      </c>
      <c r="I7" s="10">
        <v>0.37</v>
      </c>
      <c r="J7" s="13" t="s">
        <v>0</v>
      </c>
    </row>
    <row r="8" spans="1:10" ht="30" customHeight="1" x14ac:dyDescent="0.25">
      <c r="A8" s="6">
        <v>3</v>
      </c>
      <c r="B8" s="40" t="s">
        <v>19</v>
      </c>
      <c r="C8" s="41"/>
      <c r="D8" s="8">
        <f>9164246387-624427801</f>
        <v>8539818586</v>
      </c>
      <c r="E8" s="9">
        <v>14.67</v>
      </c>
      <c r="F8" s="10">
        <v>0.66</v>
      </c>
      <c r="G8" s="9">
        <v>1.61</v>
      </c>
      <c r="H8" s="10">
        <v>0.39</v>
      </c>
      <c r="I8" s="10">
        <v>0.13</v>
      </c>
      <c r="J8" s="11" t="s">
        <v>0</v>
      </c>
    </row>
    <row r="9" spans="1:10" ht="30.75" customHeight="1" x14ac:dyDescent="0.25">
      <c r="A9" s="6">
        <v>4</v>
      </c>
      <c r="B9" s="40" t="s">
        <v>20</v>
      </c>
      <c r="C9" s="41"/>
      <c r="D9" s="8">
        <f>2356502511-370124440</f>
        <v>1986378071</v>
      </c>
      <c r="E9" s="9">
        <v>6.36</v>
      </c>
      <c r="F9" s="10">
        <v>0.18</v>
      </c>
      <c r="G9" s="9">
        <v>5.28</v>
      </c>
      <c r="H9" s="10">
        <v>0.34</v>
      </c>
      <c r="I9" s="10">
        <v>0.28000000000000003</v>
      </c>
      <c r="J9" s="11" t="s">
        <v>0</v>
      </c>
    </row>
    <row r="10" spans="1:10" ht="20.25" customHeight="1" x14ac:dyDescent="0.25">
      <c r="A10" s="6">
        <v>5</v>
      </c>
      <c r="B10" s="40" t="s">
        <v>21</v>
      </c>
      <c r="C10" s="41"/>
      <c r="D10" s="8">
        <f>17676834000-9041137000</f>
        <v>8635697000</v>
      </c>
      <c r="E10" s="9">
        <v>1.95</v>
      </c>
      <c r="F10" s="10">
        <v>0.51</v>
      </c>
      <c r="G10" s="9">
        <v>1.55</v>
      </c>
      <c r="H10" s="12">
        <v>0.08</v>
      </c>
      <c r="I10" s="10">
        <v>0.04</v>
      </c>
      <c r="J10" s="13" t="s">
        <v>0</v>
      </c>
    </row>
    <row r="11" spans="1:10" ht="20.25" customHeight="1" x14ac:dyDescent="0.25">
      <c r="A11" s="6">
        <v>6</v>
      </c>
      <c r="B11" s="43" t="s">
        <v>22</v>
      </c>
      <c r="C11" s="41"/>
      <c r="D11" s="8">
        <f>11001531869-2971008321</f>
        <v>8030523548</v>
      </c>
      <c r="E11" s="9">
        <v>3.7</v>
      </c>
      <c r="F11" s="10">
        <v>0.54</v>
      </c>
      <c r="G11" s="9">
        <v>6.02</v>
      </c>
      <c r="H11" s="10">
        <v>0.11</v>
      </c>
      <c r="I11" s="10">
        <v>0.05</v>
      </c>
      <c r="J11" s="11" t="s">
        <v>0</v>
      </c>
    </row>
    <row r="12" spans="1:10" ht="20.25" customHeight="1" x14ac:dyDescent="0.25">
      <c r="A12" s="6">
        <v>7</v>
      </c>
      <c r="B12" s="40" t="s">
        <v>23</v>
      </c>
      <c r="C12" s="41"/>
      <c r="D12" s="8">
        <f>6703058000-2158365000</f>
        <v>4544693000</v>
      </c>
      <c r="E12" s="9">
        <v>3.1</v>
      </c>
      <c r="F12" s="10">
        <v>0.28999999999999998</v>
      </c>
      <c r="G12" s="9">
        <v>203.11</v>
      </c>
      <c r="H12" s="10">
        <v>0.24</v>
      </c>
      <c r="I12" s="10">
        <v>0.17</v>
      </c>
      <c r="J12" s="11" t="s">
        <v>0</v>
      </c>
    </row>
    <row r="13" spans="1:10" ht="20.25" customHeight="1" x14ac:dyDescent="0.25">
      <c r="A13" s="6">
        <v>8</v>
      </c>
      <c r="B13" s="40" t="s">
        <v>24</v>
      </c>
      <c r="C13" s="41"/>
      <c r="D13" s="8">
        <f>13109819860-2118323908</f>
        <v>10991495952</v>
      </c>
      <c r="E13" s="9">
        <v>6.18</v>
      </c>
      <c r="F13" s="10">
        <v>0.43</v>
      </c>
      <c r="G13" s="9">
        <v>52.83</v>
      </c>
      <c r="H13" s="12">
        <v>0.37</v>
      </c>
      <c r="I13" s="10">
        <v>0.21</v>
      </c>
      <c r="J13" s="13" t="s">
        <v>0</v>
      </c>
    </row>
    <row r="14" spans="1:10" ht="20.25" customHeight="1" x14ac:dyDescent="0.25">
      <c r="A14" s="6">
        <v>9</v>
      </c>
      <c r="B14" s="43" t="s">
        <v>25</v>
      </c>
      <c r="C14" s="41"/>
      <c r="D14" s="8">
        <f>5531359441-1509850257</f>
        <v>4021509184</v>
      </c>
      <c r="E14" s="9">
        <f>5531359441/1509850257</f>
        <v>3.6635152495125878</v>
      </c>
      <c r="F14" s="10">
        <f>1774713780/8496463170</f>
        <v>0.20887676960294527</v>
      </c>
      <c r="G14" s="9">
        <f>1171888265/(45194231+824312+90785000)</f>
        <v>8.5662128282744838</v>
      </c>
      <c r="H14" s="10">
        <f>1171888265/6721749390</f>
        <v>0.1743427487408899</v>
      </c>
      <c r="I14" s="10">
        <f>1171888265/8496463170</f>
        <v>0.13792659858019488</v>
      </c>
      <c r="J14" s="11" t="s">
        <v>0</v>
      </c>
    </row>
    <row r="15" spans="1:10" ht="33" customHeight="1" x14ac:dyDescent="0.25">
      <c r="A15" s="6">
        <v>10</v>
      </c>
      <c r="B15" s="40" t="s">
        <v>26</v>
      </c>
      <c r="C15" s="41"/>
      <c r="D15" s="8">
        <f>1365428251-105735000</f>
        <v>1259693251</v>
      </c>
      <c r="E15" s="9">
        <v>12.91</v>
      </c>
      <c r="F15" s="10">
        <v>0.44</v>
      </c>
      <c r="G15" s="9">
        <v>19.79</v>
      </c>
      <c r="H15" s="12">
        <v>0.27</v>
      </c>
      <c r="I15" s="10">
        <v>0.15</v>
      </c>
      <c r="J15" s="13" t="s">
        <v>0</v>
      </c>
    </row>
    <row r="16" spans="1:10" ht="20.25" customHeight="1" x14ac:dyDescent="0.25">
      <c r="A16" s="6">
        <v>11</v>
      </c>
      <c r="B16" s="43" t="s">
        <v>27</v>
      </c>
      <c r="C16" s="41"/>
      <c r="D16" s="8">
        <f>543085000-243222000</f>
        <v>299863000</v>
      </c>
      <c r="E16" s="9">
        <v>2.23</v>
      </c>
      <c r="F16" s="10">
        <v>0.43</v>
      </c>
      <c r="G16" s="9" t="s">
        <v>9</v>
      </c>
      <c r="H16" s="10">
        <v>1.05</v>
      </c>
      <c r="I16" s="10">
        <v>0.59</v>
      </c>
      <c r="J16" s="11" t="s">
        <v>0</v>
      </c>
    </row>
    <row r="17" spans="1:10" ht="15.75" customHeight="1" x14ac:dyDescent="0.25">
      <c r="A17" s="55">
        <v>12</v>
      </c>
      <c r="B17" s="57" t="s">
        <v>28</v>
      </c>
      <c r="C17" s="7" t="s">
        <v>29</v>
      </c>
      <c r="D17" s="8">
        <f>82835064-1796698</f>
        <v>81038366</v>
      </c>
      <c r="E17" s="9">
        <v>46.1</v>
      </c>
      <c r="F17" s="10">
        <v>0.02</v>
      </c>
      <c r="G17" s="9">
        <v>359.13</v>
      </c>
      <c r="H17" s="10">
        <v>0.04</v>
      </c>
      <c r="I17" s="10">
        <v>0.04</v>
      </c>
      <c r="J17" s="54" t="s">
        <v>0</v>
      </c>
    </row>
    <row r="18" spans="1:10" ht="15.75" customHeight="1" x14ac:dyDescent="0.25">
      <c r="A18" s="56"/>
      <c r="B18" s="58"/>
      <c r="C18" s="7" t="s">
        <v>30</v>
      </c>
      <c r="D18" s="8">
        <f>337780382-173725508</f>
        <v>164054874</v>
      </c>
      <c r="E18" s="9">
        <v>1.94</v>
      </c>
      <c r="F18" s="10">
        <v>0.45</v>
      </c>
      <c r="G18" s="9">
        <v>4.3899999999999997</v>
      </c>
      <c r="H18" s="10">
        <v>0.34</v>
      </c>
      <c r="I18" s="10">
        <v>0.18</v>
      </c>
      <c r="J18" s="54"/>
    </row>
    <row r="19" spans="1:10" ht="17.25" customHeight="1" x14ac:dyDescent="0.25">
      <c r="A19" s="22"/>
      <c r="B19" s="60" t="s">
        <v>35</v>
      </c>
      <c r="C19" s="23" t="s">
        <v>31</v>
      </c>
      <c r="D19" s="8">
        <f>3919241000-1314573000</f>
        <v>2604668000</v>
      </c>
      <c r="E19" s="9">
        <v>2.98</v>
      </c>
      <c r="F19" s="10">
        <v>0.39</v>
      </c>
      <c r="G19" s="9">
        <v>1904.24</v>
      </c>
      <c r="H19" s="12">
        <v>0.44</v>
      </c>
      <c r="I19" s="10">
        <v>0.26</v>
      </c>
      <c r="J19" s="54" t="s">
        <v>0</v>
      </c>
    </row>
    <row r="20" spans="1:10" ht="29.25" customHeight="1" x14ac:dyDescent="0.25">
      <c r="A20" s="6">
        <v>13</v>
      </c>
      <c r="B20" s="60"/>
      <c r="C20" s="25" t="s">
        <v>36</v>
      </c>
      <c r="D20" s="8">
        <f>803601185-94158259</f>
        <v>709442926</v>
      </c>
      <c r="E20" s="9">
        <v>8.5299999999999994</v>
      </c>
      <c r="F20" s="10">
        <v>0.33</v>
      </c>
      <c r="G20" s="9">
        <v>2986.33</v>
      </c>
      <c r="H20" s="12">
        <v>0.39</v>
      </c>
      <c r="I20" s="10">
        <v>0.25</v>
      </c>
      <c r="J20" s="54"/>
    </row>
    <row r="21" spans="1:10" ht="29.25" customHeight="1" x14ac:dyDescent="0.25">
      <c r="A21" s="55">
        <v>14</v>
      </c>
      <c r="B21" s="57" t="s">
        <v>32</v>
      </c>
      <c r="C21" s="7" t="s">
        <v>33</v>
      </c>
      <c r="D21" s="8">
        <f>84200994-62769226</f>
        <v>21431768</v>
      </c>
      <c r="E21" s="9">
        <v>1.34</v>
      </c>
      <c r="F21" s="10">
        <v>0.47</v>
      </c>
      <c r="G21" s="9" t="s">
        <v>9</v>
      </c>
      <c r="H21" s="10">
        <v>0.04</v>
      </c>
      <c r="I21" s="10">
        <v>0.02</v>
      </c>
      <c r="J21" s="59" t="s">
        <v>37</v>
      </c>
    </row>
    <row r="22" spans="1:10" ht="29.25" customHeight="1" x14ac:dyDescent="0.25">
      <c r="A22" s="56"/>
      <c r="B22" s="58"/>
      <c r="C22" s="26" t="s">
        <v>34</v>
      </c>
      <c r="D22" s="27">
        <f>621632900-358653200</f>
        <v>262979700</v>
      </c>
      <c r="E22" s="28">
        <f>621632900/358653200</f>
        <v>1.7332423076108061</v>
      </c>
      <c r="F22" s="29">
        <f>726404200/1070749140</f>
        <v>0.67840745592380303</v>
      </c>
      <c r="G22" s="28">
        <f>258849950/(11347400+9687700+6701150)</f>
        <v>9.3325503627923752</v>
      </c>
      <c r="H22" s="29">
        <f>258849950/344344940</f>
        <v>0.75171701375951683</v>
      </c>
      <c r="I22" s="29">
        <f>258849950/1070749140</f>
        <v>0.24174658688028458</v>
      </c>
      <c r="J22" s="59"/>
    </row>
    <row r="23" spans="1:10" ht="15" customHeight="1" x14ac:dyDescent="0.25">
      <c r="A23" s="30"/>
      <c r="B23" s="31"/>
      <c r="C23" s="32"/>
      <c r="D23" s="33"/>
      <c r="E23" s="34"/>
      <c r="F23" s="35"/>
      <c r="G23" s="34"/>
      <c r="H23" s="35"/>
      <c r="I23" s="35"/>
      <c r="J23" s="36"/>
    </row>
    <row r="24" spans="1:10" ht="15.75" customHeight="1" x14ac:dyDescent="0.25">
      <c r="A24" s="14"/>
      <c r="B24" s="15"/>
      <c r="C24" s="15"/>
      <c r="D24" s="16"/>
      <c r="E24" s="18"/>
      <c r="F24" s="17"/>
      <c r="G24" s="18"/>
      <c r="H24" s="17"/>
      <c r="I24" s="17"/>
      <c r="J24" s="21"/>
    </row>
    <row r="25" spans="1:10" x14ac:dyDescent="0.25">
      <c r="A25" s="14"/>
      <c r="B25" s="42" t="s">
        <v>4</v>
      </c>
      <c r="C25" s="42"/>
      <c r="D25" s="42"/>
      <c r="E25" s="42"/>
      <c r="F25" s="42"/>
      <c r="G25" s="42"/>
      <c r="H25" s="42"/>
      <c r="I25" s="42"/>
      <c r="J25" s="42"/>
    </row>
    <row r="26" spans="1:10" x14ac:dyDescent="0.25">
      <c r="A26" s="14"/>
      <c r="B26" s="37" t="s">
        <v>5</v>
      </c>
      <c r="C26" s="37"/>
      <c r="D26" s="37"/>
      <c r="E26" s="37"/>
      <c r="F26" s="37"/>
      <c r="G26" s="37"/>
      <c r="H26" s="37"/>
      <c r="I26" s="37"/>
      <c r="J26" s="37"/>
    </row>
    <row r="27" spans="1:10" x14ac:dyDescent="0.25">
      <c r="A27" s="14"/>
      <c r="B27" s="37" t="s">
        <v>6</v>
      </c>
      <c r="C27" s="37"/>
      <c r="D27" s="37"/>
      <c r="E27" s="37"/>
      <c r="F27" s="37"/>
      <c r="G27" s="37"/>
      <c r="H27" s="37"/>
      <c r="I27" s="37"/>
      <c r="J27" s="37"/>
    </row>
    <row r="28" spans="1:10" x14ac:dyDescent="0.25">
      <c r="A28" s="14"/>
      <c r="B28" s="37" t="s">
        <v>7</v>
      </c>
      <c r="C28" s="37"/>
      <c r="D28" s="37"/>
      <c r="E28" s="37"/>
      <c r="F28" s="37"/>
      <c r="G28" s="37"/>
      <c r="H28" s="37"/>
      <c r="I28" s="37"/>
      <c r="J28" s="37"/>
    </row>
    <row r="39" spans="3:3" x14ac:dyDescent="0.25">
      <c r="C39" s="19"/>
    </row>
  </sheetData>
  <mergeCells count="29">
    <mergeCell ref="J17:J18"/>
    <mergeCell ref="A21:A22"/>
    <mergeCell ref="B21:B22"/>
    <mergeCell ref="J21:J22"/>
    <mergeCell ref="A17:A18"/>
    <mergeCell ref="B17:B18"/>
    <mergeCell ref="B19:B20"/>
    <mergeCell ref="J19:J20"/>
    <mergeCell ref="B1:C3"/>
    <mergeCell ref="D1:J1"/>
    <mergeCell ref="D2:J2"/>
    <mergeCell ref="D3:J3"/>
    <mergeCell ref="B5:C5"/>
    <mergeCell ref="B27:J27"/>
    <mergeCell ref="B28:J28"/>
    <mergeCell ref="B4:C4"/>
    <mergeCell ref="B7:C7"/>
    <mergeCell ref="B8:C8"/>
    <mergeCell ref="B25:J25"/>
    <mergeCell ref="B26:J26"/>
    <mergeCell ref="B6:C6"/>
    <mergeCell ref="B9:C9"/>
    <mergeCell ref="B10:C10"/>
    <mergeCell ref="B11:C11"/>
    <mergeCell ref="B12:C12"/>
    <mergeCell ref="B13:C13"/>
    <mergeCell ref="B14:C14"/>
    <mergeCell ref="B15:C15"/>
    <mergeCell ref="B16:C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digitalizacion </vt:lpstr>
      <vt:lpstr>'digitalizacion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Lorena Guzman Molano</dc:creator>
  <cp:lastModifiedBy>clara omaira torres lopez</cp:lastModifiedBy>
  <cp:lastPrinted>2020-07-09T20:25:49Z</cp:lastPrinted>
  <dcterms:created xsi:type="dcterms:W3CDTF">2018-11-09T20:08:06Z</dcterms:created>
  <dcterms:modified xsi:type="dcterms:W3CDTF">2020-07-16T17:30:41Z</dcterms:modified>
</cp:coreProperties>
</file>