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updateLinks="always" autoCompressPictures="0"/>
  <mc:AlternateContent xmlns:mc="http://schemas.openxmlformats.org/markup-compatibility/2006">
    <mc:Choice Requires="x15">
      <x15ac:absPath xmlns:x15ac="http://schemas.microsoft.com/office/spreadsheetml/2010/11/ac" url="D:\trabajo puente aranda\pólizas de estabilidad de obra\EVALUACION\evaluacion final\"/>
    </mc:Choice>
  </mc:AlternateContent>
  <xr:revisionPtr revIDLastSave="0" documentId="13_ncr:1_{C445A020-C9CA-4027-8CF5-5BB45741E342}" xr6:coauthVersionLast="47" xr6:coauthVersionMax="47" xr10:uidLastSave="{00000000-0000-0000-0000-000000000000}"/>
  <bookViews>
    <workbookView xWindow="-108" yWindow="-108" windowWidth="23256" windowHeight="12456" tabRatio="746" firstSheet="1" activeTab="5" xr2:uid="{00000000-000D-0000-FFFF-FFFF00000000}"/>
  </bookViews>
  <sheets>
    <sheet name="LISTAS" sheetId="78" state="hidden" r:id="rId1"/>
    <sheet name="CONDICIONES GENERALES" sheetId="61" r:id="rId2"/>
    <sheet name="LISTA DE OFERENTES" sheetId="60" r:id="rId3"/>
    <sheet name="EVALUACION TÉC" sheetId="69" r:id="rId4"/>
    <sheet name="F. PONDERABLES" sheetId="36" r:id="rId5"/>
    <sheet name="RESUMEN CALIFICACION FINAL" sheetId="67" r:id="rId6"/>
    <sheet name="PUNTAJE EXPERIENCIA" sheetId="79" state="hidden" r:id="rId7"/>
  </sheets>
  <definedNames>
    <definedName name="_Fill" localSheetId="3" hidden="1">#REF!</definedName>
    <definedName name="_Fill" hidden="1">#REF!</definedName>
    <definedName name="_xlnm._FilterDatabase" localSheetId="4" hidden="1">'F. PONDERABLES'!$A$8:$K$11</definedName>
    <definedName name="_xlnm.Print_Area" localSheetId="4">'F. PONDERABLES'!$A$1:$K$11</definedName>
    <definedName name="_xlnm.Print_Area">#N/A</definedName>
    <definedName name="PRINT_AREA_MI">#N/A</definedName>
    <definedName name="PRINT_TITLES_MI">#N/A</definedName>
    <definedName name="_xlnm.Print_Titles">#N/A</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21" i="69" l="1"/>
  <c r="B10" i="36"/>
  <c r="A4" i="67"/>
  <c r="L57" i="69"/>
  <c r="K46" i="69"/>
  <c r="L48" i="69"/>
  <c r="L49" i="69"/>
  <c r="L50" i="69"/>
  <c r="L52" i="69"/>
  <c r="L47" i="69"/>
  <c r="F52" i="69"/>
  <c r="H52" i="69" s="1"/>
  <c r="F50" i="69"/>
  <c r="H50" i="69" s="1"/>
  <c r="F49" i="69"/>
  <c r="H49" i="69" s="1"/>
  <c r="F48" i="69"/>
  <c r="H48" i="69" s="1"/>
  <c r="B11" i="36"/>
  <c r="J10" i="36"/>
  <c r="A30" i="69"/>
  <c r="K30" i="69" s="1"/>
  <c r="F19" i="69"/>
  <c r="H19" i="69" s="1"/>
  <c r="F18" i="69"/>
  <c r="H18" i="69" s="1"/>
  <c r="L18" i="69" s="1"/>
  <c r="A15" i="69"/>
  <c r="K15" i="69" s="1"/>
  <c r="A51" i="69"/>
  <c r="A46" i="69"/>
  <c r="L55" i="69"/>
  <c r="F55" i="69"/>
  <c r="H55" i="69" s="1"/>
  <c r="L54" i="69"/>
  <c r="F54" i="69"/>
  <c r="H54" i="69" s="1"/>
  <c r="F47" i="69"/>
  <c r="H47" i="69" s="1"/>
  <c r="B40" i="69"/>
  <c r="E39" i="69"/>
  <c r="F35" i="69"/>
  <c r="H35" i="69" s="1"/>
  <c r="L35" i="69" s="1"/>
  <c r="F34" i="69"/>
  <c r="H34" i="69" s="1"/>
  <c r="L34" i="69" s="1"/>
  <c r="L37" i="69" s="1"/>
  <c r="F32" i="69"/>
  <c r="H32" i="69" s="1"/>
  <c r="L32" i="69" s="1"/>
  <c r="F31" i="69"/>
  <c r="H31" i="69" s="1"/>
  <c r="L31" i="69" s="1"/>
  <c r="L33" i="69" s="1"/>
  <c r="B24" i="69"/>
  <c r="E23" i="69"/>
  <c r="B63" i="69"/>
  <c r="E63" i="69" s="1"/>
  <c r="D40" i="69" s="1"/>
  <c r="D41" i="69" s="1"/>
  <c r="A66" i="69"/>
  <c r="M69" i="69"/>
  <c r="A70" i="69"/>
  <c r="M70" i="69"/>
  <c r="A71" i="69"/>
  <c r="J11" i="36"/>
  <c r="J9" i="36"/>
  <c r="A75" i="69"/>
  <c r="A78" i="69"/>
  <c r="A79" i="69"/>
  <c r="A80" i="69"/>
  <c r="A81" i="69"/>
  <c r="A82" i="69"/>
  <c r="A83" i="69"/>
  <c r="A84" i="69"/>
  <c r="B9" i="69"/>
  <c r="F16" i="69"/>
  <c r="H16" i="69" s="1"/>
  <c r="L16" i="69" s="1"/>
  <c r="B9" i="79"/>
  <c r="B10" i="79"/>
  <c r="B8" i="79"/>
  <c r="A9" i="79"/>
  <c r="A10" i="79"/>
  <c r="A8" i="79"/>
  <c r="F17" i="69"/>
  <c r="H17" i="69" s="1"/>
  <c r="L17" i="69" s="1"/>
  <c r="L53" i="69" l="1"/>
  <c r="H63" i="69"/>
  <c r="D63" i="69"/>
  <c r="H21" i="69"/>
  <c r="L19" i="69"/>
  <c r="D24" i="69"/>
  <c r="D25" i="69" s="1"/>
  <c r="C43" i="69"/>
  <c r="C63" i="69"/>
  <c r="G63" i="69"/>
  <c r="F63" i="69"/>
  <c r="C27" i="69" l="1"/>
  <c r="B8" i="67"/>
  <c r="B9" i="67"/>
  <c r="B9" i="36" l="1"/>
  <c r="B7" i="67" l="1"/>
  <c r="D9" i="69" l="1"/>
  <c r="D10" i="69" s="1"/>
  <c r="C12" i="69" s="1"/>
  <c r="E8" i="69" l="1"/>
</calcChain>
</file>

<file path=xl/sharedStrings.xml><?xml version="1.0" encoding="utf-8"?>
<sst xmlns="http://schemas.openxmlformats.org/spreadsheetml/2006/main" count="285" uniqueCount="153">
  <si>
    <t>listas</t>
  </si>
  <si>
    <t>SI</t>
  </si>
  <si>
    <t>NO</t>
  </si>
  <si>
    <t>Experiencia en contratos, que incluyan actividades:</t>
  </si>
  <si>
    <t>PLAZO EJEC.</t>
  </si>
  <si>
    <t>EXPERIENCIA GENERAL</t>
  </si>
  <si>
    <t>PRESUPUESTO</t>
  </si>
  <si>
    <t>EXPERIENCIA ESPECÍFICA</t>
  </si>
  <si>
    <t>CONDICIÓN 1: La experiencia a la que se refiere este numeral podrá ser validada mediantelos documentos establecidos en este documento señalados en el numeral 5.1.4.1.6</t>
  </si>
  <si>
    <t>CONDICIÓN 5: H. Cuando el contrato que se aporte para la experiencia haya sido ejecutado por un Consorcio o por una Unión Temporal, y dos (2) o más de sus integrantes conformen un Proponente Plural para participar en el presente proceso, dicho contrato se entenderá aportado como un (1) solo contrato y se tendrá en cuenta para el aporte de la experiencia la sumatoria de los porcentajes de los integrantes del Consorcio o de la Unión Temporal que ejecutaron el contrato y que están participando en el Proceso de Contratación, siempre y cuando en el “Formato 3 – Experiencia” se indique qué integrantes y porcentajes de participación se ofrecen como experiencia.</t>
  </si>
  <si>
    <t xml:space="preserve">Apoyo Industria Nacional </t>
  </si>
  <si>
    <t xml:space="preserve">Vinculación Personas con Discapacidad </t>
  </si>
  <si>
    <t>Empredimientos de Mujeres</t>
  </si>
  <si>
    <t xml:space="preserve">MIPYMES </t>
  </si>
  <si>
    <t xml:space="preserve">No. </t>
  </si>
  <si>
    <t>NOMBRE DEL OFERENTE</t>
  </si>
  <si>
    <t>REPRESENTANTE LEGAL</t>
  </si>
  <si>
    <t>TIPO DE OFERENTE</t>
  </si>
  <si>
    <t>OFERENTE PLURAL</t>
  </si>
  <si>
    <t>OBSERVACIONES</t>
  </si>
  <si>
    <t xml:space="preserve">Número de
Integrantes </t>
  </si>
  <si>
    <t>INTEGRANTE 1</t>
  </si>
  <si>
    <t>INTEGRANTE 2</t>
  </si>
  <si>
    <t>NOMBRE COMPLETO</t>
  </si>
  <si>
    <t>C.C.</t>
  </si>
  <si>
    <t>Nombre Completo</t>
  </si>
  <si>
    <t>% Participación</t>
  </si>
  <si>
    <t>Persona Natural</t>
  </si>
  <si>
    <t> </t>
  </si>
  <si>
    <t>=+'LISTA DE OFERENTES'!'LISTA DE OFERENTES'!B35</t>
  </si>
  <si>
    <t xml:space="preserve"> </t>
  </si>
  <si>
    <t>FACTORES PONDERABLES</t>
  </si>
  <si>
    <t>FACTORES PONDERABLES / PUNTAJE FINAL</t>
  </si>
  <si>
    <t>PUNTAJE TOTAL</t>
  </si>
  <si>
    <t>RESUMEN DE CALIFICACION REQUISITOS HABILITANTES</t>
  </si>
  <si>
    <t>No.</t>
  </si>
  <si>
    <t>Nombre de Oferente :</t>
  </si>
  <si>
    <t>INDICES FINANCIEROS</t>
  </si>
  <si>
    <t>CAPACIDAD JURIDICA</t>
  </si>
  <si>
    <t>EVALUACION TECNICA</t>
  </si>
  <si>
    <t xml:space="preserve">CUMPLE / NO CUMPLE </t>
  </si>
  <si>
    <t>4.1 FORMA DE VERIFICACIÓN Y ASIGNACIÓN DE PUNTAJE POR LA EXPERIENCIA DEL PROPONENTE</t>
  </si>
  <si>
    <t>CUMPLE</t>
  </si>
  <si>
    <t>REQUISITOS HABILITANTES TÉCNICOS</t>
  </si>
  <si>
    <t>NO CUMPLE</t>
  </si>
  <si>
    <t>NÚMERO DE CONTRATOS PRESENTADOS</t>
  </si>
  <si>
    <t>PRESUPUESTO OFICIAL EN SMMLV</t>
  </si>
  <si>
    <t>VALOR MÍNIMO A CERTIFICAR</t>
  </si>
  <si>
    <t>TERMINO DE EJECUCION EXIGIDO</t>
  </si>
  <si>
    <t>TOTAL SALARIOS MINIMOS ACREDITADOS</t>
  </si>
  <si>
    <t>CONDICION N°. 1 (VER TABLA AL FINAL DE LA HOJA)</t>
  </si>
  <si>
    <t>CONDICION N°. 2 (VER TABLA AL FINAL DE LA HOJA)</t>
  </si>
  <si>
    <t>CONDICION N°. 4 (VER TABLA AL FINAL DE LA HOJA)</t>
  </si>
  <si>
    <t>Observación y respuesta a observaciones</t>
  </si>
  <si>
    <t>Objeto del Contrato</t>
  </si>
  <si>
    <t>Entidad Contratante</t>
  </si>
  <si>
    <t>Valor Contrato</t>
  </si>
  <si>
    <t>Año de ejecución aportado</t>
  </si>
  <si>
    <t>Valor del Contrato en SMMLV</t>
  </si>
  <si>
    <t>Participación UT/CONSORCIO</t>
  </si>
  <si>
    <t>Participación en SMMLV</t>
  </si>
  <si>
    <t>Fecha de terminación del contrato aportado</t>
  </si>
  <si>
    <t>Valor aportado</t>
  </si>
  <si>
    <t>TOTALES</t>
  </si>
  <si>
    <t>PROMEDIO CONTRATOS VALIDOS APORTADOS</t>
  </si>
  <si>
    <t>VALOR TOTAL PROYECTO</t>
  </si>
  <si>
    <t>SMMLV</t>
  </si>
  <si>
    <t>PRESUPUESTO OFICIAL</t>
  </si>
  <si>
    <t>75% SMMLV</t>
  </si>
  <si>
    <t>120% SMMLV</t>
  </si>
  <si>
    <t>150% SMMLV</t>
  </si>
  <si>
    <t>VALOR:</t>
  </si>
  <si>
    <t>Año</t>
  </si>
  <si>
    <t>Salario mínimo mensual</t>
  </si>
  <si>
    <t>FONDO DE DESARROLLO LOCAL DE PUENTE ARANDA</t>
  </si>
  <si>
    <t>FDLPA-CMA-025-2025</t>
  </si>
  <si>
    <t>TRM DEL_____________</t>
  </si>
  <si>
    <t>OBJETO: “REALIZAR EL SEGUIMIENTO A LA ESTABILIDAD Y CALIDAD DE LAS OBRAS DE INFRAESTRUCTURA EJECUTADAS CON RECURSOS DE LA
ALCALDIA LOCAL DE PUENTE ARANDA QUE CUENTAN CON PÓLIZAS DE ESTABILIDAD VIGENTES, EN CUMPLIMIENTO DEL NUMERAL 4°, ARTÍCULO 4° DE LA LEY 80 DE 1993”</t>
  </si>
  <si>
    <t>Cada contrato debe cumplir con alguno de estos códigos 81102600-84111600-92101800-95111500-95111600-95121700-95121900</t>
  </si>
  <si>
    <t>CODIGO UNSPSC
 SEGMENTOS 81102600-84111600-92101800-95111500-95111600-95121700-95121900</t>
  </si>
  <si>
    <t>6 MESES</t>
  </si>
  <si>
    <t>1. INTERVENTORÍA PARA OBRAS DE INFRAESTRUCTURA
2. CONTRATOS PARA LA REVISIÓN O DIAGNÓSTICO DE ESTABILIDAD O CALIDAD DE OBRAS DE INFRAESTRUCTURA</t>
  </si>
  <si>
    <t>Experiencia en contratos, que incluyan actividades de las siguientes dos(2) opciones:</t>
  </si>
  <si>
    <t>Nota1: Al menos uno de los contratos presentados deberá contener en su objeto el desarrollo de interventoría para obras de infraestructura.
Nota 2. Los contratos del numeral 2 para que sean válidos, deberán referirse en su objeto a revisiones periódicas de la estabilidad y calidad de las obras a que se refiere el artículo 4º, numeral 4º, de la Ley 80 de 1993, es decir revisiones periódicas y posteriores a la liquidación de los contratos con el fin de revisar la calidad o estabilidad de las obras. No serán válidos contratos que se refieran a la revisión de estabilidad de taludes o algún otro elemento natural ya que estos no son obras de infraestructura sino elementos naturales no construidos. Tampoco se aceptarán contratos de prestación de servicios ya que está labor es un servicio técnico y, por lo tanto, debe contratarse por concurso de méritos y dar como resultado un contrato de
consultoría. Tampoco se valdrán contratos cuyo objeto sea parcialmente la revisión de estabilidad de obras ya que no sería factible que se calculara cuál sería el valor de sólo esta labor técnica.</t>
  </si>
  <si>
    <t>1.  Al menos uno de los contratos presentados deberá contener en su objeto el desarrollo de interventoría para obras de infraestructura.</t>
  </si>
  <si>
    <t>NÚMERO DE CONTRATOS: MINIMO 1 MAXIMO 6 : Si el proponente acredita cumplir con los criterios para considerarse emprendimiento y empresa de mujeres y microempresa, de acuerdo a los criterios de los artículos Artículo 2.2.1.2.4.2.14 a 2.2.1.2.4.2.18 del Decreto 1082 de 2015, adicionados por el artículo 3 del Decreto 1860 del 24 de diciembre de 2021</t>
  </si>
  <si>
    <t>MINIMO 1 MAXIMO 4: Si el proponente acredita cumplir con los criterios para considerarse emprendimiento y empresa de mujeres o microempresa, de acuerdo a los criterios de los artículos Artículo 2.2.1.2.4.2.14 a 2.2.1.2.4.2.18 del Decreto 1082 de 2015, adicionados por el artículo 3 del Decreto 1860 del 24 de diciembre de 2021.                                                                                                                                                                                               MINIMO 1 MAXIMO 2: Si el proponente no acredita cumplir con los criterios para
considerarse emprendimiento y empresa de mujeres ni microempresa, de acuerdo a los criterios de los artículos Artículo 2.2.1.2.4.2.14 a 2.2.1.2.4.2.18 del Decreto 1082 de 2015, adicionados por el artículo 3 del Decreto 1860 del 24 de diciembre de 2021</t>
  </si>
  <si>
    <t>CONDICIÓN 4: I. Para el caso de Consorcios o Uniones Temporales, se tendrá en cuenta la experiencia sumada de
sus integrantes. conforme a las siguientes reglas:
En todo caso uno de los integrantes deberá tener una participación igual o superior al 50% en el Consorcio o Unión Temporal que se conforme.
Cada uno de los integrantes deberá acreditar: a) experiencia en SMMLV igual o mayor al 20% del presupuesto oficial respectivo en SMMLV con los contratos que éste integrante aporte y b) una participación igual o superior al 20% en el consorcio o unión temporal que se conforme.
El integrante que tenga el mayor porcentaje de participación (igual o superior al 50%) deberá acreditar mínimo el 50% de experiencia referida al presupuesto oficial y en caso de Unión Temporal deberá estar incluido como ejecutor de las actividades para las cuales presentó la experiencia
solicitada. Sin embargo, sólo uno de los integrantes podrá no aportar experiencia, para lo cual deberá tener un máximo de diez por ciento (10%) de participación</t>
  </si>
  <si>
    <t>PROPONENTE QUE APORTA EL 50% SMMLV (80,24)</t>
  </si>
  <si>
    <t>CONDICIÓN 2: Los contratos aportados para efectos de acreditación de la experiencia requerida deben estar clasificados en 
alguno de los siguientes códigos. 81102600-84111600-92101800-95111500-95111600-95121700-95121900</t>
  </si>
  <si>
    <t>Q. Teniendo en cuenta que la experiencia es ponderable los documentos que la soportan no deben dar lugar a interpretaciones, deben ser claros, ya que no son susceptibles de subsanación, ni aclaración ni adición y por lo tanto si estos no cumplen la oferta será RECHAZADA.</t>
  </si>
  <si>
    <t>EXPERIENCIA ADICIONAL DEL PERSONAL CLAVE ( 10 PTS)</t>
  </si>
  <si>
    <t>PUNTAJE ADICIONAL PERSONAL CON DISCAPACIDAD (1 PT)</t>
  </si>
  <si>
    <t>PROTECCION A LA INDUSTRIA NACIONAL (10 PTS)</t>
  </si>
  <si>
    <t>EMPRENDIMIENTO DE MUJERES (0,25 PTS)</t>
  </si>
  <si>
    <t>MY PIME (0,25PTS)</t>
  </si>
  <si>
    <t>PROPONENTES</t>
  </si>
  <si>
    <r>
      <t>FACTOR 1.- PONDERACION POR PORCENTAJES QUE REPRESENTAN LAS Σ DE LOS VALORES EN SMMLV DE LOS CONTRATOS DE EXPERIENCIA VALIDOS (</t>
    </r>
    <r>
      <rPr>
        <b/>
        <sz val="10"/>
        <color rgb="FF000000"/>
        <rFont val="Calibri"/>
        <family val="2"/>
      </rPr>
      <t>73,5 PTS</t>
    </r>
    <r>
      <rPr>
        <sz val="10"/>
        <color rgb="FF000000"/>
        <rFont val="Calibri"/>
        <family val="2"/>
      </rPr>
      <t>)</t>
    </r>
    <r>
      <rPr>
        <sz val="10"/>
        <color rgb="FF000000"/>
        <rFont val="Calibri"/>
        <family val="2"/>
        <charset val="1"/>
      </rPr>
      <t xml:space="preserve">
FACTOR 2.- CANTIDAD DE SMMLV QUE REPRESENTAN EL PROMEDIO DE LOS CONTRATOS VALIDOS PARA ACREDITAR EXPERIENCIA (</t>
    </r>
    <r>
      <rPr>
        <b/>
        <sz val="10"/>
        <color rgb="FF000000"/>
        <rFont val="Calibri"/>
        <family val="2"/>
      </rPr>
      <t>5 PTS)</t>
    </r>
  </si>
  <si>
    <t>EXPERIENCIA DEL PROPONENTE</t>
  </si>
  <si>
    <t>EXPERIENCIA ADICIONAL CLAVE</t>
  </si>
  <si>
    <r>
      <t>COORDINADOR PROYECTOS. Experiencia específica: Cuatro (4) años como director o profesional en contratos de consultoría cuyo objeto o alcance contemple la revisión de estabilidad de obras de in-fraestructura en cumplimiento del artículo 4º, numeral 4º de la Ley 80 de 1993, es decir revisiones
periódicas de obras con posterioridad a la liquidación del contrato. (</t>
    </r>
    <r>
      <rPr>
        <b/>
        <sz val="10"/>
        <color rgb="FF000000"/>
        <rFont val="Calibri"/>
        <family val="2"/>
      </rPr>
      <t>5 PTS</t>
    </r>
    <r>
      <rPr>
        <sz val="10"/>
        <color rgb="FF000000"/>
        <rFont val="Calibri"/>
        <family val="2"/>
      </rPr>
      <t>).                                                                                                                           ESPECIALISTA EN PATOLOGIA DE OBRAS. Experiencia específica: Un (1) año como especialista en patología de obras, residente, asesor o profesional, emitiendo conceptos técnicos posterioridad a la terminación de la obra. (</t>
    </r>
    <r>
      <rPr>
        <b/>
        <sz val="10"/>
        <color rgb="FF000000"/>
        <rFont val="Calibri"/>
        <family val="2"/>
      </rPr>
      <t>5 PTS</t>
    </r>
    <r>
      <rPr>
        <sz val="10"/>
        <color rgb="FF000000"/>
        <rFont val="Calibri"/>
        <family val="2"/>
      </rPr>
      <t>).</t>
    </r>
  </si>
  <si>
    <t>En los procesos de licitaciones públicas y concursos de méritos, para incentivar el sistema de preferencias a favor de las personas con discapacidad, las entidades estatales deberán otorgar el uno por ciento
(1%) del total de los puntos establecidos en el pliego de condiciones, a los proponentes que acrediten
la vinculación de trabajadores con discapacidad en su planta de personal, de acuerdo con los siguientes
requisitos:
1.La persona natural, el representante legal de la persona jurídica o el revisor fiscal, según corresponda, certificará el número total de trabajadores vinculados a la planta de personal del proponente o sus integrantes a la fecha de cierre del proceso de selección.
2.Acreditar el número mínimo de personas con discapacidad en su planta de personal, de conformidad con lo señalado en el certificado expedido por el Ministerio de Trabajo, el cual deberá estar
vigente a la fecha de cierre del proceso de selección.</t>
  </si>
  <si>
    <t>a. INCENTIVO A LA INCORPORACIÓN DE COMPONENTE NACIONAL: 10 PUNTOS
Cuando se presenten ofertas de origen extranjero sin derecho a trato nacional, que ofrezcan servicios
profesionales de origen colombiano, se le otorgará puntaje de conformidad con la tabla de componente nacional que se establece a continuación. En caso de no efectuar ningún ofrecimiento, el puntaje por este factor será de cero (0) puntos: Director colombiano. 5 PUNTOS; Especialista colombiana 5 PUNTOS; Todos los especialistas(s) colombiano(s). 10 PUNTOS</t>
  </si>
  <si>
    <t>Las definiciones y la forma de acreditar las diferentes circunstancias para otorgar los puntajes por
este criterio están estipulados en el Artículo 2.2.1.2.4.2.14 del Decreto 1082 de 2015 (Adicionado
por el artículo 3 del Decreto 1860 del 24 de diciembre de 2021), aclarando que el registro mercantil
sólo debe ser aportado por las personas naturales obligadas a registrarse en el mismo, lo cual no
aplica a personas que ejercen profesiones liberales</t>
  </si>
  <si>
    <t>En observancia al Decreto 1860 de 2021 que reglamenta la Ley 2069 de 2020, se otorgará un puntaje adicional de hasta el cero punto veinticinco por ciento (0.25%) del valor total de los puntos
establecidos en los pliegos de condiciones, es decir 0.25 puntos a los proponentes que acrediten las
siguientes clasificaciones empresariales de acuerdo a los criterios de clasificación empresarial definidos en el artículo 2.2.1.13.2.2 del Decreto 1074 de 2015</t>
  </si>
  <si>
    <t xml:space="preserve">CONDICIONES DE EXPERIENCIA </t>
  </si>
  <si>
    <t>ACTIVIDAD PRINCIPAL
EXPERIENCIA GENERAL: 1. INTERVENTORIA OBRAS INFRA. Ó 2. CONTRATOS DE REVISION DE ESTABILIDAD DE OBRA</t>
  </si>
  <si>
    <t>ACTIVIDAD  ESPECÍFICA PRIMERA: MIN 1 CONTRATO DEMOSTRAR EN SU OBJETO INTERVENTORIA A OBRAS DE INFRAESTRUCTURA</t>
  </si>
  <si>
    <t>SOLUCIONES PARA LA INGENIERÍA S.A.S.</t>
  </si>
  <si>
    <t>Iván Augusto Barreto Esquivel</t>
  </si>
  <si>
    <t>Persona Juridica</t>
  </si>
  <si>
    <t>Consorcio</t>
  </si>
  <si>
    <t>INTERVENTORÍA TÉCNICA, ADMINISTRATIVA, FINANCIERA Y AMBIENTAL PARA (i) RECONSTRUCCIÓN INFRAESTRUCTURA VIAL Y CONSTRUCCIÓN RED ALCANTARILLADO PLUVIAL, CALLE 14 ENTRE CARRERA 5a Y VIA PIEDEMONTE INTERSECCIÓN UBAMUX, Y CONSTRUCCIÓN INFRAESTRUCTURA VIAL CALLE 16 ENTRE CARRERAS 2ª Y Sª, (ii) CONSTRUCCIÓN INFRAESTRUCTURA VIAL CALLE 7a. A ENTRE CARRERAS 2a. Y 2B (PROYECTADA), REPARCHEO INTEGRAL VÍAS URBANAS, (iii) CONSTRUCCIÓN DE LA INFRAESTRUCTURA VIAL SECTOR EL RESBALÓN - K0+206, VEREDA PARCELAS, MUNICIPIO DE COTA (CUNDINAMARCA) - CONVENIO No. 335 GOBERNACIÓN DE CUNDINAMARCA, MUNICIPIO DE COTA CUNDINAMARCA</t>
  </si>
  <si>
    <t>INTERVENTORÍA TÉCNICA, ADMINISTRATIVA, FINANCIERA, JURIDICA, AMBIENTAL Y SOCIAL DEL PROYECTO, CUYO OBJETO ES "REALIZAR LAS ACTIVIDADES A MONTO AGOTABLE PARA LA CONSERVACIÓN DE LA MALLA VÍAL RURAL LOCAL DE USME DE LA CIUDAD DE BOGOTÁ D.C."</t>
  </si>
  <si>
    <t>REALIZAR LA INTERVENTORÍA TÉCNICA, ADMINISTRATIVA, LEGAL, FINANCIERA, SOCIAL, AMBIENTAL Y DE SEGURIDAD Y SALUD EN EL TRABAJO (SST), DEL CONTRATO DE OBRA PÚBLICA QUE TIENE POR OBJETO: “CONTRATAR LAS OBRAS Y ACTIVIDADES PARA LA CONSERVACION DE LA MALLA VIAL Y ESPACIO PUBLICO DE LA LOCALIDAD DE RAFAEL URIBE URIBE A PRECIOS UNITARIOS FIJOS Y MONTO AGOTABLE” DERIVADO DEL PROCESO DE LA LICITACION PUBLICA No. FDLRUU-LP-196-2018</t>
  </si>
  <si>
    <t>NTERVENTORÍA A LA EJECUCIÓN DE LAS ACTIVIDADES Y OBRAS REQUERIDAS PARA LA CONSERVACIÓN DE LA MALLA VIAL ARTERIAL NO TRONCAL, EN LA CIUDAD DE BOGOTÁ, D.C. – GRUPO 4”.”.</t>
  </si>
  <si>
    <t>ALCALDÍA DE COTA</t>
  </si>
  <si>
    <t>FONDO DE
DESARROLLO LOCAL
DE USME</t>
  </si>
  <si>
    <t>FONDO DE
DESARROLLO LOCAL
DE RAFAEL URIBE
URIBE</t>
  </si>
  <si>
    <t>INSTITUTO DE
DESARROLLO URBANO
- IDU</t>
  </si>
  <si>
    <t>AHLA SHUGL INTERNATIONAL SAS</t>
  </si>
  <si>
    <t>NAYDU LISBETH LOPEZ OROZCO</t>
  </si>
  <si>
    <t>INTERVENTORÍA TÉCNICA, VIGILANCIA ADMINISTRATIVA, AMBIENTAL FINANCIERA, CONTABLE Y JURÍDICA PARA CONTRATO CUYO OBJETO ES: CONSTRUCCION DE ANDENES, MANTENIMIENTO Y PAVIMENTACIÓN DE LA CARRERA 4 DESDE LA CALLE 7 HASTA EL CONJUNTO RESIDENCIAL TERRAZAS DE CAJICÁ Y LAS VÍAS INTERNAS DEL BARRIO LA ESPERANZA DEL MUNICIPIO DE CAJICÁ DEPARTAMENTO DE CUNDINAMARCA</t>
  </si>
  <si>
    <t>Concurso de méritos para escoger un consultor que verifique la estabilidad y calidad de las obras de infraestructura ejecutadas con recursos del fondo de desarrollo local de san cristobal y que cuenten con póliza de estabilidad vigente”</t>
  </si>
  <si>
    <t>ALCALDIA MUNICIPIO
DE CAJICA</t>
  </si>
  <si>
    <t>FONDO DE
DESARROLLO LOCAL
DE SAN CRISTOBAL</t>
  </si>
  <si>
    <t>EXPERIENCIA ADICIONAL</t>
  </si>
  <si>
    <t>Interventoría técnica, administrativa, financiera, contable, jurídica, social,
ambiental y siso para el contrato de diagnóstico y mejoramiento preventivo y
rutinario del subsistema vial local y espacio público de la localidad de Fontibón,
Bogotá D.C., durante el plazo de ejecución, del contrato de obra que resulte del
proceso licitatorio no. fdlf-lp-027-2014 o el que haga sus veces, que tiene por
objeto “contratar por el sistema de precios unitarios fijos sin formula de ajuste, el</t>
  </si>
  <si>
    <t>“Realizar el seguimiento a la estabilidad de las obras realizadas con
recursos de la alcaldía local de ciudad bolívar que cuentan con pólizas de
estabilidad vigentes en cumplimiento del numeral 4º del artículo 4º de ley
80 de 1993”.</t>
  </si>
  <si>
    <t>FONDO DE
DESARROLLO LOCAL
DE CIUDAD BOLIVAR</t>
  </si>
  <si>
    <t>FONDO DE
DESARROLLO LOCAL
DE FONTIBON</t>
  </si>
  <si>
    <t>FACTOR 2.- CANTIDAD DE SMMLV QUE REPRESENTAN EL PROMEDIO DE LOS CONTRATOS VALIDOS PARA ACREDITAR EXPERIENCIA (5 PTS)</t>
  </si>
  <si>
    <t>FACTOR 1.- PONDERACION POR PORCENTAJES QUE REPRESENTAN LAS Σ DE LOS VALORES EN SMMLV DE LOS CONTRATOS DE EXPERIENCIA VALIDOS (73,5 PTS)</t>
  </si>
  <si>
    <t>CONSORCIO APIN 2024.</t>
  </si>
  <si>
    <t>Edwin Alexander Palacios Vargas</t>
  </si>
  <si>
    <t>Iconproyectos SAS</t>
  </si>
  <si>
    <t>App Control Ingeniería SAS</t>
  </si>
  <si>
    <t>Universidad Nacional de Colombia</t>
  </si>
  <si>
    <t>Municipio de Sutamarchan</t>
  </si>
  <si>
    <t>Prestacion de servicios profesionales como ingneniero especialista en geotecnia vial y pavimentos  contrato interadministrativo No. 394 de 2011: Obras de atencion de sitios criticos via la shell arbelaez-san bernardo , en el departamento de cundinamarca</t>
  </si>
  <si>
    <t>Prestacion de servicios profesionales como ingneniero especialista en geotecnia vial y pavimentos  contrato interadministrativo No. 394 de 2011, suscrito entre el ICCU y la Universidad Nacional de Colombia</t>
  </si>
  <si>
    <t>Prestacion de servicios profesionales como ingneniero especialista en geotecnia vial y pavimentos  contrato interadministrativo No. 592 de 2011, suscrito entre el ICCU y la Universidad Nacional de Colombia</t>
  </si>
  <si>
    <t>Prestacion de servicios profesionales como ingneniero especialista en geotecnia vial y pavimentos  contrato interadministrativo No. 556 de 2012, suscrito entre el ICCU y la Universidad Nacional de Colombia</t>
  </si>
  <si>
    <t>Interventoria Tecnica Administrativa, financiera ambiental y social, cuya obra es mejoramiento de vias terciarias mediante la contruccion de placa huellas en zona rural del municipio de Sutamarchan, Boyaca.</t>
  </si>
  <si>
    <t>Municipio de Tunja</t>
  </si>
  <si>
    <t>Interventoria Tecnica, administrativa,financiera, legal, ambiental, contable,social al proyecto, mejoramiento de vias urbanas de los barrios Jordan , las americas, san lazaro, manantial y las peñitas</t>
  </si>
  <si>
    <t>Interventoria Tecnica, administrativa,financiera, legal, ambiental, contable,social al proyecto Adecuacio y pavimentacion de las vias barrios la florida y san francisco municipio de tunja</t>
  </si>
  <si>
    <t>FDLPA-CMA-025-2024</t>
  </si>
  <si>
    <r>
      <t>La certificacion no hace referencia a:
1. La Nota 1 del numeral 4.4 REQUISITOS TÉCNICOS HABILITANTES del subcaptiulo INFORMACIÓN SOBRE LA EXPERIENCIA PONDERABLE DEL PROPONENTE. Pagina 26 del documento PLIEGO DE CONDICIONES DEFINITIVO FDLPA-CMA-025-2024
2.La Nota 2 ubicada en la referencia anterior, dice asi  "...</t>
    </r>
    <r>
      <rPr>
        <i/>
        <sz val="12"/>
        <color rgb="FF000000"/>
        <rFont val="Arial"/>
        <family val="2"/>
      </rPr>
      <t xml:space="preserve"> Tampoco se aceptarán contratos de prestación de servicios ya que está labor es un servicio técnico y, por lo tanto, debe contratarse por concurso de méritos y dar como resultado un contrato de consultoría.
</t>
    </r>
    <r>
      <rPr>
        <sz val="12"/>
        <color rgb="FF000000"/>
        <rFont val="Arial"/>
        <family val="2"/>
      </rPr>
      <t xml:space="preserve">Revisando los certificados expuestos por el integrante ICONPROYECTOS SAS, en los mismos contiene en sus objetos prestacion de servicios profesionales. </t>
    </r>
  </si>
  <si>
    <t>N/A</t>
  </si>
  <si>
    <t>HABILITADO</t>
  </si>
  <si>
    <t>NO HABILITADO</t>
  </si>
  <si>
    <t>SUBSANAR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</si>
</sst>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6" formatCode="&quot;$&quot;\ #,##0;[Red]\-&quot;$&quot;\ #,##0"/>
    <numFmt numFmtId="42" formatCode="_-&quot;$&quot;\ * #,##0_-;\-&quot;$&quot;\ * #,##0_-;_-&quot;$&quot;\ * &quot;-&quot;_-;_-@_-"/>
    <numFmt numFmtId="41" formatCode="_-* #,##0_-;\-* #,##0_-;_-* &quot;-&quot;_-;_-@_-"/>
    <numFmt numFmtId="43" formatCode="_-* #,##0.00_-;\-* #,##0.00_-;_-* &quot;-&quot;??_-;_-@_-"/>
    <numFmt numFmtId="164" formatCode="_-* #,##0.00\ &quot;€&quot;_-;\-* #,##0.00\ &quot;€&quot;_-;_-* &quot;-&quot;??\ &quot;€&quot;_-;_-@_-"/>
    <numFmt numFmtId="165" formatCode="_-&quot;$&quot;* #,##0.00_-;\-&quot;$&quot;* #,##0.00_-;_-&quot;$&quot;* &quot;-&quot;??_-;_-@_-"/>
    <numFmt numFmtId="166" formatCode="_-\$* #,##0_-;&quot;-$&quot;* #,##0_-;_-\$* \-_-;_-@_-"/>
    <numFmt numFmtId="167" formatCode="_-* #,##0.00_-;\-* #,##0.00_-;_-* \-??_-;_-@_-"/>
    <numFmt numFmtId="168" formatCode="_-* #,##0.00_-;\-* #,##0.00_-;_-* &quot;-&quot;_-;_-@_-"/>
    <numFmt numFmtId="169" formatCode="_ * #,##0.00_ ;_ * \-#,##0.00_ ;_ * &quot;-&quot;??_ ;_ @_ "/>
    <numFmt numFmtId="170" formatCode="_-&quot;$&quot;\ * #,##0.00_-;\-&quot;$&quot;\ * #,##0.00_-;_-&quot;$&quot;\ * &quot;-&quot;_-;_-@_-"/>
    <numFmt numFmtId="171" formatCode="#,##0_ ;[Red]\-#,##0\ "/>
    <numFmt numFmtId="172" formatCode="&quot;$&quot;\ #,##0.00"/>
  </numFmts>
  <fonts count="79" x14ac:knownFonts="1">
    <font>
      <sz val="11"/>
      <color rgb="FF000000"/>
      <name val="Calibri"/>
      <family val="2"/>
      <charset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charset val="1"/>
    </font>
    <font>
      <sz val="10"/>
      <name val="Arial"/>
      <family val="2"/>
    </font>
    <font>
      <b/>
      <sz val="18"/>
      <color rgb="FF000000"/>
      <name val="Calibri"/>
      <family val="2"/>
    </font>
    <font>
      <sz val="12"/>
      <color rgb="FF000000"/>
      <name val="Arial"/>
      <family val="2"/>
    </font>
    <font>
      <b/>
      <sz val="20"/>
      <name val="Arial"/>
      <family val="2"/>
      <charset val="1"/>
    </font>
    <font>
      <b/>
      <sz val="14"/>
      <name val="Arial"/>
      <family val="2"/>
      <charset val="1"/>
    </font>
    <font>
      <b/>
      <sz val="26"/>
      <name val="Arial"/>
      <family val="2"/>
      <charset val="1"/>
    </font>
    <font>
      <b/>
      <sz val="12"/>
      <name val="Arial"/>
      <family val="2"/>
      <charset val="1"/>
    </font>
    <font>
      <sz val="12"/>
      <name val="Arial"/>
      <family val="2"/>
      <charset val="1"/>
    </font>
    <font>
      <b/>
      <sz val="20"/>
      <color rgb="FF000000"/>
      <name val="Calibri"/>
      <family val="2"/>
    </font>
    <font>
      <b/>
      <sz val="18"/>
      <color rgb="FFFF0000"/>
      <name val="Calibri"/>
      <family val="2"/>
    </font>
    <font>
      <sz val="18"/>
      <color rgb="FF000000"/>
      <name val="Calibri"/>
      <family val="2"/>
      <charset val="1"/>
    </font>
    <font>
      <b/>
      <sz val="11"/>
      <color rgb="FFFFFFFF"/>
      <name val="Arial"/>
      <family val="2"/>
    </font>
    <font>
      <sz val="11"/>
      <color rgb="FF111111"/>
      <name val="Arial"/>
      <family val="2"/>
    </font>
    <font>
      <sz val="11"/>
      <color indexed="8"/>
      <name val="Calibri"/>
      <family val="2"/>
    </font>
    <font>
      <b/>
      <sz val="12"/>
      <color theme="1"/>
      <name val="Arial"/>
      <family val="2"/>
      <charset val="1"/>
    </font>
    <font>
      <sz val="12"/>
      <color rgb="FF000000"/>
      <name val="Calibri"/>
      <family val="2"/>
      <charset val="1"/>
    </font>
    <font>
      <b/>
      <sz val="12"/>
      <name val="Arial"/>
      <family val="2"/>
    </font>
    <font>
      <sz val="11"/>
      <color theme="1"/>
      <name val="Calibri"/>
      <family val="2"/>
    </font>
    <font>
      <sz val="11"/>
      <color theme="1"/>
      <name val="Calibri"/>
      <family val="2"/>
    </font>
    <font>
      <b/>
      <sz val="12"/>
      <color rgb="FFFF0000"/>
      <name val="Arial"/>
      <family val="2"/>
    </font>
    <font>
      <b/>
      <sz val="16"/>
      <color rgb="FFFF0000"/>
      <name val="Calibri"/>
      <family val="2"/>
    </font>
    <font>
      <b/>
      <sz val="11"/>
      <color rgb="FF000000"/>
      <name val="Calibri"/>
      <family val="2"/>
    </font>
    <font>
      <b/>
      <sz val="18"/>
      <color theme="1"/>
      <name val="Arial"/>
      <family val="2"/>
      <charset val="1"/>
    </font>
    <font>
      <sz val="10"/>
      <color indexed="8"/>
      <name val="MS Sans Serif"/>
      <family val="2"/>
    </font>
    <font>
      <sz val="11"/>
      <color theme="0"/>
      <name val="Calibri"/>
      <family val="2"/>
      <charset val="1"/>
    </font>
    <font>
      <b/>
      <sz val="16"/>
      <name val="Calibri"/>
      <family val="2"/>
    </font>
    <font>
      <b/>
      <sz val="18"/>
      <name val="Calibri"/>
      <family val="2"/>
    </font>
    <font>
      <b/>
      <sz val="14"/>
      <name val="Arial"/>
      <family val="2"/>
    </font>
    <font>
      <b/>
      <sz val="12"/>
      <color rgb="FF000000"/>
      <name val="Calibri"/>
      <family val="2"/>
    </font>
    <font>
      <b/>
      <sz val="24"/>
      <color theme="0"/>
      <name val="Arial"/>
      <family val="2"/>
      <charset val="1"/>
    </font>
    <font>
      <b/>
      <sz val="36"/>
      <color theme="0"/>
      <name val="Arial"/>
      <family val="2"/>
      <charset val="1"/>
    </font>
    <font>
      <b/>
      <sz val="28"/>
      <color theme="0"/>
      <name val="Calibri"/>
      <family val="2"/>
    </font>
    <font>
      <b/>
      <sz val="10"/>
      <color rgb="FFFF0000"/>
      <name val="Calibri"/>
      <family val="2"/>
      <charset val="1"/>
    </font>
    <font>
      <sz val="10"/>
      <color rgb="FF000000"/>
      <name val="Calibri"/>
      <family val="2"/>
      <charset val="1"/>
    </font>
    <font>
      <b/>
      <sz val="10"/>
      <name val="Calibri"/>
      <family val="2"/>
      <charset val="1"/>
    </font>
    <font>
      <b/>
      <sz val="10"/>
      <color rgb="FF000000"/>
      <name val="Calibri"/>
      <family val="2"/>
      <charset val="1"/>
    </font>
    <font>
      <b/>
      <sz val="12"/>
      <color rgb="FF000000"/>
      <name val="Calibri"/>
      <family val="2"/>
      <charset val="1"/>
    </font>
    <font>
      <sz val="20"/>
      <color rgb="FF000000"/>
      <name val="Calibri"/>
      <family val="2"/>
      <charset val="1"/>
    </font>
    <font>
      <b/>
      <sz val="16"/>
      <name val="Arial"/>
      <family val="2"/>
      <charset val="1"/>
    </font>
    <font>
      <b/>
      <sz val="10"/>
      <color theme="1"/>
      <name val="Calibri"/>
    </font>
    <font>
      <sz val="10"/>
      <color theme="1"/>
      <name val="Calibri"/>
    </font>
    <font>
      <b/>
      <sz val="14"/>
      <color rgb="FFFF0000"/>
      <name val="Calibri"/>
      <family val="2"/>
      <charset val="1"/>
    </font>
    <font>
      <b/>
      <sz val="10"/>
      <color rgb="FFFF0000"/>
      <name val="Calibri"/>
      <family val="2"/>
    </font>
    <font>
      <sz val="18"/>
      <color rgb="FF000000"/>
      <name val="Calibri"/>
      <family val="2"/>
    </font>
    <font>
      <b/>
      <sz val="12"/>
      <name val="Arial"/>
    </font>
    <font>
      <sz val="12"/>
      <name val="Arial"/>
    </font>
    <font>
      <sz val="12"/>
      <color rgb="FF000000"/>
      <name val="Arial"/>
    </font>
    <font>
      <sz val="12"/>
      <name val="Arial"/>
      <family val="2"/>
    </font>
    <font>
      <b/>
      <sz val="20"/>
      <color rgb="FF000000"/>
      <name val="Calibri"/>
      <family val="2"/>
      <charset val="1"/>
    </font>
    <font>
      <b/>
      <sz val="14"/>
      <color rgb="FF000000"/>
      <name val="Calibri"/>
      <family val="2"/>
      <charset val="1"/>
    </font>
    <font>
      <b/>
      <sz val="11"/>
      <name val="Calibri"/>
      <family val="2"/>
      <charset val="1"/>
    </font>
    <font>
      <sz val="11"/>
      <name val="Calibri"/>
      <family val="2"/>
      <charset val="1"/>
    </font>
    <font>
      <b/>
      <sz val="10"/>
      <color theme="1"/>
      <name val="Calibri"/>
      <family val="2"/>
    </font>
    <font>
      <b/>
      <sz val="10"/>
      <name val="Calibri"/>
      <family val="2"/>
    </font>
    <font>
      <sz val="11"/>
      <color rgb="FF444444"/>
      <name val="Calibri"/>
      <family val="2"/>
      <charset val="1"/>
    </font>
    <font>
      <sz val="10"/>
      <name val="Calibri"/>
      <family val="2"/>
    </font>
    <font>
      <b/>
      <sz val="11"/>
      <name val="Calibri"/>
      <scheme val="minor"/>
    </font>
    <font>
      <b/>
      <sz val="12"/>
      <color theme="1"/>
      <name val="Calibri"/>
      <scheme val="minor"/>
    </font>
    <font>
      <b/>
      <sz val="10"/>
      <color rgb="FF000000"/>
      <name val="Calibri"/>
      <family val="2"/>
    </font>
    <font>
      <b/>
      <sz val="10"/>
      <color rgb="FF000000"/>
      <name val="Calibri"/>
    </font>
    <font>
      <sz val="10"/>
      <color rgb="FF000000"/>
      <name val="Calibri"/>
    </font>
    <font>
      <sz val="10"/>
      <color rgb="FF000000"/>
      <name val="Calibri"/>
      <family val="2"/>
    </font>
    <font>
      <b/>
      <u/>
      <sz val="10"/>
      <color theme="1"/>
      <name val="Calibri"/>
      <family val="2"/>
    </font>
    <font>
      <b/>
      <sz val="11"/>
      <color rgb="FF000000"/>
      <name val="Calibri"/>
      <family val="2"/>
      <charset val="1"/>
    </font>
    <font>
      <b/>
      <sz val="14"/>
      <color rgb="FF000000"/>
      <name val="Calibri"/>
    </font>
    <font>
      <b/>
      <sz val="18"/>
      <color rgb="FF000000"/>
      <name val="Calibri"/>
    </font>
    <font>
      <b/>
      <sz val="11"/>
      <name val="Calibri"/>
      <family val="2"/>
      <scheme val="minor"/>
    </font>
    <font>
      <i/>
      <sz val="12"/>
      <color rgb="FF000000"/>
      <name val="Arial"/>
      <family val="2"/>
    </font>
    <font>
      <sz val="10"/>
      <color theme="0"/>
      <name val="Calibri"/>
      <family val="2"/>
    </font>
  </fonts>
  <fills count="20">
    <fill>
      <patternFill patternType="none"/>
    </fill>
    <fill>
      <patternFill patternType="gray125"/>
    </fill>
    <fill>
      <patternFill patternType="solid">
        <fgColor theme="6" tint="0.39997558519241921"/>
        <bgColor indexed="64"/>
      </patternFill>
    </fill>
    <fill>
      <patternFill patternType="solid">
        <fgColor rgb="FF77BB0F"/>
        <bgColor indexed="64"/>
      </patternFill>
    </fill>
    <fill>
      <patternFill patternType="solid">
        <fgColor rgb="FFF8F8F8"/>
        <bgColor indexed="64"/>
      </patternFill>
    </fill>
    <fill>
      <patternFill patternType="solid">
        <fgColor rgb="FFFFFFFF"/>
        <bgColor indexed="64"/>
      </patternFill>
    </fill>
    <fill>
      <patternFill patternType="solid">
        <fgColor theme="2" tint="-9.9978637043366805E-2"/>
        <bgColor indexed="64"/>
      </patternFill>
    </fill>
    <fill>
      <patternFill patternType="solid">
        <fgColor theme="7"/>
        <bgColor indexed="64"/>
      </patternFill>
    </fill>
    <fill>
      <patternFill patternType="solid">
        <fgColor theme="2" tint="-9.9978637043366805E-2"/>
        <bgColor rgb="FFFFFFCC"/>
      </patternFill>
    </fill>
    <fill>
      <patternFill patternType="solid">
        <fgColor theme="2" tint="-9.9978637043366805E-2"/>
        <bgColor rgb="FFCCFFFF"/>
      </patternFill>
    </fill>
    <fill>
      <patternFill patternType="solid">
        <fgColor theme="1" tint="0.34998626667073579"/>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9" tint="0.59999389629810485"/>
        <bgColor indexed="64"/>
      </patternFill>
    </fill>
    <fill>
      <patternFill patternType="solid">
        <fgColor rgb="FFFFFFFF"/>
        <bgColor rgb="FF000000"/>
      </patternFill>
    </fill>
    <fill>
      <patternFill patternType="solid">
        <fgColor theme="0"/>
        <bgColor indexed="64"/>
      </patternFill>
    </fill>
    <fill>
      <patternFill patternType="solid">
        <fgColor theme="4" tint="0.59999389629810485"/>
        <bgColor indexed="64"/>
      </patternFill>
    </fill>
    <fill>
      <patternFill patternType="solid">
        <fgColor theme="4" tint="0.59999389629810485"/>
        <bgColor rgb="FF000000"/>
      </patternFill>
    </fill>
    <fill>
      <patternFill patternType="solid">
        <fgColor rgb="FF92D050"/>
        <bgColor indexed="64"/>
      </patternFill>
    </fill>
    <fill>
      <patternFill patternType="solid">
        <fgColor rgb="FFFF0000"/>
        <bgColor indexed="64"/>
      </patternFill>
    </fill>
  </fills>
  <borders count="76">
    <border>
      <left/>
      <right/>
      <top/>
      <bottom/>
      <diagonal/>
    </border>
    <border>
      <left style="thin">
        <color auto="1"/>
      </left>
      <right style="thin">
        <color auto="1"/>
      </right>
      <top style="thin">
        <color auto="1"/>
      </top>
      <bottom style="thin">
        <color auto="1"/>
      </bottom>
      <diagonal/>
    </border>
    <border>
      <left/>
      <right style="medium">
        <color auto="1"/>
      </right>
      <top/>
      <bottom style="medium">
        <color auto="1"/>
      </bottom>
      <diagonal/>
    </border>
    <border>
      <left style="thin">
        <color auto="1"/>
      </left>
      <right style="thin">
        <color auto="1"/>
      </right>
      <top style="thin">
        <color auto="1"/>
      </top>
      <bottom/>
      <diagonal/>
    </border>
    <border>
      <left style="medium">
        <color auto="1"/>
      </left>
      <right/>
      <top/>
      <bottom style="medium">
        <color auto="1"/>
      </bottom>
      <diagonal/>
    </border>
    <border>
      <left style="medium">
        <color auto="1"/>
      </left>
      <right/>
      <top style="medium">
        <color auto="1"/>
      </top>
      <bottom/>
      <diagonal/>
    </border>
    <border>
      <left style="medium">
        <color auto="1"/>
      </left>
      <right/>
      <top/>
      <bottom/>
      <diagonal/>
    </border>
    <border>
      <left style="thin">
        <color auto="1"/>
      </left>
      <right style="thin">
        <color auto="1"/>
      </right>
      <top style="medium">
        <color auto="1"/>
      </top>
      <bottom style="thin">
        <color auto="1"/>
      </bottom>
      <diagonal/>
    </border>
    <border>
      <left/>
      <right style="medium">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medium">
        <color auto="1"/>
      </top>
      <bottom/>
      <diagonal/>
    </border>
    <border>
      <left/>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medium">
        <color auto="1"/>
      </right>
      <top style="medium">
        <color auto="1"/>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indexed="64"/>
      </left>
      <right/>
      <top style="medium">
        <color indexed="64"/>
      </top>
      <bottom style="thin">
        <color indexed="64"/>
      </bottom>
      <diagonal/>
    </border>
    <border>
      <left style="medium">
        <color auto="1"/>
      </left>
      <right/>
      <top style="thin">
        <color auto="1"/>
      </top>
      <bottom style="medium">
        <color auto="1"/>
      </bottom>
      <diagonal/>
    </border>
    <border>
      <left/>
      <right/>
      <top style="thin">
        <color indexed="64"/>
      </top>
      <bottom style="medium">
        <color indexed="64"/>
      </bottom>
      <diagonal/>
    </border>
    <border>
      <left style="thin">
        <color auto="1"/>
      </left>
      <right/>
      <top style="thin">
        <color auto="1"/>
      </top>
      <bottom style="medium">
        <color auto="1"/>
      </bottom>
      <diagonal/>
    </border>
    <border>
      <left style="thin">
        <color rgb="FF000000"/>
      </left>
      <right style="thin">
        <color rgb="FF000000"/>
      </right>
      <top style="thin">
        <color rgb="FF000000"/>
      </top>
      <bottom style="thin">
        <color rgb="FF000000"/>
      </bottom>
      <diagonal/>
    </border>
    <border>
      <left style="thin">
        <color auto="1"/>
      </left>
      <right/>
      <top style="medium">
        <color auto="1"/>
      </top>
      <bottom style="thin">
        <color auto="1"/>
      </bottom>
      <diagonal/>
    </border>
    <border>
      <left/>
      <right style="medium">
        <color auto="1"/>
      </right>
      <top style="thin">
        <color auto="1"/>
      </top>
      <bottom/>
      <diagonal/>
    </border>
    <border>
      <left style="thin">
        <color auto="1"/>
      </left>
      <right/>
      <top/>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style="thin">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indexed="64"/>
      </left>
      <right style="medium">
        <color indexed="64"/>
      </right>
      <top style="medium">
        <color indexed="64"/>
      </top>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style="thin">
        <color rgb="FF000000"/>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rgb="FF000000"/>
      </right>
      <top style="thin">
        <color rgb="FF000000"/>
      </top>
      <bottom/>
      <diagonal/>
    </border>
    <border>
      <left/>
      <right style="medium">
        <color rgb="FF000000"/>
      </right>
      <top style="medium">
        <color indexed="64"/>
      </top>
      <bottom/>
      <diagonal/>
    </border>
    <border>
      <left/>
      <right style="medium">
        <color rgb="FF000000"/>
      </right>
      <top style="medium">
        <color indexed="64"/>
      </top>
      <bottom style="medium">
        <color indexed="64"/>
      </bottom>
      <diagonal/>
    </border>
    <border>
      <left style="medium">
        <color indexed="64"/>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style="thin">
        <color rgb="FF000000"/>
      </right>
      <top style="medium">
        <color indexed="64"/>
      </top>
      <bottom style="medium">
        <color indexed="64"/>
      </bottom>
      <diagonal/>
    </border>
    <border>
      <left/>
      <right style="thin">
        <color rgb="FF000000"/>
      </right>
      <top style="medium">
        <color indexed="64"/>
      </top>
      <bottom/>
      <diagonal/>
    </border>
    <border>
      <left style="medium">
        <color indexed="64"/>
      </left>
      <right style="medium">
        <color indexed="64"/>
      </right>
      <top style="medium">
        <color indexed="64"/>
      </top>
      <bottom style="medium">
        <color indexed="64"/>
      </bottom>
      <diagonal/>
    </border>
    <border>
      <left/>
      <right/>
      <top style="medium">
        <color rgb="FF000000"/>
      </top>
      <bottom style="medium">
        <color indexed="64"/>
      </bottom>
      <diagonal/>
    </border>
    <border>
      <left style="medium">
        <color auto="1"/>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auto="1"/>
      </left>
      <right/>
      <top style="medium">
        <color rgb="FF000000"/>
      </top>
      <bottom style="medium">
        <color rgb="FF000000"/>
      </bottom>
      <diagonal/>
    </border>
    <border>
      <left style="thin">
        <color auto="1"/>
      </left>
      <right style="medium">
        <color auto="1"/>
      </right>
      <top/>
      <bottom style="medium">
        <color auto="1"/>
      </bottom>
      <diagonal/>
    </border>
  </borders>
  <cellStyleXfs count="58">
    <xf numFmtId="0" fontId="0" fillId="0" borderId="0"/>
    <xf numFmtId="166" fontId="9" fillId="0" borderId="0" applyBorder="0" applyProtection="0"/>
    <xf numFmtId="164" fontId="10" fillId="0" borderId="0" applyBorder="0" applyAlignment="0" applyProtection="0"/>
    <xf numFmtId="167" fontId="9" fillId="0" borderId="0" applyBorder="0" applyProtection="0"/>
    <xf numFmtId="9" fontId="9" fillId="0" borderId="0" applyBorder="0" applyProtection="0"/>
    <xf numFmtId="0" fontId="10" fillId="0" borderId="0"/>
    <xf numFmtId="9" fontId="10" fillId="0" borderId="0" applyFont="0" applyFill="0" applyBorder="0" applyAlignment="0" applyProtection="0"/>
    <xf numFmtId="169" fontId="10" fillId="0" borderId="0" applyFont="0" applyFill="0" applyBorder="0" applyAlignment="0" applyProtection="0"/>
    <xf numFmtId="0" fontId="23" fillId="0" borderId="0" applyFill="0" applyProtection="0"/>
    <xf numFmtId="0" fontId="8" fillId="0" borderId="0"/>
    <xf numFmtId="0" fontId="27" fillId="0" borderId="0"/>
    <xf numFmtId="0" fontId="9" fillId="0" borderId="0"/>
    <xf numFmtId="42" fontId="9" fillId="0" borderId="0" applyFont="0" applyFill="0" applyBorder="0" applyAlignment="0" applyProtection="0"/>
    <xf numFmtId="166" fontId="9" fillId="0" borderId="0" applyBorder="0" applyProtection="0"/>
    <xf numFmtId="41" fontId="9" fillId="0" borderId="0" applyFont="0" applyFill="0" applyBorder="0" applyAlignment="0" applyProtection="0"/>
    <xf numFmtId="0" fontId="28" fillId="0" borderId="0"/>
    <xf numFmtId="41" fontId="9" fillId="0" borderId="0" applyFont="0" applyFill="0" applyBorder="0" applyAlignment="0" applyProtection="0"/>
    <xf numFmtId="0" fontId="7" fillId="0" borderId="0"/>
    <xf numFmtId="42" fontId="7" fillId="0" borderId="0" applyFont="0" applyFill="0" applyBorder="0" applyAlignment="0" applyProtection="0"/>
    <xf numFmtId="41" fontId="7" fillId="0" borderId="0" applyFont="0" applyFill="0" applyBorder="0" applyAlignment="0" applyProtection="0"/>
    <xf numFmtId="42" fontId="9" fillId="0" borderId="0" applyFont="0" applyFill="0" applyBorder="0" applyAlignment="0" applyProtection="0"/>
    <xf numFmtId="0" fontId="6" fillId="0" borderId="0"/>
    <xf numFmtId="42" fontId="6" fillId="0" borderId="0" applyFont="0" applyFill="0" applyBorder="0" applyAlignment="0" applyProtection="0"/>
    <xf numFmtId="41" fontId="6" fillId="0" borderId="0" applyFont="0" applyFill="0" applyBorder="0" applyAlignment="0" applyProtection="0"/>
    <xf numFmtId="0" fontId="5" fillId="0" borderId="0"/>
    <xf numFmtId="9" fontId="9" fillId="0" borderId="0" applyFont="0" applyFill="0" applyBorder="0" applyAlignment="0" applyProtection="0"/>
    <xf numFmtId="169" fontId="10" fillId="0" borderId="0" applyFont="0" applyFill="0" applyBorder="0" applyAlignment="0" applyProtection="0"/>
    <xf numFmtId="9" fontId="10" fillId="0" borderId="0" applyFont="0" applyFill="0" applyBorder="0" applyAlignment="0" applyProtection="0"/>
    <xf numFmtId="42" fontId="10" fillId="0" borderId="0" applyFont="0" applyFill="0" applyBorder="0" applyAlignment="0" applyProtection="0"/>
    <xf numFmtId="0" fontId="4" fillId="0" borderId="0"/>
    <xf numFmtId="42" fontId="9" fillId="0" borderId="0" applyFont="0" applyFill="0" applyBorder="0" applyAlignment="0" applyProtection="0"/>
    <xf numFmtId="41" fontId="9" fillId="0" borderId="0" applyFont="0" applyFill="0" applyBorder="0" applyAlignment="0" applyProtection="0"/>
    <xf numFmtId="0" fontId="27" fillId="0" borderId="0"/>
    <xf numFmtId="41" fontId="9" fillId="0" borderId="0" applyFont="0" applyFill="0" applyBorder="0" applyAlignment="0" applyProtection="0"/>
    <xf numFmtId="0" fontId="4" fillId="0" borderId="0"/>
    <xf numFmtId="42" fontId="4" fillId="0" borderId="0" applyFont="0" applyFill="0" applyBorder="0" applyAlignment="0" applyProtection="0"/>
    <xf numFmtId="41" fontId="4" fillId="0" borderId="0" applyFont="0" applyFill="0" applyBorder="0" applyAlignment="0" applyProtection="0"/>
    <xf numFmtId="42" fontId="9" fillId="0" borderId="0" applyFont="0" applyFill="0" applyBorder="0" applyAlignment="0" applyProtection="0"/>
    <xf numFmtId="0" fontId="4" fillId="0" borderId="0"/>
    <xf numFmtId="42" fontId="4" fillId="0" borderId="0" applyFont="0" applyFill="0" applyBorder="0" applyAlignment="0" applyProtection="0"/>
    <xf numFmtId="41" fontId="4" fillId="0" borderId="0" applyFont="0" applyFill="0" applyBorder="0" applyAlignment="0" applyProtection="0"/>
    <xf numFmtId="0" fontId="4" fillId="0" borderId="0"/>
    <xf numFmtId="42" fontId="10" fillId="0" borderId="0" applyFont="0" applyFill="0" applyBorder="0" applyAlignment="0" applyProtection="0"/>
    <xf numFmtId="0" fontId="3" fillId="0" borderId="0"/>
    <xf numFmtId="41" fontId="3" fillId="0" borderId="0" applyFont="0" applyFill="0" applyBorder="0" applyAlignment="0" applyProtection="0"/>
    <xf numFmtId="42"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33" fillId="0" borderId="0"/>
    <xf numFmtId="0" fontId="10" fillId="0" borderId="0"/>
    <xf numFmtId="0" fontId="2" fillId="0" borderId="0"/>
    <xf numFmtId="42" fontId="2" fillId="0" borderId="0" applyFont="0" applyFill="0" applyBorder="0" applyAlignment="0" applyProtection="0"/>
    <xf numFmtId="41" fontId="2" fillId="0" borderId="0" applyFont="0" applyFill="0" applyBorder="0" applyAlignment="0" applyProtection="0"/>
    <xf numFmtId="0" fontId="2" fillId="0" borderId="0"/>
    <xf numFmtId="165" fontId="2" fillId="0" borderId="0" applyFont="0" applyFill="0" applyBorder="0" applyAlignment="0" applyProtection="0"/>
    <xf numFmtId="9" fontId="2" fillId="0" borderId="0" applyFont="0" applyFill="0" applyBorder="0" applyAlignment="0" applyProtection="0"/>
    <xf numFmtId="0" fontId="1" fillId="0" borderId="0"/>
    <xf numFmtId="0" fontId="1" fillId="0" borderId="0"/>
  </cellStyleXfs>
  <cellXfs count="293">
    <xf numFmtId="0" fontId="0" fillId="0" borderId="0" xfId="0"/>
    <xf numFmtId="0" fontId="26" fillId="0" borderId="0" xfId="11" applyFont="1" applyAlignment="1">
      <alignment horizontal="center" vertical="center" wrapText="1"/>
    </xf>
    <xf numFmtId="167" fontId="26" fillId="0" borderId="0" xfId="3" applyFont="1" applyBorder="1" applyAlignment="1" applyProtection="1">
      <alignment horizontal="center" vertical="center" wrapText="1"/>
    </xf>
    <xf numFmtId="0" fontId="26" fillId="0" borderId="16" xfId="11" applyFont="1" applyBorder="1" applyAlignment="1">
      <alignment horizontal="center" vertical="center" wrapText="1"/>
    </xf>
    <xf numFmtId="0" fontId="26" fillId="0" borderId="1" xfId="11" applyFont="1" applyBorder="1" applyAlignment="1">
      <alignment horizontal="center" vertical="center" wrapText="1"/>
    </xf>
    <xf numFmtId="0" fontId="9" fillId="2" borderId="0" xfId="11" applyFill="1" applyAlignment="1">
      <alignment vertical="center"/>
    </xf>
    <xf numFmtId="0" fontId="9" fillId="0" borderId="0" xfId="11" applyAlignment="1">
      <alignment vertical="center"/>
    </xf>
    <xf numFmtId="0" fontId="34" fillId="0" borderId="0" xfId="11" applyFont="1" applyAlignment="1">
      <alignment vertical="center"/>
    </xf>
    <xf numFmtId="0" fontId="24" fillId="0" borderId="23" xfId="11" applyFont="1" applyBorder="1" applyAlignment="1">
      <alignment horizontal="justify" vertical="center"/>
    </xf>
    <xf numFmtId="0" fontId="31" fillId="0" borderId="7" xfId="11" applyFont="1" applyBorder="1" applyAlignment="1">
      <alignment horizontal="center" vertical="center" wrapText="1"/>
    </xf>
    <xf numFmtId="0" fontId="25" fillId="0" borderId="0" xfId="11" applyFont="1" applyAlignment="1">
      <alignment vertical="center"/>
    </xf>
    <xf numFmtId="0" fontId="26" fillId="0" borderId="1" xfId="11" applyFont="1" applyBorder="1" applyAlignment="1">
      <alignment horizontal="left" vertical="center" wrapText="1"/>
    </xf>
    <xf numFmtId="168" fontId="35" fillId="0" borderId="1" xfId="16" applyNumberFormat="1" applyFont="1" applyBorder="1" applyAlignment="1">
      <alignment vertical="center"/>
    </xf>
    <xf numFmtId="0" fontId="29" fillId="0" borderId="19" xfId="11" applyFont="1" applyBorder="1" applyAlignment="1">
      <alignment horizontal="left" vertical="center" wrapText="1"/>
    </xf>
    <xf numFmtId="42" fontId="29" fillId="0" borderId="19" xfId="12" applyFont="1" applyBorder="1" applyAlignment="1">
      <alignment horizontal="left" vertical="center" wrapText="1"/>
    </xf>
    <xf numFmtId="41" fontId="29" fillId="0" borderId="0" xfId="16" applyFont="1" applyBorder="1" applyAlignment="1">
      <alignment vertical="center" wrapText="1"/>
    </xf>
    <xf numFmtId="168" fontId="30" fillId="0" borderId="0" xfId="16" applyNumberFormat="1" applyFont="1" applyBorder="1" applyAlignment="1">
      <alignment vertical="center"/>
    </xf>
    <xf numFmtId="171" fontId="29" fillId="0" borderId="0" xfId="11" applyNumberFormat="1" applyFont="1" applyAlignment="1">
      <alignment horizontal="center" vertical="center" wrapText="1"/>
    </xf>
    <xf numFmtId="41" fontId="29" fillId="0" borderId="0" xfId="16" applyFont="1" applyBorder="1" applyAlignment="1">
      <alignment horizontal="center" vertical="center" wrapText="1"/>
    </xf>
    <xf numFmtId="0" fontId="29" fillId="0" borderId="0" xfId="11" applyFont="1" applyAlignment="1">
      <alignment horizontal="left" vertical="center" wrapText="1"/>
    </xf>
    <xf numFmtId="42" fontId="29" fillId="0" borderId="0" xfId="12" applyFont="1" applyBorder="1" applyAlignment="1">
      <alignment horizontal="left" vertical="center" wrapText="1"/>
    </xf>
    <xf numFmtId="0" fontId="20" fillId="0" borderId="0" xfId="11" applyFont="1" applyAlignment="1">
      <alignment vertical="center"/>
    </xf>
    <xf numFmtId="167" fontId="11" fillId="0" borderId="0" xfId="3" applyFont="1" applyBorder="1" applyAlignment="1" applyProtection="1">
      <alignment vertical="center"/>
    </xf>
    <xf numFmtId="10" fontId="22" fillId="0" borderId="0" xfId="11" applyNumberFormat="1" applyFont="1" applyAlignment="1">
      <alignment horizontal="center" vertical="center" wrapText="1"/>
    </xf>
    <xf numFmtId="41" fontId="26" fillId="0" borderId="0" xfId="16" applyFont="1" applyBorder="1" applyAlignment="1">
      <alignment horizontal="center" vertical="center" wrapText="1"/>
    </xf>
    <xf numFmtId="9" fontId="26" fillId="0" borderId="1" xfId="11" applyNumberFormat="1" applyFont="1" applyBorder="1" applyAlignment="1">
      <alignment horizontal="center" vertical="center" wrapText="1"/>
    </xf>
    <xf numFmtId="168" fontId="18" fillId="0" borderId="24" xfId="16" applyNumberFormat="1" applyFont="1" applyBorder="1" applyAlignment="1">
      <alignment horizontal="center" vertical="center"/>
    </xf>
    <xf numFmtId="9" fontId="31" fillId="0" borderId="1" xfId="4" applyFont="1" applyBorder="1" applyAlignment="1">
      <alignment horizontal="center" vertical="center"/>
    </xf>
    <xf numFmtId="168" fontId="32" fillId="0" borderId="26" xfId="16" applyNumberFormat="1" applyFont="1" applyBorder="1" applyAlignment="1">
      <alignment vertical="center"/>
    </xf>
    <xf numFmtId="0" fontId="0" fillId="0" borderId="0" xfId="0" applyAlignment="1">
      <alignment horizontal="center" vertical="center"/>
    </xf>
    <xf numFmtId="0" fontId="16" fillId="8" borderId="7" xfId="11" applyFont="1" applyFill="1" applyBorder="1" applyAlignment="1">
      <alignment horizontal="center" vertical="center" wrapText="1"/>
    </xf>
    <xf numFmtId="0" fontId="16" fillId="9" borderId="25" xfId="11" applyFont="1" applyFill="1" applyBorder="1" applyAlignment="1">
      <alignment horizontal="center" vertical="center" wrapText="1"/>
    </xf>
    <xf numFmtId="0" fontId="16" fillId="9" borderId="1" xfId="11" applyFont="1" applyFill="1" applyBorder="1" applyAlignment="1">
      <alignment horizontal="center" vertical="center" wrapText="1"/>
    </xf>
    <xf numFmtId="0" fontId="24" fillId="9" borderId="1" xfId="11" applyFont="1" applyFill="1" applyBorder="1" applyAlignment="1">
      <alignment horizontal="center" vertical="center" wrapText="1"/>
    </xf>
    <xf numFmtId="1" fontId="14" fillId="6" borderId="7" xfId="3" applyNumberFormat="1" applyFont="1" applyFill="1" applyBorder="1" applyAlignment="1" applyProtection="1">
      <alignment horizontal="center" vertical="center"/>
    </xf>
    <xf numFmtId="0" fontId="16" fillId="6" borderId="27" xfId="11" applyFont="1" applyFill="1" applyBorder="1" applyAlignment="1">
      <alignment vertical="center" wrapText="1"/>
    </xf>
    <xf numFmtId="0" fontId="16" fillId="6" borderId="14" xfId="11" applyFont="1" applyFill="1" applyBorder="1" applyAlignment="1">
      <alignment vertical="center" wrapText="1"/>
    </xf>
    <xf numFmtId="0" fontId="39" fillId="7" borderId="28" xfId="11" applyFont="1" applyFill="1" applyBorder="1" applyAlignment="1">
      <alignment horizontal="center" vertical="center" wrapText="1"/>
    </xf>
    <xf numFmtId="0" fontId="16" fillId="8" borderId="21" xfId="11" applyFont="1" applyFill="1" applyBorder="1" applyAlignment="1">
      <alignment horizontal="center" vertical="center" wrapText="1"/>
    </xf>
    <xf numFmtId="0" fontId="21" fillId="0" borderId="0" xfId="11" applyFont="1" applyAlignment="1">
      <alignment horizontal="center" vertical="center" wrapText="1"/>
    </xf>
    <xf numFmtId="0" fontId="16" fillId="9" borderId="13" xfId="11" applyFont="1" applyFill="1" applyBorder="1" applyAlignment="1">
      <alignment horizontal="center" vertical="center" wrapText="1"/>
    </xf>
    <xf numFmtId="0" fontId="17" fillId="0" borderId="1" xfId="11" applyFont="1" applyBorder="1" applyAlignment="1">
      <alignment horizontal="center" vertical="center" wrapText="1"/>
    </xf>
    <xf numFmtId="0" fontId="0" fillId="0" borderId="0" xfId="0" applyAlignment="1">
      <alignment vertical="center"/>
    </xf>
    <xf numFmtId="0" fontId="47" fillId="0" borderId="0" xfId="11" applyFont="1" applyAlignment="1">
      <alignment vertical="center"/>
    </xf>
    <xf numFmtId="0" fontId="50" fillId="0" borderId="11" xfId="21" applyFont="1" applyBorder="1"/>
    <xf numFmtId="0" fontId="50" fillId="0" borderId="22" xfId="21" applyFont="1" applyBorder="1"/>
    <xf numFmtId="0" fontId="50" fillId="0" borderId="0" xfId="21" applyFont="1"/>
    <xf numFmtId="0" fontId="50" fillId="0" borderId="8" xfId="21" applyFont="1" applyBorder="1"/>
    <xf numFmtId="0" fontId="50" fillId="0" borderId="12" xfId="21" applyFont="1" applyBorder="1"/>
    <xf numFmtId="0" fontId="50" fillId="0" borderId="2" xfId="21" applyFont="1" applyBorder="1"/>
    <xf numFmtId="170" fontId="49" fillId="0" borderId="11" xfId="22" applyNumberFormat="1" applyFont="1" applyBorder="1"/>
    <xf numFmtId="0" fontId="49" fillId="0" borderId="11" xfId="21" applyFont="1" applyBorder="1" applyAlignment="1">
      <alignment horizontal="center"/>
    </xf>
    <xf numFmtId="0" fontId="49" fillId="0" borderId="33" xfId="21" applyFont="1" applyBorder="1" applyAlignment="1">
      <alignment horizontal="center" vertical="center"/>
    </xf>
    <xf numFmtId="0" fontId="49" fillId="0" borderId="34" xfId="21" applyFont="1" applyBorder="1" applyAlignment="1">
      <alignment horizontal="center" vertical="center" wrapText="1"/>
    </xf>
    <xf numFmtId="0" fontId="53" fillId="0" borderId="0" xfId="0" applyFont="1"/>
    <xf numFmtId="0" fontId="19" fillId="0" borderId="1" xfId="0" applyFont="1" applyBorder="1"/>
    <xf numFmtId="172" fontId="19" fillId="0" borderId="1" xfId="0" applyNumberFormat="1" applyFont="1" applyBorder="1"/>
    <xf numFmtId="4" fontId="16" fillId="0" borderId="0" xfId="13" applyNumberFormat="1" applyFont="1" applyBorder="1" applyAlignment="1" applyProtection="1">
      <alignment vertical="center" wrapText="1"/>
    </xf>
    <xf numFmtId="0" fontId="16" fillId="6" borderId="19" xfId="11" applyFont="1" applyFill="1" applyBorder="1" applyAlignment="1">
      <alignment vertical="center" wrapText="1"/>
    </xf>
    <xf numFmtId="4" fontId="55" fillId="0" borderId="1" xfId="13" applyNumberFormat="1" applyFont="1" applyBorder="1" applyAlignment="1">
      <alignment vertical="center" wrapText="1"/>
    </xf>
    <xf numFmtId="1" fontId="57" fillId="0" borderId="1" xfId="3" applyNumberFormat="1" applyFont="1" applyBorder="1" applyAlignment="1" applyProtection="1">
      <alignment horizontal="center" vertical="center" wrapText="1"/>
    </xf>
    <xf numFmtId="0" fontId="16" fillId="6" borderId="41" xfId="11" applyFont="1" applyFill="1" applyBorder="1" applyAlignment="1">
      <alignment vertical="center" wrapText="1"/>
    </xf>
    <xf numFmtId="4" fontId="55" fillId="0" borderId="45" xfId="13" applyNumberFormat="1" applyFont="1" applyBorder="1" applyAlignment="1">
      <alignment vertical="center" wrapText="1"/>
    </xf>
    <xf numFmtId="0" fontId="24" fillId="9" borderId="3" xfId="11" applyFont="1" applyFill="1" applyBorder="1" applyAlignment="1">
      <alignment horizontal="center" vertical="center" wrapText="1"/>
    </xf>
    <xf numFmtId="10" fontId="12" fillId="0" borderId="1" xfId="4" applyNumberFormat="1" applyFont="1" applyBorder="1" applyAlignment="1" applyProtection="1">
      <alignment vertical="center"/>
    </xf>
    <xf numFmtId="4" fontId="17" fillId="0" borderId="13" xfId="13" applyNumberFormat="1" applyFont="1" applyBorder="1" applyAlignment="1" applyProtection="1">
      <alignment vertical="center" wrapText="1"/>
    </xf>
    <xf numFmtId="14" fontId="17" fillId="0" borderId="45" xfId="3" applyNumberFormat="1" applyFont="1" applyBorder="1" applyAlignment="1" applyProtection="1">
      <alignment horizontal="center" vertical="center" wrapText="1"/>
    </xf>
    <xf numFmtId="167" fontId="26" fillId="0" borderId="48" xfId="3" applyFont="1" applyBorder="1" applyAlignment="1" applyProtection="1">
      <alignment horizontal="center" vertical="center" wrapText="1"/>
    </xf>
    <xf numFmtId="0" fontId="49" fillId="0" borderId="11" xfId="21" applyFont="1" applyBorder="1" applyAlignment="1">
      <alignment horizontal="center" vertical="center"/>
    </xf>
    <xf numFmtId="0" fontId="49" fillId="0" borderId="12" xfId="21" applyFont="1" applyBorder="1" applyAlignment="1">
      <alignment horizontal="center" vertical="center"/>
    </xf>
    <xf numFmtId="0" fontId="49" fillId="0" borderId="0" xfId="21" applyFont="1" applyAlignment="1">
      <alignment horizontal="center" vertical="center"/>
    </xf>
    <xf numFmtId="4" fontId="0" fillId="0" borderId="0" xfId="0" applyNumberFormat="1"/>
    <xf numFmtId="0" fontId="24" fillId="0" borderId="1" xfId="11" applyFont="1" applyBorder="1" applyAlignment="1">
      <alignment horizontal="center" vertical="center" wrapText="1"/>
    </xf>
    <xf numFmtId="0" fontId="16" fillId="0" borderId="19" xfId="11" applyFont="1" applyBorder="1" applyAlignment="1">
      <alignment vertical="center" wrapText="1"/>
    </xf>
    <xf numFmtId="4" fontId="16" fillId="0" borderId="15" xfId="13" applyNumberFormat="1" applyFont="1" applyBorder="1" applyAlignment="1" applyProtection="1">
      <alignment horizontal="center" vertical="center" wrapText="1"/>
    </xf>
    <xf numFmtId="0" fontId="62" fillId="0" borderId="33" xfId="21" applyFont="1" applyBorder="1" applyAlignment="1">
      <alignment horizontal="center" vertical="center" wrapText="1"/>
    </xf>
    <xf numFmtId="170" fontId="17" fillId="0" borderId="1" xfId="12" applyNumberFormat="1" applyFont="1" applyFill="1" applyBorder="1" applyAlignment="1">
      <alignment horizontal="center" vertical="center" wrapText="1"/>
    </xf>
    <xf numFmtId="0" fontId="64" fillId="0" borderId="0" xfId="0" applyFont="1"/>
    <xf numFmtId="43" fontId="9" fillId="0" borderId="0" xfId="11" applyNumberFormat="1" applyAlignment="1">
      <alignment vertical="center"/>
    </xf>
    <xf numFmtId="0" fontId="0" fillId="0" borderId="0" xfId="11" applyFont="1" applyAlignment="1">
      <alignment vertical="center"/>
    </xf>
    <xf numFmtId="170" fontId="37" fillId="0" borderId="1" xfId="20" applyNumberFormat="1" applyFont="1" applyBorder="1" applyAlignment="1">
      <alignment vertical="center" wrapText="1"/>
    </xf>
    <xf numFmtId="0" fontId="21" fillId="3" borderId="52" xfId="11" applyFont="1" applyFill="1" applyBorder="1" applyAlignment="1">
      <alignment horizontal="center" vertical="center" wrapText="1"/>
    </xf>
    <xf numFmtId="0" fontId="21" fillId="3" borderId="22" xfId="11" applyFont="1" applyFill="1" applyBorder="1" applyAlignment="1">
      <alignment horizontal="center" vertical="center" wrapText="1"/>
    </xf>
    <xf numFmtId="0" fontId="22" fillId="4" borderId="53" xfId="11" applyFont="1" applyFill="1" applyBorder="1" applyAlignment="1">
      <alignment horizontal="center" vertical="center" wrapText="1"/>
    </xf>
    <xf numFmtId="6" fontId="22" fillId="5" borderId="54" xfId="11" applyNumberFormat="1" applyFont="1" applyFill="1" applyBorder="1" applyAlignment="1">
      <alignment horizontal="center" vertical="center" wrapText="1"/>
    </xf>
    <xf numFmtId="0" fontId="22" fillId="4" borderId="55" xfId="11" applyFont="1" applyFill="1" applyBorder="1" applyAlignment="1">
      <alignment horizontal="center" vertical="center" wrapText="1"/>
    </xf>
    <xf numFmtId="6" fontId="22" fillId="5" borderId="56" xfId="11" applyNumberFormat="1" applyFont="1" applyFill="1" applyBorder="1" applyAlignment="1">
      <alignment horizontal="center" vertical="center" wrapText="1"/>
    </xf>
    <xf numFmtId="0" fontId="22" fillId="0" borderId="55" xfId="11" applyFont="1" applyBorder="1" applyAlignment="1">
      <alignment horizontal="center" vertical="center" wrapText="1"/>
    </xf>
    <xf numFmtId="6" fontId="22" fillId="0" borderId="56" xfId="11" applyNumberFormat="1" applyFont="1" applyBorder="1" applyAlignment="1">
      <alignment horizontal="center" vertical="center" wrapText="1"/>
    </xf>
    <xf numFmtId="0" fontId="22" fillId="0" borderId="57" xfId="11" applyFont="1" applyBorder="1" applyAlignment="1">
      <alignment horizontal="center" vertical="center" wrapText="1"/>
    </xf>
    <xf numFmtId="6" fontId="22" fillId="0" borderId="58" xfId="11" applyNumberFormat="1" applyFont="1" applyBorder="1" applyAlignment="1">
      <alignment horizontal="center" vertical="center" wrapText="1"/>
    </xf>
    <xf numFmtId="0" fontId="45" fillId="0" borderId="0" xfId="11" applyFont="1" applyAlignment="1">
      <alignment vertical="center" wrapText="1"/>
    </xf>
    <xf numFmtId="0" fontId="42" fillId="0" borderId="0" xfId="11" applyFont="1" applyAlignment="1">
      <alignment vertical="center" wrapText="1"/>
    </xf>
    <xf numFmtId="0" fontId="44" fillId="0" borderId="0" xfId="11" applyFont="1" applyAlignment="1">
      <alignment vertical="center" wrapText="1"/>
    </xf>
    <xf numFmtId="0" fontId="51" fillId="0" borderId="0" xfId="11" applyFont="1" applyAlignment="1">
      <alignment vertical="center" wrapText="1"/>
    </xf>
    <xf numFmtId="0" fontId="43" fillId="0" borderId="0" xfId="0" applyFont="1" applyAlignment="1">
      <alignment vertical="center"/>
    </xf>
    <xf numFmtId="9" fontId="0" fillId="0" borderId="39" xfId="25" applyFont="1" applyFill="1" applyBorder="1" applyAlignment="1">
      <alignment horizontal="center" vertical="center" wrapText="1"/>
    </xf>
    <xf numFmtId="0" fontId="17" fillId="5" borderId="1" xfId="11" applyFont="1" applyFill="1" applyBorder="1" applyAlignment="1">
      <alignment horizontal="center" vertical="center" wrapText="1"/>
    </xf>
    <xf numFmtId="0" fontId="16" fillId="6" borderId="1" xfId="11" applyFont="1" applyFill="1" applyBorder="1" applyAlignment="1">
      <alignment vertical="center" wrapText="1"/>
    </xf>
    <xf numFmtId="2" fontId="54" fillId="6" borderId="37" xfId="11" applyNumberFormat="1" applyFont="1" applyFill="1" applyBorder="1" applyAlignment="1">
      <alignment horizontal="center" vertical="center" wrapText="1"/>
    </xf>
    <xf numFmtId="2" fontId="54" fillId="13" borderId="37" xfId="11" applyNumberFormat="1" applyFont="1" applyFill="1" applyBorder="1" applyAlignment="1">
      <alignment vertical="center" wrapText="1"/>
    </xf>
    <xf numFmtId="0" fontId="17" fillId="0" borderId="14" xfId="11" applyFont="1" applyBorder="1" applyAlignment="1">
      <alignment horizontal="center" vertical="center" wrapText="1"/>
    </xf>
    <xf numFmtId="0" fontId="49" fillId="0" borderId="5" xfId="21" applyFont="1" applyBorder="1"/>
    <xf numFmtId="0" fontId="49" fillId="0" borderId="1" xfId="21" applyFont="1" applyBorder="1" applyAlignment="1">
      <alignment horizontal="center" vertical="center"/>
    </xf>
    <xf numFmtId="0" fontId="52" fillId="0" borderId="0" xfId="0" applyFont="1" applyAlignment="1">
      <alignment horizontal="center" vertical="center"/>
    </xf>
    <xf numFmtId="172" fontId="52" fillId="0" borderId="0" xfId="0" applyNumberFormat="1" applyFont="1" applyAlignment="1">
      <alignment horizontal="center" vertical="center"/>
    </xf>
    <xf numFmtId="0" fontId="60" fillId="0" borderId="1" xfId="0" applyFont="1" applyBorder="1" applyAlignment="1">
      <alignment horizontal="center"/>
    </xf>
    <xf numFmtId="0" fontId="61" fillId="0" borderId="1" xfId="0" applyFont="1" applyBorder="1" applyAlignment="1">
      <alignment vertical="center" wrapText="1"/>
    </xf>
    <xf numFmtId="0" fontId="66" fillId="0" borderId="1" xfId="0" applyFont="1" applyBorder="1" applyAlignment="1">
      <alignment horizontal="center" vertical="center"/>
    </xf>
    <xf numFmtId="0" fontId="67" fillId="0" borderId="1" xfId="0" applyFont="1" applyBorder="1" applyAlignment="1">
      <alignment horizontal="center" vertical="center"/>
    </xf>
    <xf numFmtId="0" fontId="56" fillId="0" borderId="44" xfId="11" applyFont="1" applyBorder="1" applyAlignment="1">
      <alignment horizontal="center" vertical="center" wrapText="1"/>
    </xf>
    <xf numFmtId="4" fontId="9" fillId="0" borderId="0" xfId="11" applyNumberFormat="1" applyAlignment="1">
      <alignment vertical="center"/>
    </xf>
    <xf numFmtId="0" fontId="43" fillId="0" borderId="0" xfId="0" applyFont="1" applyAlignment="1">
      <alignment horizontal="center" vertical="center" wrapText="1"/>
    </xf>
    <xf numFmtId="0" fontId="43" fillId="0" borderId="0" xfId="0" applyFont="1" applyAlignment="1">
      <alignment horizontal="center" vertical="center"/>
    </xf>
    <xf numFmtId="0" fontId="63" fillId="0" borderId="1" xfId="17" applyFont="1" applyBorder="1" applyAlignment="1">
      <alignment horizontal="left" vertical="center" wrapText="1"/>
    </xf>
    <xf numFmtId="2" fontId="50" fillId="0" borderId="1" xfId="21" applyNumberFormat="1" applyFont="1" applyBorder="1" applyAlignment="1">
      <alignment horizontal="center" vertical="center"/>
    </xf>
    <xf numFmtId="168" fontId="62" fillId="0" borderId="33" xfId="23" applyNumberFormat="1" applyFont="1" applyBorder="1" applyAlignment="1">
      <alignment horizontal="center" vertical="center" wrapText="1"/>
    </xf>
    <xf numFmtId="0" fontId="0" fillId="0" borderId="39" xfId="0" applyBorder="1" applyAlignment="1">
      <alignment horizontal="center" vertical="center" wrapText="1"/>
    </xf>
    <xf numFmtId="0" fontId="0" fillId="0" borderId="39" xfId="0" applyBorder="1" applyAlignment="1">
      <alignment horizontal="left" vertical="center"/>
    </xf>
    <xf numFmtId="0" fontId="0" fillId="0" borderId="39" xfId="0" applyBorder="1" applyAlignment="1">
      <alignment vertical="center" wrapText="1"/>
    </xf>
    <xf numFmtId="0" fontId="0" fillId="0" borderId="43" xfId="0" applyBorder="1" applyAlignment="1">
      <alignment horizontal="center" vertical="center" wrapText="1"/>
    </xf>
    <xf numFmtId="0" fontId="0" fillId="0" borderId="39" xfId="0" applyBorder="1" applyAlignment="1">
      <alignment horizontal="center" vertical="center"/>
    </xf>
    <xf numFmtId="3" fontId="0" fillId="0" borderId="39" xfId="0" applyNumberFormat="1" applyBorder="1" applyAlignment="1">
      <alignment horizontal="center" vertical="center"/>
    </xf>
    <xf numFmtId="0" fontId="0" fillId="0" borderId="46" xfId="0" applyBorder="1" applyAlignment="1">
      <alignment horizontal="center" vertical="center"/>
    </xf>
    <xf numFmtId="0" fontId="0" fillId="0" borderId="39" xfId="0" applyBorder="1" applyAlignment="1">
      <alignment vertical="center"/>
    </xf>
    <xf numFmtId="0" fontId="0" fillId="0" borderId="0" xfId="0" applyAlignment="1">
      <alignment horizontal="center" vertical="center" wrapText="1"/>
    </xf>
    <xf numFmtId="0" fontId="68" fillId="0" borderId="0" xfId="0" applyFont="1" applyAlignment="1">
      <alignment vertical="center"/>
    </xf>
    <xf numFmtId="2" fontId="50" fillId="15" borderId="1" xfId="21" applyNumberFormat="1" applyFont="1" applyFill="1" applyBorder="1" applyAlignment="1">
      <alignment horizontal="center" vertical="center"/>
    </xf>
    <xf numFmtId="0" fontId="50" fillId="15" borderId="1" xfId="21" applyFont="1" applyFill="1" applyBorder="1" applyAlignment="1">
      <alignment horizontal="center" vertical="center"/>
    </xf>
    <xf numFmtId="0" fontId="61" fillId="14" borderId="15" xfId="0" applyFont="1" applyFill="1" applyBorder="1"/>
    <xf numFmtId="0" fontId="0" fillId="0" borderId="15" xfId="0" applyBorder="1"/>
    <xf numFmtId="0" fontId="61" fillId="14" borderId="17" xfId="0" applyFont="1" applyFill="1" applyBorder="1"/>
    <xf numFmtId="0" fontId="0" fillId="0" borderId="17" xfId="0" applyBorder="1"/>
    <xf numFmtId="4" fontId="0" fillId="0" borderId="17" xfId="0" applyNumberFormat="1" applyBorder="1"/>
    <xf numFmtId="0" fontId="31" fillId="0" borderId="29" xfId="0" applyFont="1" applyBorder="1"/>
    <xf numFmtId="0" fontId="38" fillId="0" borderId="70" xfId="0" applyFont="1" applyBorder="1"/>
    <xf numFmtId="0" fontId="69" fillId="0" borderId="10" xfId="0" applyFont="1" applyBorder="1"/>
    <xf numFmtId="0" fontId="31" fillId="0" borderId="70" xfId="0" applyFont="1" applyBorder="1" applyAlignment="1">
      <alignment vertical="center" wrapText="1"/>
    </xf>
    <xf numFmtId="0" fontId="69" fillId="0" borderId="68" xfId="0" applyFont="1" applyBorder="1" applyAlignment="1">
      <alignment vertical="center" wrapText="1"/>
    </xf>
    <xf numFmtId="0" fontId="68" fillId="0" borderId="69" xfId="0" applyFont="1" applyBorder="1" applyAlignment="1">
      <alignment vertical="center" wrapText="1"/>
    </xf>
    <xf numFmtId="0" fontId="69" fillId="0" borderId="69" xfId="0" applyFont="1" applyBorder="1" applyAlignment="1">
      <alignment vertical="center" wrapText="1"/>
    </xf>
    <xf numFmtId="0" fontId="73" fillId="0" borderId="63" xfId="0" applyFont="1" applyBorder="1" applyAlignment="1">
      <alignment vertical="center" wrapText="1"/>
    </xf>
    <xf numFmtId="0" fontId="73" fillId="0" borderId="22" xfId="0" applyFont="1" applyBorder="1" applyAlignment="1">
      <alignment vertical="center" wrapText="1"/>
    </xf>
    <xf numFmtId="4" fontId="70" fillId="0" borderId="15" xfId="0" applyNumberFormat="1" applyFont="1" applyBorder="1" applyAlignment="1">
      <alignment horizontal="right" wrapText="1"/>
    </xf>
    <xf numFmtId="0" fontId="38" fillId="13" borderId="3" xfId="0" applyFont="1" applyFill="1" applyBorder="1" applyAlignment="1">
      <alignment horizontal="center" vertical="center"/>
    </xf>
    <xf numFmtId="0" fontId="0" fillId="16" borderId="55" xfId="0" applyFill="1" applyBorder="1"/>
    <xf numFmtId="0" fontId="59" fillId="16" borderId="39" xfId="0" applyFont="1" applyFill="1" applyBorder="1" applyAlignment="1">
      <alignment wrapText="1"/>
    </xf>
    <xf numFmtId="0" fontId="58" fillId="16" borderId="39" xfId="0" applyFont="1" applyFill="1" applyBorder="1"/>
    <xf numFmtId="0" fontId="31" fillId="16" borderId="62" xfId="0" applyFont="1" applyFill="1" applyBorder="1" applyAlignment="1">
      <alignment horizontal="center" vertical="center"/>
    </xf>
    <xf numFmtId="0" fontId="59" fillId="17" borderId="46" xfId="0" applyFont="1" applyFill="1" applyBorder="1" applyAlignment="1">
      <alignment horizontal="center" vertical="center" wrapText="1"/>
    </xf>
    <xf numFmtId="0" fontId="65" fillId="15" borderId="1" xfId="21" applyFont="1" applyFill="1" applyBorder="1" applyAlignment="1">
      <alignment vertical="center" wrapText="1"/>
    </xf>
    <xf numFmtId="0" fontId="70" fillId="15" borderId="1" xfId="21" applyFont="1" applyFill="1" applyBorder="1" applyAlignment="1">
      <alignment horizontal="center" vertical="center"/>
    </xf>
    <xf numFmtId="0" fontId="54" fillId="0" borderId="0" xfId="11" applyFont="1" applyAlignment="1">
      <alignment horizontal="center" vertical="center" wrapText="1"/>
    </xf>
    <xf numFmtId="4" fontId="55" fillId="0" borderId="0" xfId="13" applyNumberFormat="1" applyFont="1" applyBorder="1" applyAlignment="1">
      <alignment vertical="center" wrapText="1"/>
    </xf>
    <xf numFmtId="0" fontId="24" fillId="0" borderId="3" xfId="11" applyFont="1" applyBorder="1" applyAlignment="1">
      <alignment horizontal="center" vertical="center" wrapText="1"/>
    </xf>
    <xf numFmtId="2" fontId="54" fillId="13" borderId="12" xfId="11" applyNumberFormat="1" applyFont="1" applyFill="1" applyBorder="1" applyAlignment="1">
      <alignment vertical="center" wrapText="1"/>
    </xf>
    <xf numFmtId="2" fontId="54" fillId="6" borderId="12" xfId="11" applyNumberFormat="1" applyFont="1" applyFill="1" applyBorder="1" applyAlignment="1">
      <alignment horizontal="center" vertical="center" wrapText="1"/>
    </xf>
    <xf numFmtId="0" fontId="39" fillId="7" borderId="75" xfId="11" applyFont="1" applyFill="1" applyBorder="1" applyAlignment="1">
      <alignment horizontal="center" vertical="center" wrapText="1"/>
    </xf>
    <xf numFmtId="0" fontId="16" fillId="0" borderId="1" xfId="11" applyFont="1" applyBorder="1" applyAlignment="1">
      <alignment vertical="center" wrapText="1"/>
    </xf>
    <xf numFmtId="4" fontId="16" fillId="0" borderId="1" xfId="13" applyNumberFormat="1" applyFont="1" applyBorder="1" applyAlignment="1" applyProtection="1">
      <alignment horizontal="center" vertical="center" wrapText="1"/>
    </xf>
    <xf numFmtId="0" fontId="56" fillId="0" borderId="1" xfId="11" applyFont="1" applyBorder="1" applyAlignment="1">
      <alignment horizontal="center" vertical="center" wrapText="1"/>
    </xf>
    <xf numFmtId="0" fontId="12" fillId="0" borderId="45" xfId="0" applyFont="1" applyBorder="1" applyAlignment="1">
      <alignment horizontal="center" vertical="center" wrapText="1"/>
    </xf>
    <xf numFmtId="0" fontId="12" fillId="0" borderId="39" xfId="0" applyFont="1" applyBorder="1" applyAlignment="1">
      <alignment horizontal="center" vertical="center" wrapText="1"/>
    </xf>
    <xf numFmtId="0" fontId="63" fillId="0" borderId="1" xfId="17" applyFont="1" applyBorder="1" applyAlignment="1">
      <alignment horizontal="center" vertical="center" wrapText="1"/>
    </xf>
    <xf numFmtId="0" fontId="76" fillId="0" borderId="1" xfId="0" applyFont="1" applyBorder="1" applyAlignment="1">
      <alignment horizontal="center" vertical="center"/>
    </xf>
    <xf numFmtId="0" fontId="16" fillId="6" borderId="3" xfId="11" applyFont="1" applyFill="1" applyBorder="1" applyAlignment="1">
      <alignment vertical="center" wrapText="1"/>
    </xf>
    <xf numFmtId="0" fontId="12" fillId="0" borderId="1" xfId="11" applyFont="1" applyBorder="1" applyAlignment="1">
      <alignment horizontal="center" vertical="center" wrapText="1"/>
    </xf>
    <xf numFmtId="0" fontId="66" fillId="18" borderId="1" xfId="0" applyFont="1" applyFill="1" applyBorder="1" applyAlignment="1">
      <alignment horizontal="center" vertical="center"/>
    </xf>
    <xf numFmtId="0" fontId="66" fillId="19" borderId="1" xfId="0" applyFont="1" applyFill="1" applyBorder="1" applyAlignment="1">
      <alignment horizontal="center" vertical="center"/>
    </xf>
    <xf numFmtId="0" fontId="78" fillId="15" borderId="1" xfId="21" applyFont="1" applyFill="1" applyBorder="1" applyAlignment="1">
      <alignment horizontal="center" vertical="center"/>
    </xf>
    <xf numFmtId="2" fontId="78" fillId="15" borderId="1" xfId="21" applyNumberFormat="1" applyFont="1" applyFill="1" applyBorder="1" applyAlignment="1">
      <alignment horizontal="center" vertical="center"/>
    </xf>
    <xf numFmtId="0" fontId="43" fillId="11" borderId="49" xfId="0" applyFont="1" applyFill="1" applyBorder="1" applyAlignment="1">
      <alignment horizontal="center" vertical="center"/>
    </xf>
    <xf numFmtId="0" fontId="43" fillId="11" borderId="50" xfId="0" applyFont="1" applyFill="1" applyBorder="1" applyAlignment="1">
      <alignment horizontal="center" vertical="center"/>
    </xf>
    <xf numFmtId="0" fontId="43" fillId="11" borderId="51" xfId="0" applyFont="1" applyFill="1" applyBorder="1" applyAlignment="1">
      <alignment horizontal="center" vertical="center"/>
    </xf>
    <xf numFmtId="0" fontId="43" fillId="0" borderId="0" xfId="0" applyFont="1" applyAlignment="1">
      <alignment horizontal="center" vertical="center" wrapText="1"/>
    </xf>
    <xf numFmtId="0" fontId="43" fillId="0" borderId="0" xfId="0" applyFont="1" applyAlignment="1">
      <alignment horizontal="center" vertical="center"/>
    </xf>
    <xf numFmtId="0" fontId="71" fillId="0" borderId="0" xfId="0" applyFont="1" applyAlignment="1">
      <alignment horizontal="center" vertical="center" wrapText="1"/>
    </xf>
    <xf numFmtId="0" fontId="45" fillId="0" borderId="0" xfId="11" applyFont="1" applyAlignment="1">
      <alignment vertical="center" wrapText="1"/>
    </xf>
    <xf numFmtId="0" fontId="42" fillId="0" borderId="0" xfId="11" applyFont="1" applyAlignment="1">
      <alignment vertical="center" wrapText="1"/>
    </xf>
    <xf numFmtId="0" fontId="45" fillId="0" borderId="0" xfId="11" applyFont="1" applyAlignment="1">
      <alignment horizontal="center" vertical="center" wrapText="1"/>
    </xf>
    <xf numFmtId="0" fontId="72" fillId="0" borderId="0" xfId="0" applyFont="1" applyAlignment="1">
      <alignment horizontal="center" vertical="center" wrapText="1"/>
    </xf>
    <xf numFmtId="0" fontId="72" fillId="0" borderId="0" xfId="0" applyFont="1" applyAlignment="1">
      <alignment horizontal="center" vertical="center"/>
    </xf>
    <xf numFmtId="0" fontId="51" fillId="0" borderId="0" xfId="11" applyFont="1" applyAlignment="1">
      <alignment horizontal="center" vertical="center" wrapText="1"/>
    </xf>
    <xf numFmtId="0" fontId="44" fillId="11" borderId="49" xfId="11" applyFont="1" applyFill="1" applyBorder="1" applyAlignment="1">
      <alignment horizontal="center" vertical="center" wrapText="1"/>
    </xf>
    <xf numFmtId="0" fontId="44" fillId="11" borderId="50" xfId="11" applyFont="1" applyFill="1" applyBorder="1" applyAlignment="1">
      <alignment horizontal="center" vertical="center" wrapText="1"/>
    </xf>
    <xf numFmtId="0" fontId="44" fillId="11" borderId="51" xfId="11" applyFont="1" applyFill="1" applyBorder="1" applyAlignment="1">
      <alignment horizontal="center" vertical="center" wrapText="1"/>
    </xf>
    <xf numFmtId="0" fontId="44" fillId="12" borderId="55" xfId="11" applyFont="1" applyFill="1" applyBorder="1" applyAlignment="1">
      <alignment horizontal="center" vertical="center" wrapText="1"/>
    </xf>
    <xf numFmtId="0" fontId="44" fillId="12" borderId="39" xfId="11" applyFont="1" applyFill="1" applyBorder="1" applyAlignment="1">
      <alignment horizontal="center" vertical="center" wrapText="1"/>
    </xf>
    <xf numFmtId="0" fontId="44" fillId="12" borderId="56" xfId="11" applyFont="1" applyFill="1" applyBorder="1" applyAlignment="1">
      <alignment horizontal="center" vertical="center" wrapText="1"/>
    </xf>
    <xf numFmtId="0" fontId="42" fillId="0" borderId="55" xfId="11" applyFont="1" applyBorder="1" applyAlignment="1">
      <alignment horizontal="center" vertical="center" wrapText="1"/>
    </xf>
    <xf numFmtId="0" fontId="42" fillId="0" borderId="39" xfId="11" applyFont="1" applyBorder="1" applyAlignment="1">
      <alignment horizontal="center" vertical="center" wrapText="1"/>
    </xf>
    <xf numFmtId="0" fontId="42" fillId="0" borderId="56" xfId="11" applyFont="1" applyBorder="1" applyAlignment="1">
      <alignment horizontal="center" vertical="center" wrapText="1"/>
    </xf>
    <xf numFmtId="0" fontId="52" fillId="0" borderId="55" xfId="11" applyFont="1" applyBorder="1" applyAlignment="1">
      <alignment horizontal="center" vertical="center" wrapText="1"/>
    </xf>
    <xf numFmtId="0" fontId="43" fillId="0" borderId="55" xfId="0" applyFont="1" applyBorder="1" applyAlignment="1">
      <alignment vertical="center"/>
    </xf>
    <xf numFmtId="0" fontId="43" fillId="0" borderId="39" xfId="0" applyFont="1" applyBorder="1" applyAlignment="1">
      <alignment vertical="center"/>
    </xf>
    <xf numFmtId="0" fontId="43" fillId="0" borderId="56" xfId="0" applyFont="1" applyBorder="1" applyAlignment="1">
      <alignment vertical="center"/>
    </xf>
    <xf numFmtId="0" fontId="42" fillId="0" borderId="57" xfId="11" applyFont="1" applyBorder="1" applyAlignment="1">
      <alignment horizontal="center" vertical="center" wrapText="1"/>
    </xf>
    <xf numFmtId="0" fontId="42" fillId="0" borderId="60" xfId="11" applyFont="1" applyBorder="1" applyAlignment="1">
      <alignment horizontal="center" vertical="center" wrapText="1"/>
    </xf>
    <xf numFmtId="0" fontId="42" fillId="0" borderId="58" xfId="11" applyFont="1" applyBorder="1" applyAlignment="1">
      <alignment horizontal="center" vertical="center" wrapText="1"/>
    </xf>
    <xf numFmtId="0" fontId="44" fillId="11" borderId="53" xfId="11" applyFont="1" applyFill="1" applyBorder="1" applyAlignment="1">
      <alignment horizontal="center" vertical="center" wrapText="1"/>
    </xf>
    <xf numFmtId="0" fontId="44" fillId="11" borderId="59" xfId="11" applyFont="1" applyFill="1" applyBorder="1" applyAlignment="1">
      <alignment horizontal="center" vertical="center" wrapText="1"/>
    </xf>
    <xf numFmtId="0" fontId="44" fillId="11" borderId="54" xfId="11" applyFont="1" applyFill="1" applyBorder="1" applyAlignment="1">
      <alignment horizontal="center" vertical="center" wrapText="1"/>
    </xf>
    <xf numFmtId="0" fontId="13" fillId="13" borderId="13" xfId="11" applyFont="1" applyFill="1" applyBorder="1" applyAlignment="1">
      <alignment horizontal="center" vertical="center" wrapText="1"/>
    </xf>
    <xf numFmtId="0" fontId="13" fillId="13" borderId="14" xfId="11" applyFont="1" applyFill="1" applyBorder="1" applyAlignment="1">
      <alignment horizontal="center" vertical="center" wrapText="1"/>
    </xf>
    <xf numFmtId="0" fontId="13" fillId="13" borderId="18" xfId="11" applyFont="1" applyFill="1" applyBorder="1" applyAlignment="1">
      <alignment horizontal="center" vertical="center" wrapText="1"/>
    </xf>
    <xf numFmtId="0" fontId="13" fillId="13" borderId="19" xfId="11" applyFont="1" applyFill="1" applyBorder="1" applyAlignment="1">
      <alignment horizontal="center" vertical="center" wrapText="1"/>
    </xf>
    <xf numFmtId="0" fontId="38" fillId="13" borderId="18" xfId="0" applyFont="1" applyFill="1" applyBorder="1" applyAlignment="1">
      <alignment horizontal="center" vertical="center"/>
    </xf>
    <xf numFmtId="0" fontId="38" fillId="13" borderId="42" xfId="0" applyFont="1" applyFill="1" applyBorder="1" applyAlignment="1">
      <alignment horizontal="center" vertical="center"/>
    </xf>
    <xf numFmtId="0" fontId="38" fillId="13" borderId="19" xfId="0" applyFont="1" applyFill="1" applyBorder="1" applyAlignment="1">
      <alignment vertical="center"/>
    </xf>
    <xf numFmtId="0" fontId="38" fillId="13" borderId="0" xfId="0" applyFont="1" applyFill="1" applyAlignment="1">
      <alignment vertical="center"/>
    </xf>
    <xf numFmtId="0" fontId="38" fillId="13" borderId="20" xfId="0" applyFont="1" applyFill="1" applyBorder="1" applyAlignment="1">
      <alignment horizontal="center" vertical="center"/>
    </xf>
    <xf numFmtId="0" fontId="38" fillId="13" borderId="21" xfId="0" applyFont="1" applyFill="1" applyBorder="1" applyAlignment="1">
      <alignment horizontal="center" vertical="center"/>
    </xf>
    <xf numFmtId="0" fontId="38" fillId="13" borderId="17" xfId="0" applyFont="1" applyFill="1" applyBorder="1" applyAlignment="1">
      <alignment horizontal="center" vertical="center"/>
    </xf>
    <xf numFmtId="0" fontId="38" fillId="13" borderId="3" xfId="0" applyFont="1" applyFill="1" applyBorder="1" applyAlignment="1">
      <alignment horizontal="center" vertical="center"/>
    </xf>
    <xf numFmtId="0" fontId="38" fillId="13" borderId="9" xfId="0" applyFont="1" applyFill="1" applyBorder="1" applyAlignment="1">
      <alignment horizontal="center" vertical="center"/>
    </xf>
    <xf numFmtId="0" fontId="38" fillId="13" borderId="1" xfId="0" applyFont="1" applyFill="1" applyBorder="1" applyAlignment="1">
      <alignment horizontal="center" vertical="center"/>
    </xf>
    <xf numFmtId="0" fontId="38" fillId="13" borderId="1" xfId="0" applyFont="1" applyFill="1" applyBorder="1" applyAlignment="1">
      <alignment horizontal="center" vertical="center" wrapText="1"/>
    </xf>
    <xf numFmtId="0" fontId="38" fillId="13" borderId="3" xfId="0" applyFont="1" applyFill="1" applyBorder="1" applyAlignment="1">
      <alignment horizontal="center" vertical="center" wrapText="1"/>
    </xf>
    <xf numFmtId="0" fontId="54" fillId="0" borderId="39" xfId="11" applyFont="1" applyBorder="1" applyAlignment="1">
      <alignment horizontal="center" vertical="center" wrapText="1"/>
    </xf>
    <xf numFmtId="0" fontId="54" fillId="0" borderId="45" xfId="11" applyFont="1" applyBorder="1" applyAlignment="1">
      <alignment horizontal="center" vertical="center" wrapText="1"/>
    </xf>
    <xf numFmtId="0" fontId="46" fillId="6" borderId="39" xfId="11" applyFont="1" applyFill="1" applyBorder="1" applyAlignment="1">
      <alignment horizontal="center" vertical="center"/>
    </xf>
    <xf numFmtId="0" fontId="17" fillId="0" borderId="13" xfId="11" applyFont="1" applyBorder="1" applyAlignment="1">
      <alignment horizontal="center" vertical="center" wrapText="1"/>
    </xf>
    <xf numFmtId="0" fontId="48" fillId="6" borderId="6" xfId="11" applyFont="1" applyFill="1" applyBorder="1" applyAlignment="1">
      <alignment horizontal="center" vertical="center" wrapText="1"/>
    </xf>
    <xf numFmtId="0" fontId="48" fillId="6" borderId="0" xfId="11" applyFont="1" applyFill="1" applyAlignment="1">
      <alignment horizontal="center" vertical="center" wrapText="1"/>
    </xf>
    <xf numFmtId="0" fontId="48" fillId="6" borderId="48" xfId="11" applyFont="1" applyFill="1" applyBorder="1" applyAlignment="1">
      <alignment horizontal="center" vertical="center" wrapText="1"/>
    </xf>
    <xf numFmtId="2" fontId="48" fillId="6" borderId="38" xfId="11" applyNumberFormat="1" applyFont="1" applyFill="1" applyBorder="1" applyAlignment="1">
      <alignment horizontal="center" vertical="center"/>
    </xf>
    <xf numFmtId="0" fontId="40" fillId="10" borderId="5" xfId="11" applyFont="1" applyFill="1" applyBorder="1" applyAlignment="1">
      <alignment horizontal="center" vertical="center"/>
    </xf>
    <xf numFmtId="168" fontId="54" fillId="0" borderId="1" xfId="11" applyNumberFormat="1" applyFont="1" applyBorder="1" applyAlignment="1">
      <alignment horizontal="center" vertical="center" wrapText="1"/>
    </xf>
    <xf numFmtId="0" fontId="26" fillId="9" borderId="33" xfId="11" applyFont="1" applyFill="1" applyBorder="1" applyAlignment="1">
      <alignment horizontal="center" vertical="center" wrapText="1"/>
    </xf>
    <xf numFmtId="0" fontId="16" fillId="9" borderId="34" xfId="11" applyFont="1" applyFill="1" applyBorder="1" applyAlignment="1">
      <alignment horizontal="center" vertical="center" wrapText="1"/>
    </xf>
    <xf numFmtId="168" fontId="54" fillId="0" borderId="46" xfId="11" applyNumberFormat="1" applyFont="1" applyBorder="1" applyAlignment="1">
      <alignment horizontal="center" vertical="center" wrapText="1"/>
    </xf>
    <xf numFmtId="168" fontId="54" fillId="0" borderId="47" xfId="11" applyNumberFormat="1" applyFont="1" applyBorder="1" applyAlignment="1">
      <alignment horizontal="center" vertical="center" wrapText="1"/>
    </xf>
    <xf numFmtId="0" fontId="16" fillId="9" borderId="13" xfId="11" applyFont="1" applyFill="1" applyBorder="1" applyAlignment="1">
      <alignment horizontal="center" vertical="center" wrapText="1"/>
    </xf>
    <xf numFmtId="0" fontId="16" fillId="8" borderId="35" xfId="11" applyFont="1" applyFill="1" applyBorder="1" applyAlignment="1">
      <alignment horizontal="center" vertical="center" wrapText="1"/>
    </xf>
    <xf numFmtId="0" fontId="16" fillId="8" borderId="40" xfId="11" applyFont="1" applyFill="1" applyBorder="1" applyAlignment="1">
      <alignment horizontal="center" vertical="center" wrapText="1"/>
    </xf>
    <xf numFmtId="0" fontId="16" fillId="0" borderId="27" xfId="11" applyFont="1" applyBorder="1" applyAlignment="1">
      <alignment horizontal="left" vertical="center" wrapText="1"/>
    </xf>
    <xf numFmtId="0" fontId="16" fillId="0" borderId="13" xfId="11" applyFont="1" applyBorder="1" applyAlignment="1">
      <alignment horizontal="left" vertical="center" wrapText="1"/>
    </xf>
    <xf numFmtId="14" fontId="31" fillId="0" borderId="13" xfId="4" applyNumberFormat="1" applyFont="1" applyBorder="1" applyAlignment="1">
      <alignment horizontal="center" vertical="center"/>
    </xf>
    <xf numFmtId="0" fontId="16" fillId="0" borderId="36" xfId="11" applyFont="1" applyBorder="1" applyAlignment="1">
      <alignment horizontal="left" vertical="center" wrapText="1"/>
    </xf>
    <xf numFmtId="0" fontId="19" fillId="0" borderId="0" xfId="0" applyFont="1" applyAlignment="1">
      <alignment horizontal="center" wrapText="1"/>
    </xf>
    <xf numFmtId="0" fontId="11" fillId="0" borderId="0" xfId="11" applyFont="1" applyAlignment="1">
      <alignment horizontal="center" vertical="center" wrapText="1"/>
    </xf>
    <xf numFmtId="0" fontId="36" fillId="0" borderId="0" xfId="11" applyFont="1" applyAlignment="1">
      <alignment horizontal="center" vertical="center" wrapText="1"/>
    </xf>
    <xf numFmtId="0" fontId="46" fillId="6" borderId="43" xfId="11" applyFont="1" applyFill="1" applyBorder="1" applyAlignment="1">
      <alignment horizontal="center" vertical="center"/>
    </xf>
    <xf numFmtId="0" fontId="26" fillId="0" borderId="13" xfId="11" applyFont="1" applyBorder="1" applyAlignment="1">
      <alignment horizontal="center" vertical="center" wrapText="1"/>
    </xf>
    <xf numFmtId="0" fontId="26" fillId="0" borderId="15" xfId="11" applyFont="1" applyBorder="1" applyAlignment="1">
      <alignment horizontal="center" vertical="center" wrapText="1"/>
    </xf>
    <xf numFmtId="0" fontId="41" fillId="10" borderId="29" xfId="11" applyFont="1" applyFill="1" applyBorder="1" applyAlignment="1">
      <alignment horizontal="center" vertical="center"/>
    </xf>
    <xf numFmtId="0" fontId="20" fillId="0" borderId="0" xfId="11" applyFont="1" applyAlignment="1">
      <alignment horizontal="center" vertical="center" wrapText="1"/>
    </xf>
    <xf numFmtId="0" fontId="19" fillId="0" borderId="0" xfId="11" applyFont="1" applyAlignment="1">
      <alignment horizontal="center" vertical="center" wrapText="1"/>
    </xf>
    <xf numFmtId="0" fontId="36" fillId="0" borderId="0" xfId="11" applyFont="1" applyAlignment="1">
      <alignment horizontal="left" vertical="center" wrapText="1"/>
    </xf>
    <xf numFmtId="0" fontId="13" fillId="2" borderId="18" xfId="11" applyFont="1" applyFill="1" applyBorder="1" applyAlignment="1">
      <alignment horizontal="center" vertical="center" wrapText="1"/>
    </xf>
    <xf numFmtId="0" fontId="13" fillId="0" borderId="1" xfId="11" applyFont="1" applyBorder="1" applyAlignment="1">
      <alignment horizontal="center" vertical="center" wrapText="1"/>
    </xf>
    <xf numFmtId="0" fontId="15" fillId="0" borderId="1" xfId="11" applyFont="1" applyBorder="1" applyAlignment="1">
      <alignment horizontal="center" vertical="center" wrapText="1"/>
    </xf>
    <xf numFmtId="0" fontId="16" fillId="0" borderId="1" xfId="11" applyFont="1" applyBorder="1" applyAlignment="1">
      <alignment horizontal="center" vertical="center"/>
    </xf>
    <xf numFmtId="0" fontId="49" fillId="0" borderId="5" xfId="21" applyFont="1" applyBorder="1" applyAlignment="1">
      <alignment horizontal="center" vertical="center"/>
    </xf>
    <xf numFmtId="0" fontId="49" fillId="0" borderId="11" xfId="21" applyFont="1" applyBorder="1" applyAlignment="1">
      <alignment horizontal="center" vertical="center"/>
    </xf>
    <xf numFmtId="0" fontId="49" fillId="0" borderId="22" xfId="21" applyFont="1" applyBorder="1" applyAlignment="1">
      <alignment horizontal="center" vertical="center"/>
    </xf>
    <xf numFmtId="0" fontId="62" fillId="0" borderId="29" xfId="21" applyFont="1" applyBorder="1" applyAlignment="1">
      <alignment horizontal="center" vertical="center"/>
    </xf>
    <xf numFmtId="0" fontId="49" fillId="0" borderId="30" xfId="21" applyFont="1" applyBorder="1" applyAlignment="1">
      <alignment horizontal="center" vertical="center"/>
    </xf>
    <xf numFmtId="0" fontId="49" fillId="0" borderId="31" xfId="21" applyFont="1" applyBorder="1" applyAlignment="1">
      <alignment horizontal="center" vertical="center"/>
    </xf>
    <xf numFmtId="0" fontId="49" fillId="0" borderId="6" xfId="21" applyFont="1" applyBorder="1" applyAlignment="1">
      <alignment horizontal="center" vertical="center"/>
    </xf>
    <xf numFmtId="0" fontId="49" fillId="0" borderId="0" xfId="21" applyFont="1" applyAlignment="1">
      <alignment horizontal="center" vertical="center"/>
    </xf>
    <xf numFmtId="0" fontId="49" fillId="0" borderId="8" xfId="21" applyFont="1" applyBorder="1" applyAlignment="1">
      <alignment horizontal="center" vertical="center"/>
    </xf>
    <xf numFmtId="0" fontId="49" fillId="0" borderId="4" xfId="21" applyFont="1" applyBorder="1" applyAlignment="1">
      <alignment horizontal="center" vertical="center"/>
    </xf>
    <xf numFmtId="0" fontId="49" fillId="0" borderId="12" xfId="21" applyFont="1" applyBorder="1" applyAlignment="1">
      <alignment horizontal="center" vertical="center"/>
    </xf>
    <xf numFmtId="0" fontId="49" fillId="0" borderId="2" xfId="21" applyFont="1" applyBorder="1" applyAlignment="1">
      <alignment horizontal="center" vertical="center"/>
    </xf>
    <xf numFmtId="0" fontId="49" fillId="0" borderId="32" xfId="21" applyFont="1" applyBorder="1" applyAlignment="1">
      <alignment horizontal="center" vertical="center" wrapText="1"/>
    </xf>
    <xf numFmtId="0" fontId="49" fillId="0" borderId="33" xfId="21" applyFont="1" applyBorder="1" applyAlignment="1">
      <alignment horizontal="center" vertical="center" wrapText="1"/>
    </xf>
    <xf numFmtId="0" fontId="58" fillId="0" borderId="53" xfId="0" applyFont="1" applyBorder="1" applyAlignment="1">
      <alignment horizontal="center"/>
    </xf>
    <xf numFmtId="0" fontId="58" fillId="0" borderId="59" xfId="0" applyFont="1" applyBorder="1" applyAlignment="1">
      <alignment horizontal="center"/>
    </xf>
    <xf numFmtId="0" fontId="58" fillId="0" borderId="55" xfId="0" applyFont="1" applyBorder="1" applyAlignment="1">
      <alignment horizontal="center"/>
    </xf>
    <xf numFmtId="0" fontId="58" fillId="0" borderId="39" xfId="0" applyFont="1" applyBorder="1" applyAlignment="1">
      <alignment horizontal="center"/>
    </xf>
    <xf numFmtId="0" fontId="58" fillId="0" borderId="57" xfId="0" applyFont="1" applyBorder="1" applyAlignment="1">
      <alignment horizontal="center"/>
    </xf>
    <xf numFmtId="0" fontId="58" fillId="0" borderId="60" xfId="0" applyFont="1" applyBorder="1" applyAlignment="1">
      <alignment horizontal="center"/>
    </xf>
    <xf numFmtId="0" fontId="59" fillId="16" borderId="61" xfId="0" applyFont="1" applyFill="1" applyBorder="1" applyAlignment="1">
      <alignment horizontal="center" vertical="center" wrapText="1"/>
    </xf>
    <xf numFmtId="0" fontId="59" fillId="16" borderId="43" xfId="0" applyFont="1" applyFill="1" applyBorder="1" applyAlignment="1">
      <alignment horizontal="center" vertical="center" wrapText="1"/>
    </xf>
    <xf numFmtId="0" fontId="75" fillId="0" borderId="5" xfId="0" applyFont="1" applyBorder="1" applyAlignment="1">
      <alignment horizontal="center"/>
    </xf>
    <xf numFmtId="0" fontId="75" fillId="0" borderId="11" xfId="0" applyFont="1" applyBorder="1" applyAlignment="1">
      <alignment horizontal="center"/>
    </xf>
    <xf numFmtId="0" fontId="75" fillId="0" borderId="63" xfId="0" applyFont="1" applyBorder="1" applyAlignment="1">
      <alignment horizontal="center"/>
    </xf>
    <xf numFmtId="0" fontId="74" fillId="0" borderId="29" xfId="0" applyFont="1" applyBorder="1" applyAlignment="1">
      <alignment horizontal="center"/>
    </xf>
    <xf numFmtId="0" fontId="74" fillId="0" borderId="30" xfId="0" applyFont="1" applyBorder="1" applyAlignment="1">
      <alignment horizontal="center"/>
    </xf>
    <xf numFmtId="0" fontId="74" fillId="0" borderId="64" xfId="0" applyFont="1" applyBorder="1" applyAlignment="1">
      <alignment horizontal="center"/>
    </xf>
    <xf numFmtId="0" fontId="38" fillId="0" borderId="5" xfId="0" applyFont="1" applyBorder="1" applyAlignment="1">
      <alignment horizontal="center" wrapText="1"/>
    </xf>
    <xf numFmtId="0" fontId="38" fillId="0" borderId="11" xfId="0" applyFont="1" applyBorder="1" applyAlignment="1">
      <alignment horizontal="center" wrapText="1"/>
    </xf>
    <xf numFmtId="0" fontId="38" fillId="0" borderId="63" xfId="0" applyFont="1" applyBorder="1" applyAlignment="1">
      <alignment horizontal="center" wrapText="1"/>
    </xf>
    <xf numFmtId="0" fontId="38" fillId="0" borderId="65" xfId="0" applyFont="1" applyBorder="1" applyAlignment="1">
      <alignment horizontal="center" wrapText="1"/>
    </xf>
    <xf numFmtId="0" fontId="38" fillId="0" borderId="66" xfId="0" applyFont="1" applyBorder="1" applyAlignment="1">
      <alignment horizontal="center" wrapText="1"/>
    </xf>
    <xf numFmtId="0" fontId="38" fillId="0" borderId="67" xfId="0" applyFont="1" applyBorder="1" applyAlignment="1">
      <alignment horizontal="center" wrapText="1"/>
    </xf>
    <xf numFmtId="0" fontId="38" fillId="0" borderId="74" xfId="0" applyFont="1" applyBorder="1" applyAlignment="1">
      <alignment horizontal="center" wrapText="1"/>
    </xf>
    <xf numFmtId="0" fontId="38" fillId="0" borderId="50" xfId="0" applyFont="1" applyBorder="1" applyAlignment="1">
      <alignment horizontal="center" wrapText="1"/>
    </xf>
    <xf numFmtId="0" fontId="38" fillId="0" borderId="51" xfId="0" applyFont="1" applyBorder="1" applyAlignment="1">
      <alignment horizontal="center" wrapText="1"/>
    </xf>
    <xf numFmtId="0" fontId="38" fillId="0" borderId="72" xfId="0" applyFont="1" applyBorder="1" applyAlignment="1">
      <alignment horizontal="center" wrapText="1"/>
    </xf>
    <xf numFmtId="0" fontId="38" fillId="0" borderId="71" xfId="0" applyFont="1" applyBorder="1" applyAlignment="1">
      <alignment horizontal="center" wrapText="1"/>
    </xf>
    <xf numFmtId="0" fontId="38" fillId="0" borderId="73" xfId="0" applyFont="1" applyBorder="1" applyAlignment="1">
      <alignment horizontal="center" wrapText="1"/>
    </xf>
  </cellXfs>
  <cellStyles count="58">
    <cellStyle name="Millares [0]" xfId="16" builtinId="6"/>
    <cellStyle name="Millares [0] 2" xfId="14" xr:uid="{00000000-0005-0000-0000-000001000000}"/>
    <cellStyle name="Millares [0] 2 2" xfId="19" xr:uid="{00000000-0005-0000-0000-000002000000}"/>
    <cellStyle name="Millares [0] 2 2 2" xfId="36" xr:uid="{00000000-0005-0000-0000-000003000000}"/>
    <cellStyle name="Millares [0] 2 3" xfId="23" xr:uid="{00000000-0005-0000-0000-000004000000}"/>
    <cellStyle name="Millares [0] 2 3 2" xfId="40" xr:uid="{00000000-0005-0000-0000-000005000000}"/>
    <cellStyle name="Millares [0] 2 4" xfId="31" xr:uid="{00000000-0005-0000-0000-000006000000}"/>
    <cellStyle name="Millares [0] 3" xfId="33" xr:uid="{00000000-0005-0000-0000-000007000000}"/>
    <cellStyle name="Millares [0] 4" xfId="44" xr:uid="{00000000-0005-0000-0000-000008000000}"/>
    <cellStyle name="Millares [0] 5" xfId="52" xr:uid="{00000000-0005-0000-0000-000009000000}"/>
    <cellStyle name="Millares 2" xfId="3" xr:uid="{00000000-0005-0000-0000-00000A000000}"/>
    <cellStyle name="Millares 2 2" xfId="26" xr:uid="{00000000-0005-0000-0000-00000B000000}"/>
    <cellStyle name="Millares 3" xfId="7" xr:uid="{00000000-0005-0000-0000-00000C000000}"/>
    <cellStyle name="Millares 4" xfId="46" xr:uid="{00000000-0005-0000-0000-00000D000000}"/>
    <cellStyle name="Moneda [0]" xfId="20" builtinId="7"/>
    <cellStyle name="Moneda [0] 2" xfId="12" xr:uid="{00000000-0005-0000-0000-00000F000000}"/>
    <cellStyle name="Moneda [0] 2 2" xfId="18" xr:uid="{00000000-0005-0000-0000-000010000000}"/>
    <cellStyle name="Moneda [0] 2 2 2" xfId="35" xr:uid="{00000000-0005-0000-0000-000011000000}"/>
    <cellStyle name="Moneda [0] 2 3" xfId="22" xr:uid="{00000000-0005-0000-0000-000012000000}"/>
    <cellStyle name="Moneda [0] 2 3 2" xfId="39" xr:uid="{00000000-0005-0000-0000-000013000000}"/>
    <cellStyle name="Moneda [0] 2 4" xfId="28" xr:uid="{00000000-0005-0000-0000-000014000000}"/>
    <cellStyle name="Moneda [0] 2 4 2" xfId="42" xr:uid="{00000000-0005-0000-0000-000015000000}"/>
    <cellStyle name="Moneda [0] 2 5" xfId="30" xr:uid="{00000000-0005-0000-0000-000016000000}"/>
    <cellStyle name="Moneda [0] 3" xfId="37" xr:uid="{00000000-0005-0000-0000-000017000000}"/>
    <cellStyle name="Moneda [0] 4" xfId="45" xr:uid="{00000000-0005-0000-0000-000018000000}"/>
    <cellStyle name="Moneda [0] 5" xfId="51" xr:uid="{00000000-0005-0000-0000-000019000000}"/>
    <cellStyle name="Moneda 2" xfId="2" xr:uid="{00000000-0005-0000-0000-00001A000000}"/>
    <cellStyle name="Moneda 3" xfId="54" xr:uid="{00000000-0005-0000-0000-00001B000000}"/>
    <cellStyle name="Normal" xfId="0" builtinId="0"/>
    <cellStyle name="Normal 10" xfId="48" xr:uid="{00000000-0005-0000-0000-00001D000000}"/>
    <cellStyle name="Normal 11" xfId="56" xr:uid="{00000000-0005-0000-0000-00001E000000}"/>
    <cellStyle name="Normal 12 2" xfId="49" xr:uid="{00000000-0005-0000-0000-00001F000000}"/>
    <cellStyle name="Normal 2" xfId="5" xr:uid="{00000000-0005-0000-0000-000020000000}"/>
    <cellStyle name="Normal 2 2" xfId="11" xr:uid="{00000000-0005-0000-0000-000021000000}"/>
    <cellStyle name="Normal 3" xfId="8" xr:uid="{00000000-0005-0000-0000-000022000000}"/>
    <cellStyle name="Normal 3 2" xfId="17" xr:uid="{00000000-0005-0000-0000-000023000000}"/>
    <cellStyle name="Normal 3 2 2" xfId="34" xr:uid="{00000000-0005-0000-0000-000024000000}"/>
    <cellStyle name="Normal 3 3" xfId="21" xr:uid="{00000000-0005-0000-0000-000025000000}"/>
    <cellStyle name="Normal 3 3 2" xfId="38" xr:uid="{00000000-0005-0000-0000-000026000000}"/>
    <cellStyle name="Normal 3 3 3" xfId="57" xr:uid="{00000000-0005-0000-0000-000027000000}"/>
    <cellStyle name="Normal 3 4" xfId="53" xr:uid="{00000000-0005-0000-0000-000028000000}"/>
    <cellStyle name="Normal 4" xfId="9" xr:uid="{00000000-0005-0000-0000-000029000000}"/>
    <cellStyle name="Normal 4 2" xfId="29" xr:uid="{00000000-0005-0000-0000-00002A000000}"/>
    <cellStyle name="Normal 5" xfId="10" xr:uid="{00000000-0005-0000-0000-00002B000000}"/>
    <cellStyle name="Normal 6" xfId="15" xr:uid="{00000000-0005-0000-0000-00002C000000}"/>
    <cellStyle name="Normal 6 2" xfId="32" xr:uid="{00000000-0005-0000-0000-00002D000000}"/>
    <cellStyle name="Normal 7" xfId="24" xr:uid="{00000000-0005-0000-0000-00002E000000}"/>
    <cellStyle name="Normal 7 2" xfId="41" xr:uid="{00000000-0005-0000-0000-00002F000000}"/>
    <cellStyle name="Normal 8" xfId="43" xr:uid="{00000000-0005-0000-0000-000030000000}"/>
    <cellStyle name="Normal 9" xfId="50" xr:uid="{00000000-0005-0000-0000-000031000000}"/>
    <cellStyle name="Porcentaje" xfId="25" builtinId="5"/>
    <cellStyle name="Porcentaje 2" xfId="4" xr:uid="{00000000-0005-0000-0000-000033000000}"/>
    <cellStyle name="Porcentaje 2 2" xfId="27" xr:uid="{00000000-0005-0000-0000-000034000000}"/>
    <cellStyle name="Porcentaje 3" xfId="6" xr:uid="{00000000-0005-0000-0000-000035000000}"/>
    <cellStyle name="Porcentaje 4" xfId="47" xr:uid="{00000000-0005-0000-0000-000036000000}"/>
    <cellStyle name="Porcentaje 5" xfId="55" xr:uid="{00000000-0005-0000-0000-000037000000}"/>
    <cellStyle name="Texto explicativo" xfId="1" builtinId="53" customBuiltin="1"/>
    <cellStyle name="Texto explicativo 2" xfId="13" xr:uid="{00000000-0005-0000-0000-000039000000}"/>
  </cellStyles>
  <dxfs count="8">
    <dxf>
      <font>
        <color rgb="FF006100"/>
      </font>
      <fill>
        <patternFill>
          <bgColor rgb="FFC6EFCE"/>
        </patternFill>
      </fill>
    </dxf>
    <dxf>
      <font>
        <color rgb="FF9C0006"/>
      </font>
      <fill>
        <patternFill>
          <bgColor rgb="FFFFC7CE"/>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70AD47"/>
      <rgbColor rgb="FFADB9CA"/>
      <rgbColor rgb="FF993366"/>
      <rgbColor rgb="FFFFFFCC"/>
      <rgbColor rgb="FFCCFFFF"/>
      <rgbColor rgb="FF660066"/>
      <rgbColor rgb="FFFF8080"/>
      <rgbColor rgb="FF0066CC"/>
      <rgbColor rgb="FFD0CECE"/>
      <rgbColor rgb="FF000080"/>
      <rgbColor rgb="FFFF00FF"/>
      <rgbColor rgb="FFFFFF00"/>
      <rgbColor rgb="FF00FFFF"/>
      <rgbColor rgb="FF800080"/>
      <rgbColor rgb="FF800000"/>
      <rgbColor rgb="FF008080"/>
      <rgbColor rgb="FF0000FF"/>
      <rgbColor rgb="FF00CCFF"/>
      <rgbColor rgb="FFCCFFFF"/>
      <rgbColor rgb="FFCCFFCC"/>
      <rgbColor rgb="FFFFFF99"/>
      <rgbColor rgb="FF9DC3E6"/>
      <rgbColor rgb="FFFF99CC"/>
      <rgbColor rgb="FFB3B3B3"/>
      <rgbColor rgb="FFFFCC99"/>
      <rgbColor rgb="FF3366FF"/>
      <rgbColor rgb="FF33CCCC"/>
      <rgbColor rgb="FF92D050"/>
      <rgbColor rgb="FFFFCC00"/>
      <rgbColor rgb="FFFF9900"/>
      <rgbColor rgb="FFFF6600"/>
      <rgbColor rgb="FF585858"/>
      <rgbColor rgb="FFAFABAB"/>
      <rgbColor rgb="FF003366"/>
      <rgbColor rgb="FF579D1C"/>
      <rgbColor rgb="FF003300"/>
      <rgbColor rgb="FF333300"/>
      <rgbColor rgb="FF993300"/>
      <rgbColor rgb="FF993366"/>
      <rgbColor rgb="FF44546A"/>
      <rgbColor rgb="FF4E4D4D"/>
      <rgbColor rgb="00003366"/>
      <rgbColor rgb="00339966"/>
      <rgbColor rgb="00003300"/>
      <rgbColor rgb="00333300"/>
      <rgbColor rgb="00993300"/>
      <rgbColor rgb="00993366"/>
      <rgbColor rgb="00333399"/>
      <rgbColor rgb="00333333"/>
    </indexed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4</xdr:col>
      <xdr:colOff>106017</xdr:colOff>
      <xdr:row>0</xdr:row>
      <xdr:rowOff>0</xdr:rowOff>
    </xdr:from>
    <xdr:to>
      <xdr:col>7</xdr:col>
      <xdr:colOff>525670</xdr:colOff>
      <xdr:row>6</xdr:row>
      <xdr:rowOff>2881</xdr:rowOff>
    </xdr:to>
    <xdr:pic>
      <xdr:nvPicPr>
        <xdr:cNvPr id="2" name="Imagen 1">
          <a:extLst>
            <a:ext uri="{FF2B5EF4-FFF2-40B4-BE49-F238E27FC236}">
              <a16:creationId xmlns:a16="http://schemas.microsoft.com/office/drawing/2014/main" id="{6CAD05D3-63E0-6C17-26F2-94C95D9ED164}"/>
            </a:ext>
          </a:extLst>
        </xdr:cNvPr>
        <xdr:cNvPicPr>
          <a:picLocks noChangeAspect="1"/>
        </xdr:cNvPicPr>
      </xdr:nvPicPr>
      <xdr:blipFill>
        <a:blip xmlns:r="http://schemas.openxmlformats.org/officeDocument/2006/relationships" r:embed="rId1"/>
        <a:stretch>
          <a:fillRect/>
        </a:stretch>
      </xdr:blipFill>
      <xdr:spPr>
        <a:xfrm>
          <a:off x="5791200" y="0"/>
          <a:ext cx="3034748" cy="145399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20</xdr:col>
      <xdr:colOff>190500</xdr:colOff>
      <xdr:row>0</xdr:row>
      <xdr:rowOff>0</xdr:rowOff>
    </xdr:from>
    <xdr:to>
      <xdr:col>35</xdr:col>
      <xdr:colOff>152400</xdr:colOff>
      <xdr:row>11</xdr:row>
      <xdr:rowOff>180975</xdr:rowOff>
    </xdr:to>
    <xdr:pic>
      <xdr:nvPicPr>
        <xdr:cNvPr id="4" name="Imagen 3">
          <a:extLst>
            <a:ext uri="{FF2B5EF4-FFF2-40B4-BE49-F238E27FC236}">
              <a16:creationId xmlns:a16="http://schemas.microsoft.com/office/drawing/2014/main" id="{0689EE31-D99E-3AF4-89E2-9CFBBD5BD779}"/>
            </a:ext>
            <a:ext uri="{147F2762-F138-4A5C-976F-8EAC2B608ADB}">
              <a16:predDERef xmlns:a16="http://schemas.microsoft.com/office/drawing/2014/main" pred="{588E44F2-B586-2557-E7F9-F59AD78C64BA}"/>
            </a:ext>
          </a:extLst>
        </xdr:cNvPr>
        <xdr:cNvPicPr>
          <a:picLocks noChangeAspect="1"/>
        </xdr:cNvPicPr>
      </xdr:nvPicPr>
      <xdr:blipFill>
        <a:blip xmlns:r="http://schemas.openxmlformats.org/officeDocument/2006/relationships" r:embed="rId1"/>
        <a:stretch>
          <a:fillRect/>
        </a:stretch>
      </xdr:blipFill>
      <xdr:spPr>
        <a:xfrm>
          <a:off x="17878425" y="0"/>
          <a:ext cx="9105900" cy="25812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C95879-023E-498A-8AE6-04AF8D7CD2AD}">
  <sheetPr>
    <tabColor rgb="FF92D050"/>
  </sheetPr>
  <dimension ref="A1:B4"/>
  <sheetViews>
    <sheetView workbookViewId="0">
      <selection activeCell="B5" sqref="B5"/>
    </sheetView>
  </sheetViews>
  <sheetFormatPr baseColWidth="10" defaultColWidth="11.44140625" defaultRowHeight="14.4" x14ac:dyDescent="0.3"/>
  <sheetData>
    <row r="1" spans="1:2" x14ac:dyDescent="0.3">
      <c r="A1" t="s">
        <v>0</v>
      </c>
    </row>
    <row r="3" spans="1:2" x14ac:dyDescent="0.3">
      <c r="B3" t="s">
        <v>1</v>
      </c>
    </row>
    <row r="4" spans="1:2" x14ac:dyDescent="0.3">
      <c r="B4" t="s">
        <v>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0"/>
  </sheetPr>
  <dimension ref="C3:U43"/>
  <sheetViews>
    <sheetView topLeftCell="A4" zoomScale="104" zoomScaleNormal="175" workbookViewId="0">
      <selection activeCell="C10" sqref="C10:L10"/>
    </sheetView>
  </sheetViews>
  <sheetFormatPr baseColWidth="10" defaultColWidth="11.44140625" defaultRowHeight="13.8" x14ac:dyDescent="0.3"/>
  <cols>
    <col min="1" max="13" width="11.44140625" style="95"/>
    <col min="14" max="14" width="23.44140625" style="95" customWidth="1"/>
    <col min="15" max="15" width="18.6640625" style="95" bestFit="1" customWidth="1"/>
    <col min="16" max="16" width="16.44140625" style="95" bestFit="1" customWidth="1"/>
    <col min="17" max="16384" width="11.44140625" style="95"/>
  </cols>
  <sheetData>
    <row r="3" spans="3:21" ht="88.5" customHeight="1" x14ac:dyDescent="0.3">
      <c r="C3" s="183" t="s">
        <v>77</v>
      </c>
      <c r="D3" s="184"/>
      <c r="E3" s="184"/>
      <c r="F3" s="184"/>
      <c r="G3" s="184"/>
      <c r="H3" s="184"/>
      <c r="I3" s="184"/>
      <c r="J3" s="184"/>
      <c r="K3" s="184"/>
      <c r="L3" s="185"/>
      <c r="N3" s="182" t="s">
        <v>78</v>
      </c>
      <c r="O3" s="182"/>
      <c r="P3" s="182"/>
      <c r="Q3" s="182"/>
      <c r="R3" s="182"/>
      <c r="S3" s="94"/>
      <c r="T3" s="94"/>
      <c r="U3" s="94"/>
    </row>
    <row r="5" spans="3:21" ht="12.75" customHeight="1" x14ac:dyDescent="0.3">
      <c r="C5" s="199" t="s">
        <v>82</v>
      </c>
      <c r="D5" s="200"/>
      <c r="E5" s="200"/>
      <c r="F5" s="200"/>
      <c r="G5" s="200"/>
      <c r="H5" s="200"/>
      <c r="I5" s="200"/>
      <c r="J5" s="200"/>
      <c r="K5" s="200"/>
      <c r="L5" s="201"/>
      <c r="M5" s="93"/>
      <c r="N5" s="93"/>
      <c r="O5" s="104" t="s">
        <v>4</v>
      </c>
      <c r="P5" s="104" t="s">
        <v>80</v>
      </c>
    </row>
    <row r="6" spans="3:21" ht="25.5" customHeight="1" x14ac:dyDescent="0.3">
      <c r="C6" s="186" t="s">
        <v>5</v>
      </c>
      <c r="D6" s="187"/>
      <c r="E6" s="187"/>
      <c r="F6" s="187"/>
      <c r="G6" s="187"/>
      <c r="H6" s="187"/>
      <c r="I6" s="187"/>
      <c r="J6" s="187"/>
      <c r="K6" s="187"/>
      <c r="L6" s="188"/>
      <c r="O6" s="104" t="s">
        <v>6</v>
      </c>
      <c r="P6" s="105">
        <v>208629929</v>
      </c>
    </row>
    <row r="7" spans="3:21" ht="52.5" customHeight="1" x14ac:dyDescent="0.3">
      <c r="C7" s="189" t="s">
        <v>81</v>
      </c>
      <c r="D7" s="190"/>
      <c r="E7" s="190"/>
      <c r="F7" s="190"/>
      <c r="G7" s="190"/>
      <c r="H7" s="190"/>
      <c r="I7" s="190"/>
      <c r="J7" s="190"/>
      <c r="K7" s="190"/>
      <c r="L7" s="191"/>
    </row>
    <row r="8" spans="3:21" ht="133.19999999999999" customHeight="1" x14ac:dyDescent="0.3">
      <c r="C8" s="192" t="s">
        <v>83</v>
      </c>
      <c r="D8" s="190"/>
      <c r="E8" s="190"/>
      <c r="F8" s="190"/>
      <c r="G8" s="190"/>
      <c r="H8" s="190"/>
      <c r="I8" s="190"/>
      <c r="J8" s="190"/>
      <c r="K8" s="190"/>
      <c r="L8" s="191"/>
    </row>
    <row r="9" spans="3:21" x14ac:dyDescent="0.3">
      <c r="C9" s="193"/>
      <c r="D9" s="194"/>
      <c r="E9" s="194"/>
      <c r="F9" s="194"/>
      <c r="G9" s="194"/>
      <c r="H9" s="194"/>
      <c r="I9" s="194"/>
      <c r="J9" s="194"/>
      <c r="K9" s="194"/>
      <c r="L9" s="195"/>
    </row>
    <row r="10" spans="3:21" ht="28.5" customHeight="1" x14ac:dyDescent="0.3">
      <c r="C10" s="186" t="s">
        <v>7</v>
      </c>
      <c r="D10" s="187"/>
      <c r="E10" s="187"/>
      <c r="F10" s="187"/>
      <c r="G10" s="187"/>
      <c r="H10" s="187"/>
      <c r="I10" s="187"/>
      <c r="J10" s="187"/>
      <c r="K10" s="187"/>
      <c r="L10" s="188"/>
    </row>
    <row r="11" spans="3:21" ht="35.4" customHeight="1" x14ac:dyDescent="0.3">
      <c r="C11" s="196" t="s">
        <v>84</v>
      </c>
      <c r="D11" s="197"/>
      <c r="E11" s="197"/>
      <c r="F11" s="197"/>
      <c r="G11" s="197"/>
      <c r="H11" s="197"/>
      <c r="I11" s="197"/>
      <c r="J11" s="197"/>
      <c r="K11" s="197"/>
      <c r="L11" s="198"/>
    </row>
    <row r="13" spans="3:21" ht="58.5" customHeight="1" x14ac:dyDescent="0.3">
      <c r="C13" s="177" t="s">
        <v>85</v>
      </c>
      <c r="D13" s="177"/>
      <c r="E13" s="177"/>
      <c r="F13" s="177"/>
      <c r="G13" s="177"/>
      <c r="H13" s="177"/>
      <c r="I13" s="177"/>
      <c r="J13" s="177"/>
      <c r="K13" s="177"/>
      <c r="L13" s="177"/>
      <c r="M13" s="91"/>
    </row>
    <row r="14" spans="3:21" ht="123.75" customHeight="1" x14ac:dyDescent="0.3">
      <c r="C14" s="179" t="s">
        <v>86</v>
      </c>
      <c r="D14" s="179"/>
      <c r="E14" s="179"/>
      <c r="F14" s="179"/>
      <c r="G14" s="179"/>
      <c r="H14" s="179"/>
      <c r="I14" s="179"/>
      <c r="J14" s="179"/>
      <c r="K14" s="179"/>
      <c r="L14" s="179"/>
      <c r="M14" s="91"/>
    </row>
    <row r="15" spans="3:21" ht="54" customHeight="1" x14ac:dyDescent="0.3">
      <c r="C15" s="177" t="s">
        <v>8</v>
      </c>
      <c r="D15" s="177"/>
      <c r="E15" s="177"/>
      <c r="F15" s="177"/>
      <c r="G15" s="177"/>
      <c r="H15" s="177"/>
      <c r="I15" s="177"/>
      <c r="J15" s="177"/>
      <c r="K15" s="177"/>
      <c r="L15" s="177"/>
      <c r="M15" s="91"/>
    </row>
    <row r="16" spans="3:21" ht="35.25" customHeight="1" x14ac:dyDescent="0.3">
      <c r="C16" s="177" t="s">
        <v>89</v>
      </c>
      <c r="D16" s="177"/>
      <c r="E16" s="177"/>
      <c r="F16" s="177"/>
      <c r="G16" s="177"/>
      <c r="H16" s="177"/>
      <c r="I16" s="177"/>
      <c r="J16" s="177"/>
      <c r="K16" s="177"/>
      <c r="L16" s="177"/>
      <c r="M16" s="91"/>
    </row>
    <row r="17" spans="3:14" ht="68.25" customHeight="1" x14ac:dyDescent="0.3">
      <c r="C17" s="177"/>
      <c r="D17" s="177"/>
      <c r="E17" s="177"/>
      <c r="F17" s="177"/>
      <c r="G17" s="177"/>
      <c r="H17" s="177"/>
      <c r="I17" s="177"/>
      <c r="J17" s="177"/>
      <c r="K17" s="177"/>
      <c r="L17" s="177"/>
      <c r="M17" s="91"/>
    </row>
    <row r="18" spans="3:14" ht="151.5" customHeight="1" x14ac:dyDescent="0.3">
      <c r="C18" s="177" t="s">
        <v>87</v>
      </c>
      <c r="D18" s="177"/>
      <c r="E18" s="177"/>
      <c r="F18" s="177"/>
      <c r="G18" s="177"/>
      <c r="H18" s="177"/>
      <c r="I18" s="177"/>
      <c r="J18" s="177"/>
      <c r="K18" s="177"/>
      <c r="L18" s="177"/>
      <c r="M18" s="91"/>
    </row>
    <row r="19" spans="3:14" ht="96.75" customHeight="1" x14ac:dyDescent="0.3">
      <c r="C19" s="178" t="s">
        <v>90</v>
      </c>
      <c r="D19" s="178"/>
      <c r="E19" s="178"/>
      <c r="F19" s="178"/>
      <c r="G19" s="178"/>
      <c r="H19" s="178"/>
      <c r="I19" s="178"/>
      <c r="J19" s="178"/>
      <c r="K19" s="178"/>
      <c r="L19" s="178"/>
      <c r="M19" s="92"/>
    </row>
    <row r="20" spans="3:14" ht="105" customHeight="1" x14ac:dyDescent="0.3">
      <c r="C20" s="177" t="s">
        <v>9</v>
      </c>
      <c r="D20" s="177"/>
      <c r="E20" s="177"/>
      <c r="F20" s="177"/>
      <c r="G20" s="177"/>
      <c r="H20" s="177"/>
      <c r="I20" s="177"/>
      <c r="J20" s="177"/>
      <c r="K20" s="177"/>
      <c r="L20" s="177"/>
      <c r="M20" s="91"/>
    </row>
    <row r="21" spans="3:14" ht="318" customHeight="1" x14ac:dyDescent="0.3">
      <c r="C21" s="177"/>
      <c r="D21" s="177"/>
      <c r="E21" s="177"/>
      <c r="F21" s="177"/>
      <c r="G21" s="177"/>
      <c r="H21" s="177"/>
      <c r="I21" s="177"/>
      <c r="J21" s="177"/>
      <c r="K21" s="177"/>
      <c r="L21" s="177"/>
      <c r="M21" s="91"/>
      <c r="N21" s="126"/>
    </row>
    <row r="22" spans="3:14" ht="123" customHeight="1" x14ac:dyDescent="0.3">
      <c r="C22" s="180"/>
      <c r="D22" s="181"/>
      <c r="E22" s="181"/>
      <c r="F22" s="181"/>
      <c r="G22" s="181"/>
      <c r="H22" s="181"/>
      <c r="I22" s="181"/>
      <c r="J22" s="181"/>
      <c r="K22" s="181"/>
      <c r="L22" s="181"/>
      <c r="N22" s="126"/>
    </row>
    <row r="25" spans="3:14" ht="14.4" thickBot="1" x14ac:dyDescent="0.35"/>
    <row r="26" spans="3:14" ht="14.4" thickBot="1" x14ac:dyDescent="0.35">
      <c r="C26" s="171" t="s">
        <v>98</v>
      </c>
      <c r="D26" s="172"/>
      <c r="E26" s="172"/>
      <c r="F26" s="172"/>
      <c r="G26" s="172"/>
      <c r="H26" s="172"/>
      <c r="I26" s="172"/>
      <c r="J26" s="172"/>
      <c r="K26" s="172"/>
      <c r="L26" s="173"/>
    </row>
    <row r="27" spans="3:14" ht="73.5" customHeight="1" x14ac:dyDescent="0.3">
      <c r="C27" s="174" t="s">
        <v>97</v>
      </c>
      <c r="D27" s="175"/>
      <c r="E27" s="175"/>
      <c r="F27" s="175"/>
      <c r="G27" s="175"/>
      <c r="H27" s="175"/>
      <c r="I27" s="175"/>
      <c r="J27" s="175"/>
      <c r="K27" s="175"/>
      <c r="L27" s="175"/>
    </row>
    <row r="28" spans="3:14" ht="73.5" customHeight="1" x14ac:dyDescent="0.3">
      <c r="C28" s="174"/>
      <c r="D28" s="174"/>
      <c r="E28" s="174"/>
      <c r="F28" s="174"/>
      <c r="G28" s="174"/>
      <c r="H28" s="174"/>
      <c r="I28" s="174"/>
      <c r="J28" s="174"/>
      <c r="K28" s="174"/>
      <c r="L28" s="174"/>
    </row>
    <row r="29" spans="3:14" ht="21" customHeight="1" thickBot="1" x14ac:dyDescent="0.35">
      <c r="C29" s="112"/>
      <c r="D29" s="113"/>
      <c r="E29" s="113"/>
      <c r="F29" s="113"/>
      <c r="G29" s="113"/>
      <c r="H29" s="113"/>
      <c r="I29" s="113"/>
      <c r="J29" s="113"/>
      <c r="K29" s="113"/>
      <c r="L29" s="113"/>
    </row>
    <row r="30" spans="3:14" ht="14.4" thickBot="1" x14ac:dyDescent="0.35">
      <c r="C30" s="171" t="s">
        <v>99</v>
      </c>
      <c r="D30" s="172"/>
      <c r="E30" s="172"/>
      <c r="F30" s="172"/>
      <c r="G30" s="172"/>
      <c r="H30" s="172"/>
      <c r="I30" s="172"/>
      <c r="J30" s="172"/>
      <c r="K30" s="172"/>
      <c r="L30" s="173"/>
    </row>
    <row r="31" spans="3:14" ht="91.5" customHeight="1" x14ac:dyDescent="0.3">
      <c r="C31" s="174" t="s">
        <v>100</v>
      </c>
      <c r="D31" s="175"/>
      <c r="E31" s="175"/>
      <c r="F31" s="175"/>
      <c r="G31" s="175"/>
      <c r="H31" s="175"/>
      <c r="I31" s="175"/>
      <c r="J31" s="175"/>
      <c r="K31" s="175"/>
      <c r="L31" s="175"/>
    </row>
    <row r="32" spans="3:14" ht="14.4" thickBot="1" x14ac:dyDescent="0.35"/>
    <row r="33" spans="3:12" x14ac:dyDescent="0.3">
      <c r="C33" s="171" t="s">
        <v>10</v>
      </c>
      <c r="D33" s="172"/>
      <c r="E33" s="172"/>
      <c r="F33" s="172"/>
      <c r="G33" s="172"/>
      <c r="H33" s="172"/>
      <c r="I33" s="172"/>
      <c r="J33" s="172"/>
      <c r="K33" s="172"/>
      <c r="L33" s="173"/>
    </row>
    <row r="34" spans="3:12" ht="96" customHeight="1" x14ac:dyDescent="0.3">
      <c r="C34" s="174" t="s">
        <v>102</v>
      </c>
      <c r="D34" s="175"/>
      <c r="E34" s="175"/>
      <c r="F34" s="175"/>
      <c r="G34" s="175"/>
      <c r="H34" s="175"/>
      <c r="I34" s="175"/>
      <c r="J34" s="175"/>
      <c r="K34" s="175"/>
      <c r="L34" s="175"/>
    </row>
    <row r="36" spans="3:12" x14ac:dyDescent="0.3">
      <c r="C36" s="171" t="s">
        <v>11</v>
      </c>
      <c r="D36" s="172"/>
      <c r="E36" s="172"/>
      <c r="F36" s="172"/>
      <c r="G36" s="172"/>
      <c r="H36" s="172"/>
      <c r="I36" s="172"/>
      <c r="J36" s="172"/>
      <c r="K36" s="172"/>
      <c r="L36" s="173"/>
    </row>
    <row r="37" spans="3:12" ht="214.5" customHeight="1" x14ac:dyDescent="0.3">
      <c r="C37" s="176" t="s">
        <v>101</v>
      </c>
      <c r="D37" s="175"/>
      <c r="E37" s="175"/>
      <c r="F37" s="175"/>
      <c r="G37" s="175"/>
      <c r="H37" s="175"/>
      <c r="I37" s="175"/>
      <c r="J37" s="175"/>
      <c r="K37" s="175"/>
      <c r="L37" s="175"/>
    </row>
    <row r="39" spans="3:12" x14ac:dyDescent="0.3">
      <c r="C39" s="171" t="s">
        <v>12</v>
      </c>
      <c r="D39" s="172"/>
      <c r="E39" s="172"/>
      <c r="F39" s="172"/>
      <c r="G39" s="172"/>
      <c r="H39" s="172"/>
      <c r="I39" s="172"/>
      <c r="J39" s="172"/>
      <c r="K39" s="172"/>
      <c r="L39" s="173"/>
    </row>
    <row r="40" spans="3:12" ht="148.5" customHeight="1" x14ac:dyDescent="0.3">
      <c r="C40" s="174" t="s">
        <v>103</v>
      </c>
      <c r="D40" s="175"/>
      <c r="E40" s="175"/>
      <c r="F40" s="175"/>
      <c r="G40" s="175"/>
      <c r="H40" s="175"/>
      <c r="I40" s="175"/>
      <c r="J40" s="175"/>
      <c r="K40" s="175"/>
      <c r="L40" s="175"/>
    </row>
    <row r="42" spans="3:12" x14ac:dyDescent="0.3">
      <c r="C42" s="171" t="s">
        <v>13</v>
      </c>
      <c r="D42" s="172"/>
      <c r="E42" s="172"/>
      <c r="F42" s="172"/>
      <c r="G42" s="172"/>
      <c r="H42" s="172"/>
      <c r="I42" s="172"/>
      <c r="J42" s="172"/>
      <c r="K42" s="172"/>
      <c r="L42" s="173"/>
    </row>
    <row r="43" spans="3:12" ht="181.5" customHeight="1" x14ac:dyDescent="0.3">
      <c r="C43" s="174" t="s">
        <v>104</v>
      </c>
      <c r="D43" s="175"/>
      <c r="E43" s="175"/>
      <c r="F43" s="175"/>
      <c r="G43" s="175"/>
      <c r="H43" s="175"/>
      <c r="I43" s="175"/>
      <c r="J43" s="175"/>
      <c r="K43" s="175"/>
      <c r="L43" s="175"/>
    </row>
  </sheetData>
  <mergeCells count="32">
    <mergeCell ref="N3:R3"/>
    <mergeCell ref="C3:L3"/>
    <mergeCell ref="C6:L6"/>
    <mergeCell ref="C7:L7"/>
    <mergeCell ref="C26:L26"/>
    <mergeCell ref="C8:L8"/>
    <mergeCell ref="C9:L9"/>
    <mergeCell ref="C10:L10"/>
    <mergeCell ref="C11:L11"/>
    <mergeCell ref="C5:L5"/>
    <mergeCell ref="C27:L27"/>
    <mergeCell ref="C13:L13"/>
    <mergeCell ref="C15:L15"/>
    <mergeCell ref="C16:L16"/>
    <mergeCell ref="C17:L17"/>
    <mergeCell ref="C18:L18"/>
    <mergeCell ref="C19:L19"/>
    <mergeCell ref="C20:L20"/>
    <mergeCell ref="C21:L21"/>
    <mergeCell ref="C14:L14"/>
    <mergeCell ref="C22:L22"/>
    <mergeCell ref="C43:L43"/>
    <mergeCell ref="C36:L36"/>
    <mergeCell ref="C37:L37"/>
    <mergeCell ref="C39:L39"/>
    <mergeCell ref="C40:L40"/>
    <mergeCell ref="C42:L42"/>
    <mergeCell ref="C30:L30"/>
    <mergeCell ref="C31:L31"/>
    <mergeCell ref="C28:L28"/>
    <mergeCell ref="C33:L33"/>
    <mergeCell ref="C34:L34"/>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372"/>
  <sheetViews>
    <sheetView zoomScaleNormal="100" workbookViewId="0">
      <selection activeCell="C25" sqref="C25"/>
    </sheetView>
  </sheetViews>
  <sheetFormatPr baseColWidth="10" defaultColWidth="11.44140625" defaultRowHeight="14.4" x14ac:dyDescent="0.3"/>
  <cols>
    <col min="1" max="1" width="5.109375" style="42" bestFit="1" customWidth="1"/>
    <col min="2" max="2" width="36" style="42" customWidth="1"/>
    <col min="3" max="3" width="29.77734375" style="42" customWidth="1"/>
    <col min="4" max="4" width="10.77734375" style="42" customWidth="1"/>
    <col min="5" max="5" width="17" style="42" customWidth="1"/>
    <col min="6" max="6" width="11.21875" style="42" customWidth="1"/>
    <col min="7" max="7" width="30.77734375" style="42" customWidth="1"/>
    <col min="8" max="8" width="16.33203125" style="42" bestFit="1" customWidth="1"/>
    <col min="9" max="9" width="43.109375" style="42" customWidth="1"/>
    <col min="10" max="10" width="15.88671875" style="42" customWidth="1"/>
    <col min="11" max="15" width="11.44140625" style="42"/>
    <col min="16" max="16" width="10.109375" style="42" customWidth="1"/>
    <col min="17" max="17" width="11.44140625" style="42" customWidth="1"/>
    <col min="18" max="16384" width="11.44140625" style="42"/>
  </cols>
  <sheetData>
    <row r="1" spans="1:17" ht="26.25" customHeight="1" x14ac:dyDescent="0.3">
      <c r="A1" s="202" t="s">
        <v>74</v>
      </c>
      <c r="B1" s="203"/>
      <c r="C1" s="203"/>
      <c r="D1" s="203"/>
      <c r="E1" s="203"/>
      <c r="F1" s="203"/>
      <c r="G1" s="203"/>
      <c r="H1" s="203"/>
      <c r="I1" s="203"/>
      <c r="J1" s="203"/>
    </row>
    <row r="2" spans="1:17" ht="26.25" customHeight="1" x14ac:dyDescent="0.3">
      <c r="A2" s="204" t="s">
        <v>147</v>
      </c>
      <c r="B2" s="205"/>
      <c r="C2" s="205"/>
      <c r="D2" s="205"/>
      <c r="E2" s="205"/>
      <c r="F2" s="205"/>
      <c r="G2" s="205"/>
      <c r="H2" s="205"/>
      <c r="I2" s="205"/>
      <c r="J2" s="205"/>
    </row>
    <row r="3" spans="1:17" ht="15.6" x14ac:dyDescent="0.3">
      <c r="A3" s="206" t="s">
        <v>14</v>
      </c>
      <c r="B3" s="208" t="s">
        <v>15</v>
      </c>
      <c r="C3" s="206" t="s">
        <v>16</v>
      </c>
      <c r="D3" s="210"/>
      <c r="E3" s="213" t="s">
        <v>17</v>
      </c>
      <c r="F3" s="215" t="s">
        <v>18</v>
      </c>
      <c r="G3" s="215"/>
      <c r="H3" s="215"/>
      <c r="I3" s="215"/>
      <c r="J3" s="215"/>
    </row>
    <row r="4" spans="1:17" ht="26.25" customHeight="1" x14ac:dyDescent="0.3">
      <c r="A4" s="207"/>
      <c r="B4" s="209"/>
      <c r="C4" s="211"/>
      <c r="D4" s="212"/>
      <c r="E4" s="214"/>
      <c r="F4" s="216" t="s">
        <v>20</v>
      </c>
      <c r="G4" s="215" t="s">
        <v>21</v>
      </c>
      <c r="H4" s="215"/>
      <c r="I4" s="215" t="s">
        <v>22</v>
      </c>
      <c r="J4" s="215"/>
    </row>
    <row r="5" spans="1:17" ht="15.6" x14ac:dyDescent="0.3">
      <c r="A5" s="207"/>
      <c r="B5" s="209"/>
      <c r="C5" s="144" t="s">
        <v>23</v>
      </c>
      <c r="D5" s="144" t="s">
        <v>24</v>
      </c>
      <c r="E5" s="214"/>
      <c r="F5" s="217"/>
      <c r="G5" s="144" t="s">
        <v>25</v>
      </c>
      <c r="H5" s="144" t="s">
        <v>26</v>
      </c>
      <c r="I5" s="144" t="s">
        <v>25</v>
      </c>
      <c r="J5" s="144" t="s">
        <v>26</v>
      </c>
    </row>
    <row r="6" spans="1:17" s="29" customFormat="1" ht="32.25" customHeight="1" x14ac:dyDescent="0.3">
      <c r="A6" s="121">
        <v>1</v>
      </c>
      <c r="B6" s="124" t="s">
        <v>108</v>
      </c>
      <c r="C6" s="29" t="s">
        <v>109</v>
      </c>
      <c r="D6" s="122">
        <v>79688270</v>
      </c>
      <c r="E6" s="121" t="s">
        <v>110</v>
      </c>
      <c r="F6" s="121"/>
      <c r="G6" s="117"/>
      <c r="H6" s="96"/>
      <c r="I6" s="123"/>
      <c r="J6" s="96"/>
    </row>
    <row r="7" spans="1:17" ht="39" customHeight="1" x14ac:dyDescent="0.3">
      <c r="A7" s="121">
        <v>2</v>
      </c>
      <c r="B7" s="119" t="s">
        <v>120</v>
      </c>
      <c r="C7" s="121" t="s">
        <v>121</v>
      </c>
      <c r="D7" s="122">
        <v>52792687</v>
      </c>
      <c r="E7" s="121" t="s">
        <v>110</v>
      </c>
      <c r="F7" s="121"/>
      <c r="G7" s="125"/>
      <c r="H7" s="96"/>
      <c r="I7" s="118"/>
      <c r="J7" s="96"/>
    </row>
    <row r="8" spans="1:17" ht="43.2" customHeight="1" x14ac:dyDescent="0.3">
      <c r="A8" s="121">
        <v>3</v>
      </c>
      <c r="B8" s="119" t="s">
        <v>133</v>
      </c>
      <c r="C8" s="121" t="s">
        <v>134</v>
      </c>
      <c r="D8" s="122">
        <v>7183596</v>
      </c>
      <c r="E8" s="121" t="s">
        <v>111</v>
      </c>
      <c r="F8" s="121">
        <v>2</v>
      </c>
      <c r="G8" s="117" t="s">
        <v>135</v>
      </c>
      <c r="H8" s="96">
        <v>0.5</v>
      </c>
      <c r="I8" s="120" t="s">
        <v>136</v>
      </c>
      <c r="J8" s="96">
        <v>0.5</v>
      </c>
      <c r="Q8" s="42" t="s">
        <v>27</v>
      </c>
    </row>
    <row r="9" spans="1:17" x14ac:dyDescent="0.3">
      <c r="Q9" s="42" t="s">
        <v>110</v>
      </c>
    </row>
    <row r="10" spans="1:17" x14ac:dyDescent="0.3">
      <c r="Q10" s="42" t="s">
        <v>111</v>
      </c>
    </row>
    <row r="372" spans="1:1" x14ac:dyDescent="0.3">
      <c r="A372" s="42" t="s">
        <v>29</v>
      </c>
    </row>
  </sheetData>
  <mergeCells count="10">
    <mergeCell ref="A1:J1"/>
    <mergeCell ref="A2:J2"/>
    <mergeCell ref="A3:A5"/>
    <mergeCell ref="B3:B5"/>
    <mergeCell ref="C3:D4"/>
    <mergeCell ref="E3:E5"/>
    <mergeCell ref="F3:J3"/>
    <mergeCell ref="F4:F5"/>
    <mergeCell ref="G4:H4"/>
    <mergeCell ref="I4:J4"/>
  </mergeCells>
  <dataValidations count="1">
    <dataValidation type="list" allowBlank="1" showInputMessage="1" showErrorMessage="1" sqref="E6:E8" xr:uid="{00000000-0002-0000-0000-000000000000}">
      <formula1>$Q$8:$Q$10</formula1>
    </dataValidation>
  </dataValidations>
  <pageMargins left="0.25" right="0.25" top="0.75" bottom="0.75" header="0.3" footer="0.3"/>
  <pageSetup paperSize="5" scale="34"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5F9199-2CB7-403F-9D4F-5AD86601F98E}">
  <sheetPr>
    <tabColor rgb="FF92D050"/>
  </sheetPr>
  <dimension ref="A1:R131"/>
  <sheetViews>
    <sheetView topLeftCell="A34" zoomScale="40" zoomScaleNormal="40" zoomScaleSheetLayoutView="55" zoomScalePageLayoutView="70" workbookViewId="0">
      <selection activeCell="O57" sqref="O57"/>
    </sheetView>
  </sheetViews>
  <sheetFormatPr baseColWidth="10" defaultColWidth="9.109375" defaultRowHeight="14.4" x14ac:dyDescent="0.3"/>
  <cols>
    <col min="1" max="1" width="94" style="6" customWidth="1"/>
    <col min="2" max="2" width="27.88671875" style="6" bestFit="1" customWidth="1"/>
    <col min="3" max="3" width="32.6640625" style="6" customWidth="1"/>
    <col min="4" max="4" width="34.33203125" style="6" customWidth="1"/>
    <col min="5" max="5" width="22.5546875" style="6" customWidth="1"/>
    <col min="6" max="6" width="29.44140625" style="6" customWidth="1"/>
    <col min="7" max="7" width="20.109375" style="6" customWidth="1"/>
    <col min="8" max="8" width="26" style="6" customWidth="1"/>
    <col min="9" max="9" width="26.44140625" style="6" customWidth="1"/>
    <col min="10" max="10" width="28.109375" style="6" customWidth="1"/>
    <col min="11" max="11" width="25.33203125" style="6" customWidth="1"/>
    <col min="12" max="12" width="30.6640625" style="6" customWidth="1"/>
    <col min="13" max="13" width="42" style="6" customWidth="1"/>
    <col min="14" max="14" width="43.33203125" style="6" customWidth="1"/>
    <col min="15" max="15" width="97.44140625" style="6" customWidth="1"/>
    <col min="16" max="16" width="69.6640625" style="6" customWidth="1"/>
    <col min="17" max="17" width="17.6640625" style="6" customWidth="1"/>
    <col min="18" max="16384" width="9.109375" style="6"/>
  </cols>
  <sheetData>
    <row r="1" spans="1:17" s="5" customFormat="1" ht="59.25" customHeight="1" x14ac:dyDescent="0.3">
      <c r="A1" s="249" t="s">
        <v>74</v>
      </c>
      <c r="B1" s="249"/>
      <c r="C1" s="249"/>
      <c r="D1" s="249"/>
      <c r="E1" s="249"/>
      <c r="F1" s="249"/>
      <c r="G1" s="249"/>
      <c r="H1" s="249"/>
      <c r="I1" s="249"/>
      <c r="J1" s="249"/>
      <c r="K1" s="249"/>
      <c r="L1" s="249"/>
      <c r="M1" s="249"/>
      <c r="N1" s="249"/>
      <c r="O1" s="249"/>
    </row>
    <row r="2" spans="1:17" ht="35.25" customHeight="1" x14ac:dyDescent="0.3">
      <c r="A2" s="250" t="s">
        <v>75</v>
      </c>
      <c r="B2" s="250"/>
      <c r="C2" s="250"/>
      <c r="D2" s="250"/>
      <c r="E2" s="250"/>
      <c r="F2" s="250"/>
      <c r="G2" s="250"/>
      <c r="H2" s="250"/>
      <c r="I2" s="250"/>
      <c r="J2" s="250"/>
      <c r="K2" s="250"/>
      <c r="L2" s="250"/>
      <c r="M2" s="250"/>
      <c r="N2" s="250"/>
      <c r="O2" s="250"/>
    </row>
    <row r="3" spans="1:17" ht="35.25" customHeight="1" x14ac:dyDescent="0.3">
      <c r="A3" s="251" t="s">
        <v>43</v>
      </c>
      <c r="B3" s="251"/>
      <c r="C3" s="251"/>
      <c r="D3" s="251"/>
      <c r="E3" s="251"/>
      <c r="F3" s="251"/>
      <c r="G3" s="251"/>
      <c r="H3" s="251"/>
      <c r="I3" s="251"/>
      <c r="J3" s="251"/>
      <c r="K3" s="251"/>
      <c r="L3" s="251"/>
      <c r="M3" s="251"/>
      <c r="N3" s="251"/>
      <c r="O3" s="251"/>
      <c r="Q3" s="7" t="s">
        <v>42</v>
      </c>
    </row>
    <row r="4" spans="1:17" ht="27.75" customHeight="1" x14ac:dyDescent="0.3">
      <c r="A4" s="252"/>
      <c r="B4" s="252"/>
      <c r="C4" s="252"/>
      <c r="D4" s="252"/>
      <c r="E4" s="252"/>
      <c r="F4" s="252"/>
      <c r="G4" s="252"/>
      <c r="H4" s="252"/>
      <c r="I4" s="252"/>
      <c r="J4" s="252"/>
      <c r="K4" s="252"/>
      <c r="L4" s="252"/>
      <c r="M4" s="252"/>
      <c r="N4" s="252"/>
      <c r="O4" s="252"/>
      <c r="Q4" s="7" t="s">
        <v>44</v>
      </c>
    </row>
    <row r="5" spans="1:17" ht="15.6" x14ac:dyDescent="0.3">
      <c r="A5" s="1"/>
      <c r="B5" s="1"/>
      <c r="C5" s="1"/>
      <c r="D5" s="1"/>
      <c r="E5" s="1"/>
      <c r="F5" s="1"/>
      <c r="G5" s="1"/>
      <c r="H5" s="1"/>
      <c r="I5" s="1"/>
      <c r="J5" s="1"/>
      <c r="K5" s="1"/>
      <c r="L5" s="1"/>
      <c r="M5" s="2"/>
      <c r="N5" s="2"/>
      <c r="O5" s="67"/>
    </row>
    <row r="6" spans="1:17" ht="15.6" x14ac:dyDescent="0.3">
      <c r="A6" s="1"/>
      <c r="B6" s="1"/>
      <c r="C6" s="1"/>
      <c r="D6" s="1"/>
      <c r="E6" s="1"/>
      <c r="F6" s="1"/>
      <c r="G6" s="1"/>
      <c r="H6" s="1"/>
      <c r="I6" s="1"/>
      <c r="J6" s="1"/>
      <c r="K6" s="1"/>
      <c r="L6" s="1"/>
      <c r="M6" s="2"/>
      <c r="N6" s="2"/>
      <c r="O6" s="67"/>
    </row>
    <row r="7" spans="1:17" ht="55.2" customHeight="1" thickBot="1" x14ac:dyDescent="0.35">
      <c r="A7" s="1"/>
      <c r="B7" s="1"/>
      <c r="C7" s="1"/>
      <c r="D7" s="1"/>
      <c r="E7" s="1"/>
      <c r="F7" s="1"/>
      <c r="G7" s="1"/>
      <c r="H7" s="1"/>
      <c r="I7" s="1"/>
      <c r="J7" s="1"/>
      <c r="K7" s="1"/>
      <c r="L7" s="1"/>
      <c r="M7" s="2"/>
      <c r="N7" s="2"/>
      <c r="O7" s="67"/>
    </row>
    <row r="8" spans="1:17" ht="30.75" customHeight="1" thickBot="1" x14ac:dyDescent="0.35">
      <c r="A8" s="245">
        <v>1</v>
      </c>
      <c r="B8" s="245"/>
      <c r="C8" s="245"/>
      <c r="D8" s="245"/>
      <c r="E8" s="226" t="str">
        <f>+VLOOKUP(A8,'LISTA DE OFERENTES'!$A$6:$B$8,2,TRUE)</f>
        <v>SOLUCIONES PARA LA INGENIERÍA S.A.S.</v>
      </c>
      <c r="F8" s="226"/>
      <c r="G8" s="226"/>
      <c r="H8" s="226"/>
      <c r="I8" s="226"/>
      <c r="J8" s="226"/>
      <c r="K8" s="226"/>
      <c r="L8" s="226"/>
      <c r="M8" s="226"/>
      <c r="N8" s="226"/>
      <c r="O8" s="226"/>
      <c r="P8" s="43"/>
    </row>
    <row r="9" spans="1:17" ht="50.25" customHeight="1" thickBot="1" x14ac:dyDescent="0.35">
      <c r="A9" s="8" t="s">
        <v>45</v>
      </c>
      <c r="B9" s="34">
        <f>COUNTIF(M16:M20,"CUMPLE")</f>
        <v>4</v>
      </c>
      <c r="C9" s="9" t="s">
        <v>46</v>
      </c>
      <c r="D9" s="26">
        <f>+$E$63</f>
        <v>160.48456076923077</v>
      </c>
      <c r="E9" s="226"/>
      <c r="F9" s="226"/>
      <c r="G9" s="226"/>
      <c r="H9" s="226"/>
      <c r="I9" s="226"/>
      <c r="J9" s="226"/>
      <c r="K9" s="226"/>
      <c r="L9" s="226"/>
      <c r="M9" s="226"/>
      <c r="N9" s="226"/>
      <c r="O9" s="226"/>
    </row>
    <row r="10" spans="1:17" ht="30" customHeight="1" thickBot="1" x14ac:dyDescent="0.35">
      <c r="A10" s="235" t="s">
        <v>47</v>
      </c>
      <c r="B10" s="235"/>
      <c r="C10" s="27">
        <v>1</v>
      </c>
      <c r="D10" s="28">
        <f>+D9*C10</f>
        <v>160.48456076923077</v>
      </c>
      <c r="E10" s="226"/>
      <c r="F10" s="226"/>
      <c r="G10" s="226"/>
      <c r="H10" s="226"/>
      <c r="I10" s="226"/>
      <c r="J10" s="226"/>
      <c r="K10" s="226"/>
      <c r="L10" s="226"/>
      <c r="M10" s="226"/>
      <c r="N10" s="226"/>
      <c r="O10" s="226"/>
    </row>
    <row r="11" spans="1:17" ht="30" customHeight="1" thickBot="1" x14ac:dyDescent="0.35">
      <c r="A11" s="236" t="s">
        <v>48</v>
      </c>
      <c r="B11" s="236"/>
      <c r="C11" s="237">
        <v>45638</v>
      </c>
      <c r="D11" s="237"/>
      <c r="E11" s="226"/>
      <c r="F11" s="226"/>
      <c r="G11" s="226"/>
      <c r="H11" s="226"/>
      <c r="I11" s="226"/>
      <c r="J11" s="226"/>
      <c r="K11" s="226"/>
      <c r="L11" s="226"/>
      <c r="M11" s="226"/>
      <c r="N11" s="226"/>
      <c r="O11" s="226"/>
    </row>
    <row r="12" spans="1:17" ht="30" customHeight="1" thickBot="1" x14ac:dyDescent="0.35">
      <c r="A12" s="238" t="s">
        <v>49</v>
      </c>
      <c r="B12" s="238"/>
      <c r="C12" s="225" t="str">
        <f>+IF(H21&gt;=D10,"CUMPLE","NO CUMPLE")</f>
        <v>CUMPLE</v>
      </c>
      <c r="D12" s="225"/>
      <c r="E12" s="226"/>
      <c r="F12" s="226"/>
      <c r="G12" s="226"/>
      <c r="H12" s="226"/>
      <c r="I12" s="226"/>
      <c r="J12" s="226"/>
      <c r="K12" s="226"/>
      <c r="L12" s="226"/>
      <c r="M12" s="226"/>
      <c r="N12" s="226"/>
      <c r="O12" s="226"/>
    </row>
    <row r="13" spans="1:17" ht="55.5" customHeight="1" thickBot="1" x14ac:dyDescent="0.35">
      <c r="A13" s="233" t="s">
        <v>105</v>
      </c>
      <c r="B13" s="233"/>
      <c r="C13" s="233"/>
      <c r="D13" s="233"/>
      <c r="E13" s="233"/>
      <c r="F13" s="233"/>
      <c r="G13" s="233"/>
      <c r="H13" s="233"/>
      <c r="I13" s="30" t="s">
        <v>50</v>
      </c>
      <c r="J13" s="38" t="s">
        <v>51</v>
      </c>
      <c r="K13" s="234" t="s">
        <v>52</v>
      </c>
      <c r="L13" s="234"/>
      <c r="M13" s="228" t="s">
        <v>106</v>
      </c>
      <c r="N13" s="228" t="s">
        <v>107</v>
      </c>
      <c r="O13" s="229" t="s">
        <v>53</v>
      </c>
    </row>
    <row r="14" spans="1:17" ht="77.25" customHeight="1" x14ac:dyDescent="0.3">
      <c r="A14" s="31" t="s">
        <v>54</v>
      </c>
      <c r="B14" s="232" t="s">
        <v>55</v>
      </c>
      <c r="C14" s="232"/>
      <c r="D14" s="32" t="s">
        <v>56</v>
      </c>
      <c r="E14" s="32" t="s">
        <v>57</v>
      </c>
      <c r="F14" s="32" t="s">
        <v>58</v>
      </c>
      <c r="G14" s="40" t="s">
        <v>59</v>
      </c>
      <c r="H14" s="40" t="s">
        <v>60</v>
      </c>
      <c r="I14" s="33" t="s">
        <v>61</v>
      </c>
      <c r="J14" s="33" t="s">
        <v>79</v>
      </c>
      <c r="K14" s="63" t="s">
        <v>88</v>
      </c>
      <c r="L14" s="154" t="s">
        <v>62</v>
      </c>
      <c r="M14" s="228"/>
      <c r="N14" s="228"/>
      <c r="O14" s="229"/>
    </row>
    <row r="15" spans="1:17" ht="39.9" customHeight="1" x14ac:dyDescent="0.3">
      <c r="A15" s="35" t="str">
        <f>+'LISTA DE OFERENTES'!B6</f>
        <v>SOLUCIONES PARA LA INGENIERÍA S.A.S.</v>
      </c>
      <c r="B15" s="36"/>
      <c r="C15" s="36"/>
      <c r="D15" s="36"/>
      <c r="E15" s="36"/>
      <c r="F15" s="36"/>
      <c r="G15" s="36"/>
      <c r="H15" s="36"/>
      <c r="I15" s="58"/>
      <c r="J15" s="58"/>
      <c r="K15" s="227" t="str">
        <f>+A15</f>
        <v>SOLUCIONES PARA LA INGENIERÍA S.A.S.</v>
      </c>
      <c r="L15" s="158"/>
      <c r="M15" s="98"/>
      <c r="N15" s="98"/>
      <c r="O15" s="98"/>
    </row>
    <row r="16" spans="1:17" s="10" customFormat="1" ht="168" customHeight="1" x14ac:dyDescent="0.3">
      <c r="A16" s="41" t="s">
        <v>112</v>
      </c>
      <c r="B16" s="221" t="s">
        <v>116</v>
      </c>
      <c r="C16" s="221"/>
      <c r="D16" s="76">
        <v>443928845</v>
      </c>
      <c r="E16" s="60">
        <v>2013</v>
      </c>
      <c r="F16" s="59">
        <f>D16/(VLOOKUP(E16,$D$88:$E$121,2,FALSE))</f>
        <v>753.059957591179</v>
      </c>
      <c r="G16" s="64">
        <v>0.5</v>
      </c>
      <c r="H16" s="65">
        <f>G16*F16</f>
        <v>376.5299787955895</v>
      </c>
      <c r="I16" s="66">
        <v>45173</v>
      </c>
      <c r="J16" s="161" t="s">
        <v>42</v>
      </c>
      <c r="K16" s="227"/>
      <c r="L16" s="159">
        <f>IF(M16="CUMPLE",H16,"0")</f>
        <v>376.5299787955895</v>
      </c>
      <c r="M16" s="41" t="s">
        <v>42</v>
      </c>
      <c r="N16" s="97" t="s">
        <v>42</v>
      </c>
      <c r="O16" s="160"/>
    </row>
    <row r="17" spans="1:16" s="10" customFormat="1" ht="106.5" customHeight="1" x14ac:dyDescent="0.3">
      <c r="A17" s="41" t="s">
        <v>113</v>
      </c>
      <c r="B17" s="221" t="s">
        <v>117</v>
      </c>
      <c r="C17" s="221"/>
      <c r="D17" s="76">
        <v>669811162</v>
      </c>
      <c r="E17" s="60">
        <v>2019</v>
      </c>
      <c r="F17" s="59">
        <f>D17/(VLOOKUP(E17,$D$88:$E$121,2,FALSE))</f>
        <v>808.83736336455274</v>
      </c>
      <c r="G17" s="64">
        <v>1</v>
      </c>
      <c r="H17" s="65">
        <f>G17*F17</f>
        <v>808.83736336455274</v>
      </c>
      <c r="I17" s="66">
        <v>43797</v>
      </c>
      <c r="J17" s="161" t="s">
        <v>42</v>
      </c>
      <c r="K17" s="227"/>
      <c r="L17" s="159">
        <f>IF(M17="CUMPLE",H17,"0")</f>
        <v>808.83736336455274</v>
      </c>
      <c r="M17" s="41" t="s">
        <v>42</v>
      </c>
      <c r="N17" s="97" t="s">
        <v>42</v>
      </c>
      <c r="O17" s="160"/>
    </row>
    <row r="18" spans="1:16" s="10" customFormat="1" ht="106.5" customHeight="1" x14ac:dyDescent="0.3">
      <c r="A18" s="41" t="s">
        <v>114</v>
      </c>
      <c r="B18" s="221" t="s">
        <v>118</v>
      </c>
      <c r="C18" s="221"/>
      <c r="D18" s="76">
        <v>1080302686.49</v>
      </c>
      <c r="E18" s="60">
        <v>2020</v>
      </c>
      <c r="F18" s="59">
        <f>D18/(VLOOKUP(E18,$D$88:$E$121,2,FALSE))</f>
        <v>1230.6892167035201</v>
      </c>
      <c r="G18" s="64">
        <v>0.8</v>
      </c>
      <c r="H18" s="65">
        <f t="shared" ref="H18:H19" si="0">G18*F18</f>
        <v>984.55137336281609</v>
      </c>
      <c r="I18" s="66">
        <v>44078</v>
      </c>
      <c r="J18" s="161" t="s">
        <v>42</v>
      </c>
      <c r="K18" s="227"/>
      <c r="L18" s="159">
        <f t="shared" ref="L18:L19" si="1">IF(M18="CUMPLE",H18,"0")</f>
        <v>984.55137336281609</v>
      </c>
      <c r="M18" s="41" t="s">
        <v>42</v>
      </c>
      <c r="N18" s="97" t="s">
        <v>42</v>
      </c>
      <c r="O18" s="160"/>
    </row>
    <row r="19" spans="1:16" s="10" customFormat="1" ht="106.5" customHeight="1" x14ac:dyDescent="0.3">
      <c r="A19" s="41" t="s">
        <v>115</v>
      </c>
      <c r="B19" s="221" t="s">
        <v>119</v>
      </c>
      <c r="C19" s="221"/>
      <c r="D19" s="76">
        <v>2714489288</v>
      </c>
      <c r="E19" s="60">
        <v>2022</v>
      </c>
      <c r="F19" s="59">
        <f>D19/(VLOOKUP(E19,$D$88:$E$121,2,FALSE))</f>
        <v>2714.4892880000002</v>
      </c>
      <c r="G19" s="64">
        <v>0.5</v>
      </c>
      <c r="H19" s="65">
        <f t="shared" si="0"/>
        <v>1357.2446440000001</v>
      </c>
      <c r="I19" s="66">
        <v>44740</v>
      </c>
      <c r="J19" s="161" t="s">
        <v>42</v>
      </c>
      <c r="K19" s="227"/>
      <c r="L19" s="159">
        <f t="shared" si="1"/>
        <v>1357.2446440000001</v>
      </c>
      <c r="M19" s="41" t="s">
        <v>42</v>
      </c>
      <c r="N19" s="97" t="s">
        <v>42</v>
      </c>
      <c r="O19" s="160"/>
    </row>
    <row r="20" spans="1:16" ht="39.9" customHeight="1" x14ac:dyDescent="0.3">
      <c r="A20" s="35"/>
      <c r="B20" s="36"/>
      <c r="C20" s="36"/>
      <c r="D20" s="36"/>
      <c r="E20" s="36"/>
      <c r="F20" s="36"/>
      <c r="G20" s="36"/>
      <c r="H20" s="36"/>
      <c r="I20" s="58"/>
      <c r="J20" s="58"/>
      <c r="K20" s="227"/>
      <c r="L20" s="98"/>
      <c r="M20" s="98"/>
      <c r="N20" s="98"/>
      <c r="O20" s="98"/>
    </row>
    <row r="21" spans="1:16" s="10" customFormat="1" ht="52.5" customHeight="1" thickBot="1" x14ac:dyDescent="0.35">
      <c r="A21" s="218" t="s">
        <v>63</v>
      </c>
      <c r="B21" s="218"/>
      <c r="C21" s="218"/>
      <c r="D21" s="218"/>
      <c r="E21" s="218"/>
      <c r="F21" s="218"/>
      <c r="G21" s="219"/>
      <c r="H21" s="62">
        <f>+SUMIF(M16:M20,"cumple",H16:H20)</f>
        <v>3527.1633595229587</v>
      </c>
      <c r="I21" s="220" t="s">
        <v>64</v>
      </c>
      <c r="J21" s="220"/>
      <c r="K21" s="242"/>
      <c r="L21" s="155">
        <f>+SUM(L16:L19)</f>
        <v>3527.1633595229587</v>
      </c>
      <c r="M21" s="156"/>
      <c r="N21" s="156"/>
      <c r="O21" s="157" t="s">
        <v>42</v>
      </c>
    </row>
    <row r="22" spans="1:16" s="10" customFormat="1" ht="52.5" customHeight="1" thickBot="1" x14ac:dyDescent="0.35">
      <c r="A22" s="152"/>
      <c r="B22" s="152"/>
      <c r="C22" s="152"/>
      <c r="D22" s="152"/>
      <c r="E22" s="152"/>
      <c r="F22" s="152"/>
      <c r="G22" s="152"/>
      <c r="H22" s="153"/>
      <c r="I22" s="1"/>
      <c r="J22" s="1"/>
      <c r="K22" s="1"/>
      <c r="L22" s="1"/>
      <c r="M22" s="2"/>
      <c r="N22" s="2"/>
      <c r="O22" s="2"/>
    </row>
    <row r="23" spans="1:16" ht="30.75" customHeight="1" thickBot="1" x14ac:dyDescent="0.35">
      <c r="A23" s="245">
        <v>2</v>
      </c>
      <c r="B23" s="245"/>
      <c r="C23" s="245"/>
      <c r="D23" s="245"/>
      <c r="E23" s="226" t="str">
        <f>+VLOOKUP(A23,'LISTA DE OFERENTES'!$A$6:$B$8,2,TRUE)</f>
        <v>AHLA SHUGL INTERNATIONAL SAS</v>
      </c>
      <c r="F23" s="226"/>
      <c r="G23" s="226"/>
      <c r="H23" s="226"/>
      <c r="I23" s="226"/>
      <c r="J23" s="226"/>
      <c r="K23" s="226"/>
      <c r="L23" s="226"/>
      <c r="M23" s="226"/>
      <c r="N23" s="226"/>
      <c r="O23" s="226"/>
      <c r="P23" s="43"/>
    </row>
    <row r="24" spans="1:16" ht="50.25" customHeight="1" thickBot="1" x14ac:dyDescent="0.35">
      <c r="A24" s="8" t="s">
        <v>45</v>
      </c>
      <c r="B24" s="34">
        <f>COUNTIF(M31:M36,"CUMPLE")</f>
        <v>4</v>
      </c>
      <c r="C24" s="9" t="s">
        <v>46</v>
      </c>
      <c r="D24" s="26">
        <f>+$E$63</f>
        <v>160.48456076923077</v>
      </c>
      <c r="E24" s="226"/>
      <c r="F24" s="226"/>
      <c r="G24" s="226"/>
      <c r="H24" s="226"/>
      <c r="I24" s="226"/>
      <c r="J24" s="226"/>
      <c r="K24" s="226"/>
      <c r="L24" s="226"/>
      <c r="M24" s="226"/>
      <c r="N24" s="226"/>
      <c r="O24" s="226"/>
    </row>
    <row r="25" spans="1:16" ht="30" customHeight="1" thickBot="1" x14ac:dyDescent="0.35">
      <c r="A25" s="235" t="s">
        <v>47</v>
      </c>
      <c r="B25" s="235"/>
      <c r="C25" s="27">
        <v>1</v>
      </c>
      <c r="D25" s="28">
        <f>+D24*C25</f>
        <v>160.48456076923077</v>
      </c>
      <c r="E25" s="226"/>
      <c r="F25" s="226"/>
      <c r="G25" s="226"/>
      <c r="H25" s="226"/>
      <c r="I25" s="226"/>
      <c r="J25" s="226"/>
      <c r="K25" s="226"/>
      <c r="L25" s="226"/>
      <c r="M25" s="226"/>
      <c r="N25" s="226"/>
      <c r="O25" s="226"/>
    </row>
    <row r="26" spans="1:16" ht="30" customHeight="1" thickBot="1" x14ac:dyDescent="0.35">
      <c r="A26" s="236" t="s">
        <v>48</v>
      </c>
      <c r="B26" s="236"/>
      <c r="C26" s="237">
        <v>45638</v>
      </c>
      <c r="D26" s="237"/>
      <c r="E26" s="226"/>
      <c r="F26" s="226"/>
      <c r="G26" s="226"/>
      <c r="H26" s="226"/>
      <c r="I26" s="226"/>
      <c r="J26" s="226"/>
      <c r="K26" s="226"/>
      <c r="L26" s="226"/>
      <c r="M26" s="226"/>
      <c r="N26" s="226"/>
      <c r="O26" s="226"/>
    </row>
    <row r="27" spans="1:16" ht="30" customHeight="1" thickBot="1" x14ac:dyDescent="0.35">
      <c r="A27" s="238" t="s">
        <v>49</v>
      </c>
      <c r="B27" s="238"/>
      <c r="C27" s="225" t="str">
        <f>+IF(H37&gt;=D25,"CUMPLE","NO CUMPLE")</f>
        <v>NO CUMPLE</v>
      </c>
      <c r="D27" s="225"/>
      <c r="E27" s="226"/>
      <c r="F27" s="226"/>
      <c r="G27" s="226"/>
      <c r="H27" s="226"/>
      <c r="I27" s="226"/>
      <c r="J27" s="226"/>
      <c r="K27" s="226"/>
      <c r="L27" s="226"/>
      <c r="M27" s="226"/>
      <c r="N27" s="226"/>
      <c r="O27" s="226"/>
    </row>
    <row r="28" spans="1:16" ht="55.5" customHeight="1" thickBot="1" x14ac:dyDescent="0.35">
      <c r="A28" s="233" t="s">
        <v>105</v>
      </c>
      <c r="B28" s="233"/>
      <c r="C28" s="233"/>
      <c r="D28" s="233"/>
      <c r="E28" s="233"/>
      <c r="F28" s="233"/>
      <c r="G28" s="233"/>
      <c r="H28" s="233"/>
      <c r="I28" s="30" t="s">
        <v>50</v>
      </c>
      <c r="J28" s="38" t="s">
        <v>51</v>
      </c>
      <c r="K28" s="234" t="s">
        <v>52</v>
      </c>
      <c r="L28" s="234"/>
      <c r="M28" s="228" t="s">
        <v>106</v>
      </c>
      <c r="N28" s="228" t="s">
        <v>107</v>
      </c>
      <c r="O28" s="229" t="s">
        <v>53</v>
      </c>
    </row>
    <row r="29" spans="1:16" ht="77.25" customHeight="1" x14ac:dyDescent="0.3">
      <c r="A29" s="31" t="s">
        <v>54</v>
      </c>
      <c r="B29" s="232" t="s">
        <v>55</v>
      </c>
      <c r="C29" s="232"/>
      <c r="D29" s="32" t="s">
        <v>56</v>
      </c>
      <c r="E29" s="32" t="s">
        <v>57</v>
      </c>
      <c r="F29" s="32" t="s">
        <v>58</v>
      </c>
      <c r="G29" s="40" t="s">
        <v>59</v>
      </c>
      <c r="H29" s="40" t="s">
        <v>60</v>
      </c>
      <c r="I29" s="33" t="s">
        <v>61</v>
      </c>
      <c r="J29" s="33" t="s">
        <v>79</v>
      </c>
      <c r="K29" s="63" t="s">
        <v>88</v>
      </c>
      <c r="L29" s="72" t="s">
        <v>62</v>
      </c>
      <c r="M29" s="228"/>
      <c r="N29" s="228"/>
      <c r="O29" s="229"/>
    </row>
    <row r="30" spans="1:16" ht="39.9" customHeight="1" x14ac:dyDescent="0.3">
      <c r="A30" s="35" t="str">
        <f>+'LISTA DE OFERENTES'!B7</f>
        <v>AHLA SHUGL INTERNATIONAL SAS</v>
      </c>
      <c r="B30" s="36"/>
      <c r="C30" s="36"/>
      <c r="D30" s="36"/>
      <c r="E30" s="36"/>
      <c r="F30" s="36"/>
      <c r="G30" s="36"/>
      <c r="H30" s="36"/>
      <c r="I30" s="58"/>
      <c r="J30" s="58"/>
      <c r="K30" s="230" t="str">
        <f>+A30</f>
        <v>AHLA SHUGL INTERNATIONAL SAS</v>
      </c>
      <c r="L30" s="73"/>
      <c r="M30" s="36"/>
      <c r="N30" s="36"/>
      <c r="O30" s="61"/>
    </row>
    <row r="31" spans="1:16" s="10" customFormat="1" ht="106.5" customHeight="1" x14ac:dyDescent="0.3">
      <c r="A31" s="41" t="s">
        <v>122</v>
      </c>
      <c r="B31" s="221" t="s">
        <v>124</v>
      </c>
      <c r="C31" s="221"/>
      <c r="D31" s="76">
        <v>182070000</v>
      </c>
      <c r="E31" s="60">
        <v>2019</v>
      </c>
      <c r="F31" s="59">
        <f>D31/(VLOOKUP(E31,$D$88:$E$121,2,FALSE))</f>
        <v>219.86050263489656</v>
      </c>
      <c r="G31" s="64">
        <v>0.4</v>
      </c>
      <c r="H31" s="65">
        <f>G31*F31</f>
        <v>87.944201053958636</v>
      </c>
      <c r="I31" s="66">
        <v>43785</v>
      </c>
      <c r="J31" s="162" t="s">
        <v>42</v>
      </c>
      <c r="K31" s="231"/>
      <c r="L31" s="74">
        <f>IF(M31="CUMPLE",H31,"0")</f>
        <v>87.944201053958636</v>
      </c>
      <c r="M31" s="101" t="s">
        <v>42</v>
      </c>
      <c r="N31" s="97" t="s">
        <v>42</v>
      </c>
      <c r="O31" s="110"/>
    </row>
    <row r="32" spans="1:16" s="10" customFormat="1" ht="106.5" customHeight="1" x14ac:dyDescent="0.3">
      <c r="A32" s="41" t="s">
        <v>123</v>
      </c>
      <c r="B32" s="221" t="s">
        <v>125</v>
      </c>
      <c r="C32" s="221"/>
      <c r="D32" s="76">
        <v>290000000</v>
      </c>
      <c r="E32" s="60">
        <v>2017</v>
      </c>
      <c r="F32" s="59">
        <f>D32/(VLOOKUP(E32,$D$88:$E$121,2,FALSE))</f>
        <v>393.10467293013443</v>
      </c>
      <c r="G32" s="64">
        <v>1</v>
      </c>
      <c r="H32" s="65">
        <f>G32*F32</f>
        <v>393.10467293013443</v>
      </c>
      <c r="I32" s="66">
        <v>42823</v>
      </c>
      <c r="J32" s="162" t="s">
        <v>42</v>
      </c>
      <c r="K32" s="231"/>
      <c r="L32" s="74">
        <f>IF(M32="CUMPLE",H32,"0")</f>
        <v>393.10467293013443</v>
      </c>
      <c r="M32" s="101" t="s">
        <v>42</v>
      </c>
      <c r="N32" s="97" t="s">
        <v>42</v>
      </c>
      <c r="O32" s="110"/>
    </row>
    <row r="33" spans="1:16" ht="39.9" customHeight="1" thickBot="1" x14ac:dyDescent="0.35">
      <c r="A33" s="222" t="s">
        <v>126</v>
      </c>
      <c r="B33" s="223"/>
      <c r="C33" s="223"/>
      <c r="D33" s="223"/>
      <c r="E33" s="223"/>
      <c r="F33" s="223"/>
      <c r="G33" s="223"/>
      <c r="H33" s="223"/>
      <c r="I33" s="223"/>
      <c r="J33" s="224"/>
      <c r="K33" s="231"/>
      <c r="L33" s="100">
        <f>+SUM(L31:L32)</f>
        <v>481.04887398409306</v>
      </c>
      <c r="M33" s="36"/>
      <c r="N33" s="98"/>
      <c r="O33" s="61"/>
    </row>
    <row r="34" spans="1:16" s="10" customFormat="1" ht="106.5" customHeight="1" x14ac:dyDescent="0.3">
      <c r="A34" s="41" t="s">
        <v>127</v>
      </c>
      <c r="B34" s="221" t="s">
        <v>130</v>
      </c>
      <c r="C34" s="221"/>
      <c r="D34" s="76">
        <v>466200000</v>
      </c>
      <c r="E34" s="60">
        <v>2016</v>
      </c>
      <c r="F34" s="59">
        <f>D34/(VLOOKUP(E34,$D$88:$E$121,2,FALSE))</f>
        <v>676.18626306285398</v>
      </c>
      <c r="G34" s="64">
        <v>0.5</v>
      </c>
      <c r="H34" s="65">
        <f>G34*F34</f>
        <v>338.09313153142699</v>
      </c>
      <c r="I34" s="66">
        <v>42514</v>
      </c>
      <c r="J34" s="162" t="s">
        <v>42</v>
      </c>
      <c r="K34" s="231"/>
      <c r="L34" s="74">
        <f>IF(M34="CUMPLE",H34,"0")</f>
        <v>338.09313153142699</v>
      </c>
      <c r="M34" s="101" t="s">
        <v>42</v>
      </c>
      <c r="N34" s="101" t="s">
        <v>42</v>
      </c>
      <c r="O34" s="110"/>
    </row>
    <row r="35" spans="1:16" s="10" customFormat="1" ht="106.5" customHeight="1" x14ac:dyDescent="0.3">
      <c r="A35" s="41" t="s">
        <v>128</v>
      </c>
      <c r="B35" s="221" t="s">
        <v>129</v>
      </c>
      <c r="C35" s="221"/>
      <c r="D35" s="76">
        <v>259733094</v>
      </c>
      <c r="E35" s="60">
        <v>2017</v>
      </c>
      <c r="F35" s="59">
        <f>D35/(VLOOKUP(E35,$D$88:$E$121,2,FALSE))</f>
        <v>352.07687229655818</v>
      </c>
      <c r="G35" s="64">
        <v>0.25</v>
      </c>
      <c r="H35" s="65">
        <f>G35*F35</f>
        <v>88.019218074139545</v>
      </c>
      <c r="I35" s="66">
        <v>42993</v>
      </c>
      <c r="J35" s="162" t="s">
        <v>42</v>
      </c>
      <c r="K35" s="231"/>
      <c r="L35" s="74">
        <f>IF(M35="CUMPLE",H35,"0")</f>
        <v>88.019218074139545</v>
      </c>
      <c r="M35" s="101" t="s">
        <v>42</v>
      </c>
      <c r="N35" s="101" t="s">
        <v>42</v>
      </c>
      <c r="O35" s="110"/>
    </row>
    <row r="36" spans="1:16" ht="39.450000000000003" customHeight="1" x14ac:dyDescent="0.3">
      <c r="A36" s="35"/>
      <c r="B36" s="36"/>
      <c r="C36" s="36"/>
      <c r="D36" s="36"/>
      <c r="E36" s="36"/>
      <c r="F36" s="36"/>
      <c r="G36" s="36"/>
      <c r="H36" s="36"/>
      <c r="I36" s="58"/>
      <c r="J36" s="58"/>
      <c r="K36" s="231"/>
      <c r="L36" s="36"/>
      <c r="M36" s="36"/>
      <c r="N36" s="98"/>
      <c r="O36" s="61"/>
    </row>
    <row r="37" spans="1:16" s="10" customFormat="1" ht="52.5" customHeight="1" thickBot="1" x14ac:dyDescent="0.35">
      <c r="A37" s="218" t="s">
        <v>63</v>
      </c>
      <c r="B37" s="218"/>
      <c r="C37" s="218"/>
      <c r="D37" s="218"/>
      <c r="E37" s="218"/>
      <c r="F37" s="218"/>
      <c r="G37" s="219"/>
      <c r="H37" s="62"/>
      <c r="I37" s="220" t="s">
        <v>64</v>
      </c>
      <c r="J37" s="220"/>
      <c r="K37" s="220"/>
      <c r="L37" s="100">
        <f>+SUM(L34:L35)</f>
        <v>426.11234960556652</v>
      </c>
      <c r="M37" s="99"/>
      <c r="N37" s="99"/>
      <c r="O37" s="37" t="s">
        <v>42</v>
      </c>
    </row>
    <row r="38" spans="1:16" s="10" customFormat="1" ht="52.5" customHeight="1" thickBot="1" x14ac:dyDescent="0.35">
      <c r="A38" s="152"/>
      <c r="B38" s="152"/>
      <c r="C38" s="152"/>
      <c r="D38" s="152"/>
      <c r="E38" s="152"/>
      <c r="F38" s="152"/>
      <c r="G38" s="152"/>
      <c r="H38" s="153"/>
      <c r="I38" s="1"/>
      <c r="J38" s="1"/>
      <c r="K38" s="1"/>
      <c r="L38" s="1"/>
      <c r="M38" s="2"/>
      <c r="N38" s="2"/>
      <c r="O38" s="2"/>
    </row>
    <row r="39" spans="1:16" ht="30.75" customHeight="1" thickBot="1" x14ac:dyDescent="0.35">
      <c r="A39" s="245">
        <v>3</v>
      </c>
      <c r="B39" s="245"/>
      <c r="C39" s="245"/>
      <c r="D39" s="245"/>
      <c r="E39" s="226" t="str">
        <f>+VLOOKUP(A39,'LISTA DE OFERENTES'!$A$6:$B$8,2,TRUE)</f>
        <v>CONSORCIO APIN 2024.</v>
      </c>
      <c r="F39" s="226"/>
      <c r="G39" s="226"/>
      <c r="H39" s="226"/>
      <c r="I39" s="226"/>
      <c r="J39" s="226"/>
      <c r="K39" s="226"/>
      <c r="L39" s="226"/>
      <c r="M39" s="226"/>
      <c r="N39" s="226"/>
      <c r="O39" s="226"/>
      <c r="P39" s="43"/>
    </row>
    <row r="40" spans="1:16" ht="50.25" customHeight="1" thickBot="1" x14ac:dyDescent="0.35">
      <c r="A40" s="8" t="s">
        <v>45</v>
      </c>
      <c r="B40" s="34">
        <f>COUNTIF(M47:M56,"CUMPLE")</f>
        <v>3</v>
      </c>
      <c r="C40" s="9" t="s">
        <v>46</v>
      </c>
      <c r="D40" s="26">
        <f>+$E$63</f>
        <v>160.48456076923077</v>
      </c>
      <c r="E40" s="226"/>
      <c r="F40" s="226"/>
      <c r="G40" s="226"/>
      <c r="H40" s="226"/>
      <c r="I40" s="226"/>
      <c r="J40" s="226"/>
      <c r="K40" s="226"/>
      <c r="L40" s="226"/>
      <c r="M40" s="226"/>
      <c r="N40" s="226"/>
      <c r="O40" s="226"/>
    </row>
    <row r="41" spans="1:16" ht="30" customHeight="1" thickBot="1" x14ac:dyDescent="0.35">
      <c r="A41" s="235" t="s">
        <v>47</v>
      </c>
      <c r="B41" s="235"/>
      <c r="C41" s="27">
        <v>1</v>
      </c>
      <c r="D41" s="28">
        <f>+D40*C41</f>
        <v>160.48456076923077</v>
      </c>
      <c r="E41" s="226"/>
      <c r="F41" s="226"/>
      <c r="G41" s="226"/>
      <c r="H41" s="226"/>
      <c r="I41" s="226"/>
      <c r="J41" s="226"/>
      <c r="K41" s="226"/>
      <c r="L41" s="226"/>
      <c r="M41" s="226"/>
      <c r="N41" s="226"/>
      <c r="O41" s="226"/>
    </row>
    <row r="42" spans="1:16" ht="30" customHeight="1" thickBot="1" x14ac:dyDescent="0.35">
      <c r="A42" s="236" t="s">
        <v>48</v>
      </c>
      <c r="B42" s="236"/>
      <c r="C42" s="237">
        <v>45638</v>
      </c>
      <c r="D42" s="237"/>
      <c r="E42" s="226"/>
      <c r="F42" s="226"/>
      <c r="G42" s="226"/>
      <c r="H42" s="226"/>
      <c r="I42" s="226"/>
      <c r="J42" s="226"/>
      <c r="K42" s="226"/>
      <c r="L42" s="226"/>
      <c r="M42" s="226"/>
      <c r="N42" s="226"/>
      <c r="O42" s="226"/>
    </row>
    <row r="43" spans="1:16" ht="30" customHeight="1" thickBot="1" x14ac:dyDescent="0.35">
      <c r="A43" s="238" t="s">
        <v>49</v>
      </c>
      <c r="B43" s="238"/>
      <c r="C43" s="225" t="str">
        <f>+IF(H57&gt;=D41,"CUMPLE","NO CUMPLE")</f>
        <v>NO CUMPLE</v>
      </c>
      <c r="D43" s="225"/>
      <c r="E43" s="226"/>
      <c r="F43" s="226"/>
      <c r="G43" s="226"/>
      <c r="H43" s="226"/>
      <c r="I43" s="226"/>
      <c r="J43" s="226"/>
      <c r="K43" s="226"/>
      <c r="L43" s="226"/>
      <c r="M43" s="226"/>
      <c r="N43" s="226"/>
      <c r="O43" s="226"/>
    </row>
    <row r="44" spans="1:16" ht="55.5" customHeight="1" thickBot="1" x14ac:dyDescent="0.35">
      <c r="A44" s="233" t="s">
        <v>105</v>
      </c>
      <c r="B44" s="233"/>
      <c r="C44" s="233"/>
      <c r="D44" s="233"/>
      <c r="E44" s="233"/>
      <c r="F44" s="233"/>
      <c r="G44" s="233"/>
      <c r="H44" s="233"/>
      <c r="I44" s="30" t="s">
        <v>50</v>
      </c>
      <c r="J44" s="38" t="s">
        <v>51</v>
      </c>
      <c r="K44" s="234" t="s">
        <v>52</v>
      </c>
      <c r="L44" s="234"/>
      <c r="M44" s="228" t="s">
        <v>106</v>
      </c>
      <c r="N44" s="228" t="s">
        <v>107</v>
      </c>
      <c r="O44" s="229" t="s">
        <v>53</v>
      </c>
    </row>
    <row r="45" spans="1:16" ht="77.25" customHeight="1" x14ac:dyDescent="0.3">
      <c r="A45" s="31" t="s">
        <v>54</v>
      </c>
      <c r="B45" s="232" t="s">
        <v>55</v>
      </c>
      <c r="C45" s="232"/>
      <c r="D45" s="32" t="s">
        <v>56</v>
      </c>
      <c r="E45" s="32" t="s">
        <v>57</v>
      </c>
      <c r="F45" s="32" t="s">
        <v>58</v>
      </c>
      <c r="G45" s="40" t="s">
        <v>59</v>
      </c>
      <c r="H45" s="40" t="s">
        <v>60</v>
      </c>
      <c r="I45" s="33" t="s">
        <v>61</v>
      </c>
      <c r="J45" s="33" t="s">
        <v>79</v>
      </c>
      <c r="K45" s="63" t="s">
        <v>88</v>
      </c>
      <c r="L45" s="72" t="s">
        <v>62</v>
      </c>
      <c r="M45" s="228"/>
      <c r="N45" s="228"/>
      <c r="O45" s="229"/>
    </row>
    <row r="46" spans="1:16" ht="39.9" customHeight="1" x14ac:dyDescent="0.3">
      <c r="A46" s="35" t="str">
        <f>+'LISTA DE OFERENTES'!G8</f>
        <v>Iconproyectos SAS</v>
      </c>
      <c r="B46" s="36"/>
      <c r="C46" s="36"/>
      <c r="D46" s="36"/>
      <c r="E46" s="36"/>
      <c r="F46" s="36"/>
      <c r="G46" s="36"/>
      <c r="H46" s="36"/>
      <c r="I46" s="58"/>
      <c r="J46" s="58"/>
      <c r="K46" s="230" t="str">
        <f>+A51</f>
        <v>App Control Ingeniería SAS</v>
      </c>
      <c r="L46" s="73"/>
      <c r="M46" s="58"/>
      <c r="N46" s="58"/>
      <c r="O46" s="61"/>
    </row>
    <row r="47" spans="1:16" s="10" customFormat="1" ht="166.5" customHeight="1" x14ac:dyDescent="0.3">
      <c r="A47" s="41" t="s">
        <v>139</v>
      </c>
      <c r="B47" s="221" t="s">
        <v>137</v>
      </c>
      <c r="C47" s="221"/>
      <c r="D47" s="76">
        <v>10400000</v>
      </c>
      <c r="E47" s="60">
        <v>2012</v>
      </c>
      <c r="F47" s="59">
        <f>D47/(VLOOKUP(E47,$D$88:$E$121,2,FALSE))</f>
        <v>18.351861655196753</v>
      </c>
      <c r="G47" s="64">
        <v>1</v>
      </c>
      <c r="H47" s="65">
        <f>G47*F47</f>
        <v>18.351861655196753</v>
      </c>
      <c r="I47" s="66">
        <v>41022</v>
      </c>
      <c r="J47" s="162" t="s">
        <v>42</v>
      </c>
      <c r="K47" s="231"/>
      <c r="L47" s="74" t="str">
        <f>IF(M47="CUMPLE",H47,"0")</f>
        <v>0</v>
      </c>
      <c r="M47" s="41" t="s">
        <v>44</v>
      </c>
      <c r="N47" s="41" t="s">
        <v>44</v>
      </c>
      <c r="O47" s="166" t="s">
        <v>148</v>
      </c>
    </row>
    <row r="48" spans="1:16" s="10" customFormat="1" ht="178.95" customHeight="1" x14ac:dyDescent="0.3">
      <c r="A48" s="41" t="s">
        <v>140</v>
      </c>
      <c r="B48" s="221" t="s">
        <v>137</v>
      </c>
      <c r="C48" s="221"/>
      <c r="D48" s="76">
        <v>15600000</v>
      </c>
      <c r="E48" s="60">
        <v>2013</v>
      </c>
      <c r="F48" s="59">
        <f>D48/(VLOOKUP(E48,$D$88:$E$121,2,FALSE))</f>
        <v>26.463104325699746</v>
      </c>
      <c r="G48" s="64">
        <v>1</v>
      </c>
      <c r="H48" s="65">
        <f>G48*F48</f>
        <v>26.463104325699746</v>
      </c>
      <c r="I48" s="66">
        <v>45210</v>
      </c>
      <c r="J48" s="162" t="s">
        <v>42</v>
      </c>
      <c r="K48" s="231"/>
      <c r="L48" s="74" t="str">
        <f t="shared" ref="L48:L52" si="2">IF(M48="CUMPLE",H48,"0")</f>
        <v>0</v>
      </c>
      <c r="M48" s="41" t="s">
        <v>44</v>
      </c>
      <c r="N48" s="41" t="s">
        <v>44</v>
      </c>
      <c r="O48" s="166" t="s">
        <v>148</v>
      </c>
    </row>
    <row r="49" spans="1:15" s="10" customFormat="1" ht="179.55" customHeight="1" x14ac:dyDescent="0.3">
      <c r="A49" s="41" t="s">
        <v>141</v>
      </c>
      <c r="B49" s="221" t="s">
        <v>137</v>
      </c>
      <c r="C49" s="221"/>
      <c r="D49" s="76">
        <v>21000000</v>
      </c>
      <c r="E49" s="60">
        <v>2013</v>
      </c>
      <c r="F49" s="59">
        <f>D49/(VLOOKUP(E49,$D$88:$E$121,2,FALSE))</f>
        <v>35.623409669211199</v>
      </c>
      <c r="G49" s="64">
        <v>1</v>
      </c>
      <c r="H49" s="65">
        <f>G49*F49</f>
        <v>35.623409669211199</v>
      </c>
      <c r="I49" s="66">
        <v>45210</v>
      </c>
      <c r="J49" s="162" t="s">
        <v>42</v>
      </c>
      <c r="K49" s="231"/>
      <c r="L49" s="74" t="str">
        <f t="shared" si="2"/>
        <v>0</v>
      </c>
      <c r="M49" s="41" t="s">
        <v>44</v>
      </c>
      <c r="N49" s="41" t="s">
        <v>44</v>
      </c>
      <c r="O49" s="166" t="s">
        <v>148</v>
      </c>
    </row>
    <row r="50" spans="1:15" s="10" customFormat="1" ht="198" customHeight="1" x14ac:dyDescent="0.3">
      <c r="A50" s="41" t="s">
        <v>142</v>
      </c>
      <c r="B50" s="221" t="s">
        <v>137</v>
      </c>
      <c r="C50" s="221"/>
      <c r="D50" s="76">
        <v>14000000</v>
      </c>
      <c r="E50" s="60">
        <v>2014</v>
      </c>
      <c r="F50" s="59">
        <f>D50/(VLOOKUP(E50,$D$88:$E$121,2,FALSE))</f>
        <v>22.727272727272727</v>
      </c>
      <c r="G50" s="64">
        <v>1</v>
      </c>
      <c r="H50" s="65">
        <f>G50*F50</f>
        <v>22.727272727272727</v>
      </c>
      <c r="I50" s="66">
        <v>41701</v>
      </c>
      <c r="J50" s="162" t="s">
        <v>42</v>
      </c>
      <c r="K50" s="231"/>
      <c r="L50" s="74" t="str">
        <f t="shared" si="2"/>
        <v>0</v>
      </c>
      <c r="M50" s="41" t="s">
        <v>44</v>
      </c>
      <c r="N50" s="41" t="s">
        <v>44</v>
      </c>
      <c r="O50" s="166" t="s">
        <v>148</v>
      </c>
    </row>
    <row r="51" spans="1:15" ht="39.9" customHeight="1" x14ac:dyDescent="0.3">
      <c r="A51" s="35" t="str">
        <f>+'LISTA DE OFERENTES'!I8</f>
        <v>App Control Ingeniería SAS</v>
      </c>
      <c r="B51" s="36"/>
      <c r="C51" s="36"/>
      <c r="D51" s="36"/>
      <c r="E51" s="36"/>
      <c r="F51" s="36"/>
      <c r="G51" s="36"/>
      <c r="H51" s="36"/>
      <c r="I51" s="58"/>
      <c r="J51" s="58"/>
      <c r="K51" s="231"/>
      <c r="L51" s="36"/>
      <c r="M51" s="36"/>
      <c r="N51" s="98"/>
      <c r="O51" s="61"/>
    </row>
    <row r="52" spans="1:15" s="10" customFormat="1" ht="106.5" customHeight="1" x14ac:dyDescent="0.3">
      <c r="A52" s="41" t="s">
        <v>143</v>
      </c>
      <c r="B52" s="221" t="s">
        <v>138</v>
      </c>
      <c r="C52" s="221"/>
      <c r="D52" s="76">
        <v>347055260</v>
      </c>
      <c r="E52" s="60">
        <v>2021</v>
      </c>
      <c r="F52" s="59">
        <f>D52/(VLOOKUP(E52,$D$88:$E$121,2,FALSE))</f>
        <v>381.99815965641051</v>
      </c>
      <c r="G52" s="64">
        <v>0.85</v>
      </c>
      <c r="H52" s="65">
        <f>G52*F52</f>
        <v>324.69843570794893</v>
      </c>
      <c r="I52" s="66">
        <v>44547</v>
      </c>
      <c r="J52" s="162" t="s">
        <v>42</v>
      </c>
      <c r="K52" s="231"/>
      <c r="L52" s="74">
        <f t="shared" si="2"/>
        <v>324.69843570794893</v>
      </c>
      <c r="M52" s="101" t="s">
        <v>42</v>
      </c>
      <c r="N52" s="97" t="s">
        <v>42</v>
      </c>
      <c r="O52" s="110"/>
    </row>
    <row r="53" spans="1:15" ht="39.9" customHeight="1" thickBot="1" x14ac:dyDescent="0.35">
      <c r="A53" s="222" t="s">
        <v>126</v>
      </c>
      <c r="B53" s="223"/>
      <c r="C53" s="223"/>
      <c r="D53" s="223"/>
      <c r="E53" s="223"/>
      <c r="F53" s="223"/>
      <c r="G53" s="223"/>
      <c r="H53" s="223"/>
      <c r="I53" s="223"/>
      <c r="J53" s="224"/>
      <c r="K53" s="231"/>
      <c r="L53" s="100">
        <f>L47+L48+L49+L50+L52</f>
        <v>324.69843570794893</v>
      </c>
      <c r="M53" s="58"/>
      <c r="N53" s="165"/>
      <c r="O53" s="61"/>
    </row>
    <row r="54" spans="1:15" s="10" customFormat="1" ht="106.5" customHeight="1" x14ac:dyDescent="0.3">
      <c r="A54" s="41" t="s">
        <v>145</v>
      </c>
      <c r="B54" s="221" t="s">
        <v>144</v>
      </c>
      <c r="C54" s="221"/>
      <c r="D54" s="76">
        <v>222043807</v>
      </c>
      <c r="E54" s="60">
        <v>2021</v>
      </c>
      <c r="F54" s="59">
        <f>D54/(VLOOKUP(E54,$D$88:$E$121,2,FALSE))</f>
        <v>244.40005789597657</v>
      </c>
      <c r="G54" s="64">
        <v>1</v>
      </c>
      <c r="H54" s="65">
        <f>G54*F54</f>
        <v>244.40005789597657</v>
      </c>
      <c r="I54" s="66">
        <v>44525</v>
      </c>
      <c r="J54" s="162" t="s">
        <v>42</v>
      </c>
      <c r="K54" s="231"/>
      <c r="L54" s="74">
        <f>IF(M54="CUMPLE",H54,"0")</f>
        <v>244.40005789597657</v>
      </c>
      <c r="M54" s="41" t="s">
        <v>42</v>
      </c>
      <c r="N54" s="41" t="s">
        <v>42</v>
      </c>
      <c r="O54" s="160"/>
    </row>
    <row r="55" spans="1:15" s="10" customFormat="1" ht="106.5" customHeight="1" x14ac:dyDescent="0.3">
      <c r="A55" s="41" t="s">
        <v>146</v>
      </c>
      <c r="B55" s="221" t="s">
        <v>144</v>
      </c>
      <c r="C55" s="221"/>
      <c r="D55" s="76">
        <v>170355251</v>
      </c>
      <c r="E55" s="60">
        <v>2022</v>
      </c>
      <c r="F55" s="59">
        <f>D55/(VLOOKUP(E55,$D$88:$E$121,2,FALSE))</f>
        <v>170.35525100000001</v>
      </c>
      <c r="G55" s="64">
        <v>1</v>
      </c>
      <c r="H55" s="65">
        <f>G55*F55</f>
        <v>170.35525100000001</v>
      </c>
      <c r="I55" s="66">
        <v>44743</v>
      </c>
      <c r="J55" s="162" t="s">
        <v>42</v>
      </c>
      <c r="K55" s="231"/>
      <c r="L55" s="74">
        <f>IF(M55="CUMPLE",H55,"0")</f>
        <v>170.35525100000001</v>
      </c>
      <c r="M55" s="41" t="s">
        <v>42</v>
      </c>
      <c r="N55" s="41" t="s">
        <v>42</v>
      </c>
      <c r="O55" s="160"/>
    </row>
    <row r="56" spans="1:15" ht="39.9" customHeight="1" x14ac:dyDescent="0.3">
      <c r="A56" s="35"/>
      <c r="B56" s="36"/>
      <c r="C56" s="36"/>
      <c r="D56" s="36"/>
      <c r="E56" s="36"/>
      <c r="F56" s="36"/>
      <c r="G56" s="36"/>
      <c r="H56" s="36"/>
      <c r="I56" s="58"/>
      <c r="J56" s="58"/>
      <c r="K56" s="231"/>
      <c r="L56" s="36"/>
      <c r="M56" s="36"/>
      <c r="N56" s="98"/>
      <c r="O56" s="61"/>
    </row>
    <row r="57" spans="1:15" s="10" customFormat="1" ht="52.5" customHeight="1" thickBot="1" x14ac:dyDescent="0.35">
      <c r="A57" s="218" t="s">
        <v>63</v>
      </c>
      <c r="B57" s="218"/>
      <c r="C57" s="218"/>
      <c r="D57" s="218"/>
      <c r="E57" s="218"/>
      <c r="F57" s="218"/>
      <c r="G57" s="219"/>
      <c r="H57" s="62"/>
      <c r="I57" s="220" t="s">
        <v>64</v>
      </c>
      <c r="J57" s="220"/>
      <c r="K57" s="220"/>
      <c r="L57" s="100">
        <f>+SUM(L54:L55)</f>
        <v>414.75530889597655</v>
      </c>
      <c r="M57" s="99"/>
      <c r="N57" s="99"/>
      <c r="O57" s="37" t="s">
        <v>44</v>
      </c>
    </row>
    <row r="58" spans="1:15" s="10" customFormat="1" ht="52.5" customHeight="1" x14ac:dyDescent="0.3">
      <c r="A58" s="152"/>
      <c r="B58" s="152"/>
      <c r="C58" s="152"/>
      <c r="D58" s="152"/>
      <c r="E58" s="152"/>
      <c r="F58" s="152"/>
      <c r="G58" s="152"/>
      <c r="H58" s="153"/>
      <c r="I58" s="1"/>
      <c r="J58" s="1"/>
      <c r="K58" s="1"/>
      <c r="L58" s="1"/>
      <c r="M58" s="2"/>
      <c r="N58" s="2"/>
      <c r="O58" s="2"/>
    </row>
    <row r="59" spans="1:15" s="10" customFormat="1" ht="48" customHeight="1" x14ac:dyDescent="0.3">
      <c r="A59" s="1"/>
      <c r="B59" s="1"/>
      <c r="C59" s="1"/>
      <c r="D59" s="1"/>
      <c r="E59" s="1"/>
      <c r="F59" s="1"/>
      <c r="G59" s="1"/>
      <c r="H59" s="57"/>
      <c r="I59" s="1"/>
      <c r="J59" s="1"/>
      <c r="K59" s="1"/>
      <c r="L59" s="2"/>
      <c r="M59" s="2"/>
      <c r="N59" s="2"/>
      <c r="O59" s="2"/>
    </row>
    <row r="60" spans="1:15" s="10" customFormat="1" ht="48" customHeight="1" x14ac:dyDescent="0.3">
      <c r="A60" s="1"/>
      <c r="B60" s="1"/>
      <c r="C60" s="1"/>
      <c r="D60" s="1"/>
      <c r="E60" s="1"/>
      <c r="F60" s="1"/>
      <c r="G60" s="1"/>
      <c r="H60" s="57"/>
      <c r="I60" s="1"/>
      <c r="J60" s="1"/>
      <c r="K60" s="1"/>
      <c r="L60" s="2"/>
      <c r="M60" s="2"/>
      <c r="N60" s="2"/>
      <c r="O60" s="2"/>
    </row>
    <row r="61" spans="1:15" ht="15.75" hidden="1" customHeight="1" x14ac:dyDescent="0.3">
      <c r="A61" s="3"/>
      <c r="B61" s="3"/>
      <c r="C61" s="3"/>
      <c r="D61" s="3"/>
      <c r="E61" s="3"/>
      <c r="F61" s="3"/>
      <c r="G61" s="3"/>
      <c r="H61" s="1"/>
      <c r="I61" s="1"/>
      <c r="J61" s="1"/>
      <c r="K61" s="1"/>
      <c r="L61" s="2"/>
      <c r="M61" s="2"/>
      <c r="N61" s="2"/>
      <c r="O61" s="2"/>
    </row>
    <row r="62" spans="1:15" ht="29.25" customHeight="1" x14ac:dyDescent="0.3">
      <c r="A62" s="243" t="s">
        <v>65</v>
      </c>
      <c r="B62" s="244"/>
      <c r="C62" s="25">
        <v>0.5</v>
      </c>
      <c r="D62" s="25" t="s">
        <v>66</v>
      </c>
      <c r="E62" s="25" t="s">
        <v>67</v>
      </c>
      <c r="F62" s="4" t="s">
        <v>68</v>
      </c>
      <c r="G62" s="4" t="s">
        <v>69</v>
      </c>
      <c r="H62" s="4" t="s">
        <v>70</v>
      </c>
      <c r="I62" s="1"/>
      <c r="J62" s="1"/>
      <c r="K62" s="1"/>
      <c r="L62" s="2"/>
      <c r="M62" s="2"/>
      <c r="N62" s="2"/>
      <c r="O62" s="2"/>
    </row>
    <row r="63" spans="1:15" ht="21" x14ac:dyDescent="0.3">
      <c r="A63" s="11" t="s">
        <v>71</v>
      </c>
      <c r="B63" s="80">
        <f>+'CONDICIONES GENERALES'!P6</f>
        <v>208629929</v>
      </c>
      <c r="C63" s="80">
        <f>+D63/2</f>
        <v>80.242280384615384</v>
      </c>
      <c r="D63" s="12">
        <f>+$B$63/$E$121</f>
        <v>160.48456076923077</v>
      </c>
      <c r="E63" s="12">
        <f>$B$63/$E$121</f>
        <v>160.48456076923077</v>
      </c>
      <c r="F63" s="12">
        <f>E63*0.75</f>
        <v>120.36342057692308</v>
      </c>
      <c r="G63" s="12">
        <f>E63*1.2</f>
        <v>192.58147292307692</v>
      </c>
      <c r="H63" s="12">
        <f>E63*1.5</f>
        <v>240.72684115384615</v>
      </c>
      <c r="I63" s="24"/>
      <c r="J63" s="1"/>
      <c r="K63" s="1"/>
      <c r="L63" s="1"/>
      <c r="M63" s="2"/>
      <c r="N63" s="2"/>
      <c r="O63" s="2"/>
    </row>
    <row r="64" spans="1:15" ht="21" x14ac:dyDescent="0.3">
      <c r="A64" s="13"/>
      <c r="B64" s="14"/>
      <c r="C64" s="15"/>
      <c r="D64" s="16"/>
      <c r="E64" s="16"/>
      <c r="F64" s="15"/>
      <c r="G64" s="16"/>
      <c r="H64" s="17"/>
      <c r="I64" s="18"/>
      <c r="J64" s="1"/>
      <c r="K64" s="1"/>
      <c r="L64" s="1"/>
      <c r="M64" s="2"/>
      <c r="N64" s="2"/>
      <c r="O64" s="2"/>
    </row>
    <row r="65" spans="1:18" ht="21" x14ac:dyDescent="0.3">
      <c r="A65" s="19"/>
      <c r="B65" s="20"/>
      <c r="C65" s="15"/>
      <c r="D65" s="16"/>
      <c r="E65" s="16"/>
      <c r="F65" s="15"/>
      <c r="G65" s="16"/>
      <c r="H65" s="17"/>
      <c r="I65" s="18"/>
      <c r="J65" s="1"/>
      <c r="K65" s="1"/>
      <c r="L65" s="1"/>
      <c r="M65" s="2"/>
      <c r="N65" s="2"/>
      <c r="O65" s="2"/>
    </row>
    <row r="66" spans="1:18" ht="162.75" customHeight="1" x14ac:dyDescent="0.45">
      <c r="A66" s="241" t="str">
        <f>+'CONDICIONES GENERALES'!C3</f>
        <v>OBJETO: “REALIZAR EL SEGUIMIENTO A LA ESTABILIDAD Y CALIDAD DE LAS OBRAS DE INFRAESTRUCTURA EJECUTADAS CON RECURSOS DE LA
ALCALDIA LOCAL DE PUENTE ARANDA QUE CUENTAN CON PÓLIZAS DE ESTABILIDAD VIGENTES, EN CUMPLIMIENTO DEL NUMERAL 4°, ARTÍCULO 4° DE LA LEY 80 DE 1993”</v>
      </c>
      <c r="B66" s="241"/>
      <c r="C66" s="241"/>
      <c r="D66" s="241"/>
      <c r="E66" s="241"/>
      <c r="F66" s="241"/>
      <c r="G66" s="241"/>
      <c r="H66" s="241"/>
      <c r="I66" s="241"/>
      <c r="J66" s="54"/>
      <c r="K66" s="247"/>
      <c r="L66" s="247"/>
      <c r="M66" s="247"/>
      <c r="N66" s="247"/>
      <c r="O66" s="247"/>
      <c r="P66" s="247"/>
      <c r="Q66" s="247"/>
      <c r="R66" s="247"/>
    </row>
    <row r="67" spans="1:18" ht="22.5" customHeight="1" x14ac:dyDescent="0.45">
      <c r="A67" s="54"/>
      <c r="B67" s="54"/>
      <c r="C67" s="54"/>
      <c r="D67" s="54"/>
      <c r="E67" s="54"/>
      <c r="F67" s="54"/>
      <c r="G67" s="54"/>
      <c r="H67" s="54"/>
      <c r="I67" s="54"/>
      <c r="J67" s="54"/>
      <c r="K67" s="54"/>
      <c r="L67" s="54"/>
      <c r="M67" s="54"/>
      <c r="N67" s="54"/>
      <c r="O67" s="54"/>
      <c r="P67" s="54"/>
      <c r="Q67" s="54"/>
      <c r="R67" s="54"/>
    </row>
    <row r="68" spans="1:18" ht="57" customHeight="1" x14ac:dyDescent="0.45">
      <c r="A68" s="248" t="s">
        <v>3</v>
      </c>
      <c r="B68" s="248"/>
      <c r="C68" s="248"/>
      <c r="D68" s="248"/>
      <c r="E68" s="248"/>
      <c r="F68" s="248"/>
      <c r="G68" s="248"/>
      <c r="H68" s="248"/>
      <c r="I68" s="248"/>
      <c r="J68" s="248"/>
      <c r="K68" s="248"/>
      <c r="L68" s="248"/>
      <c r="N68" s="54"/>
      <c r="O68" s="54"/>
      <c r="P68" s="54"/>
      <c r="Q68" s="54"/>
      <c r="R68" s="54"/>
    </row>
    <row r="69" spans="1:18" ht="51.75" customHeight="1" x14ac:dyDescent="0.45">
      <c r="A69" s="241" t="s">
        <v>5</v>
      </c>
      <c r="B69" s="241"/>
      <c r="C69" s="54"/>
      <c r="D69" s="54"/>
      <c r="E69" s="54"/>
      <c r="F69" s="54"/>
      <c r="G69" s="54"/>
      <c r="H69" s="54"/>
      <c r="I69" s="54"/>
      <c r="J69" s="54"/>
      <c r="K69" s="54"/>
      <c r="L69" s="55" t="s">
        <v>4</v>
      </c>
      <c r="M69" s="55" t="str">
        <f>+'CONDICIONES GENERALES'!P5</f>
        <v>6 MESES</v>
      </c>
      <c r="N69" s="54"/>
      <c r="O69" s="54"/>
      <c r="P69" s="54"/>
      <c r="Q69" s="54"/>
      <c r="R69" s="54"/>
    </row>
    <row r="70" spans="1:18" ht="72.75" customHeight="1" x14ac:dyDescent="0.45">
      <c r="A70" s="247" t="str">
        <f>+'CONDICIONES GENERALES'!C7</f>
        <v>1. INTERVENTORÍA PARA OBRAS DE INFRAESTRUCTURA
2. CONTRATOS PARA LA REVISIÓN O DIAGNÓSTICO DE ESTABILIDAD O CALIDAD DE OBRAS DE INFRAESTRUCTURA</v>
      </c>
      <c r="B70" s="247"/>
      <c r="C70" s="247"/>
      <c r="D70" s="247"/>
      <c r="E70" s="247"/>
      <c r="F70" s="247"/>
      <c r="G70" s="247"/>
      <c r="H70" s="247"/>
      <c r="I70" s="247"/>
      <c r="J70" s="54"/>
      <c r="K70" s="54"/>
      <c r="L70" s="55" t="s">
        <v>6</v>
      </c>
      <c r="M70" s="56">
        <f>+'CONDICIONES GENERALES'!P6</f>
        <v>208629929</v>
      </c>
      <c r="N70" s="54"/>
      <c r="O70" s="54"/>
      <c r="P70" s="54"/>
      <c r="Q70" s="54"/>
      <c r="R70" s="54"/>
    </row>
    <row r="71" spans="1:18" ht="87.75" customHeight="1" x14ac:dyDescent="0.45">
      <c r="A71" s="247" t="str">
        <f>+'CONDICIONES GENERALES'!C8</f>
        <v>Nota1: Al menos uno de los contratos presentados deberá contener en su objeto el desarrollo de interventoría para obras de infraestructura.
Nota 2. Los contratos del numeral 2 para que sean válidos, deberán referirse en su objeto a revisiones periódicas de la estabilidad y calidad de las obras a que se refiere el artículo 4º, numeral 4º, de la Ley 80 de 1993, es decir revisiones periódicas y posteriores a la liquidación de los contratos con el fin de revisar la calidad o estabilidad de las obras. No serán válidos contratos que se refieran a la revisión de estabilidad de taludes o algún otro elemento natural ya que estos no son obras de infraestructura sino elementos naturales no construidos. Tampoco se aceptarán contratos de prestación de servicios ya que está labor es un servicio técnico y, por lo tanto, debe contratarse por concurso de méritos y dar como resultado un contrato de
consultoría. Tampoco se valdrán contratos cuyo objeto sea parcialmente la revisión de estabilidad de obras ya que no sería factible que se calculara cuál sería el valor de sólo esta labor técnica.</v>
      </c>
      <c r="B71" s="247"/>
      <c r="C71" s="247"/>
      <c r="D71" s="247"/>
      <c r="E71" s="247"/>
      <c r="F71" s="247"/>
      <c r="G71" s="247"/>
      <c r="H71" s="247"/>
      <c r="I71" s="247"/>
      <c r="J71" s="54"/>
      <c r="K71" s="54"/>
      <c r="L71" s="54"/>
      <c r="M71" s="54"/>
      <c r="N71" s="54"/>
      <c r="O71" s="54"/>
      <c r="P71" s="54"/>
      <c r="Q71" s="54"/>
      <c r="R71" s="54"/>
    </row>
    <row r="72" spans="1:18" ht="87.75" customHeight="1" x14ac:dyDescent="0.45">
      <c r="A72" s="247"/>
      <c r="B72" s="247"/>
      <c r="C72" s="247"/>
      <c r="D72" s="247"/>
      <c r="E72" s="247"/>
      <c r="F72" s="247"/>
      <c r="G72" s="247"/>
      <c r="H72" s="247"/>
      <c r="I72" s="247"/>
      <c r="J72" s="54"/>
      <c r="K72" s="54"/>
      <c r="L72" s="54"/>
      <c r="M72" s="54"/>
      <c r="N72" s="54"/>
      <c r="O72" s="54"/>
      <c r="P72" s="54"/>
      <c r="Q72" s="54"/>
      <c r="R72" s="54"/>
    </row>
    <row r="73" spans="1:18" ht="60" customHeight="1" x14ac:dyDescent="0.45">
      <c r="A73" s="54"/>
      <c r="B73" s="54"/>
      <c r="C73" s="54"/>
      <c r="D73" s="54"/>
      <c r="E73" s="54"/>
      <c r="F73" s="54"/>
      <c r="G73" s="54"/>
      <c r="H73" s="54"/>
      <c r="I73" s="54"/>
      <c r="J73" s="54"/>
      <c r="K73" s="54"/>
      <c r="L73" s="54"/>
      <c r="M73" s="54"/>
      <c r="N73" s="54"/>
      <c r="O73" s="54"/>
      <c r="P73" s="54"/>
      <c r="Q73" s="54"/>
      <c r="R73" s="54"/>
    </row>
    <row r="74" spans="1:18" ht="60" customHeight="1" x14ac:dyDescent="0.45">
      <c r="A74" s="241" t="s">
        <v>7</v>
      </c>
      <c r="B74" s="241"/>
      <c r="C74" s="54"/>
      <c r="D74" s="54"/>
      <c r="E74" s="54"/>
      <c r="F74" s="54"/>
      <c r="G74" s="54"/>
      <c r="H74" s="54"/>
      <c r="I74" s="54"/>
      <c r="J74" s="54"/>
      <c r="K74" s="54"/>
      <c r="L74" s="54"/>
      <c r="M74" s="54"/>
      <c r="N74" s="54"/>
      <c r="O74" s="54"/>
      <c r="P74" s="54"/>
      <c r="Q74" s="54"/>
      <c r="R74" s="54"/>
    </row>
    <row r="75" spans="1:18" ht="90" customHeight="1" x14ac:dyDescent="0.45">
      <c r="A75" s="247" t="str">
        <f>+'CONDICIONES GENERALES'!C11</f>
        <v>1.  Al menos uno de los contratos presentados deberá contener en su objeto el desarrollo de interventoría para obras de infraestructura.</v>
      </c>
      <c r="B75" s="247"/>
      <c r="C75" s="247"/>
      <c r="D75" s="247"/>
      <c r="E75" s="247"/>
      <c r="F75" s="247"/>
      <c r="G75" s="247"/>
      <c r="H75" s="247"/>
      <c r="I75" s="247"/>
      <c r="J75" s="54"/>
      <c r="K75" s="54"/>
      <c r="L75" s="54"/>
      <c r="M75" s="54"/>
      <c r="N75" s="54"/>
      <c r="O75" s="54"/>
      <c r="P75" s="54"/>
      <c r="Q75" s="54"/>
      <c r="R75" s="54"/>
    </row>
    <row r="76" spans="1:18" ht="81" customHeight="1" x14ac:dyDescent="0.45">
      <c r="A76" s="239"/>
      <c r="B76" s="239"/>
      <c r="C76" s="239"/>
      <c r="D76" s="239"/>
      <c r="E76" s="239"/>
      <c r="F76" s="239"/>
      <c r="G76" s="239"/>
      <c r="H76" s="239"/>
      <c r="I76" s="239"/>
      <c r="J76" s="54"/>
      <c r="K76" s="54"/>
      <c r="L76" s="54"/>
      <c r="M76" s="54"/>
      <c r="N76" s="54"/>
      <c r="O76" s="54"/>
      <c r="P76" s="54"/>
      <c r="Q76" s="54"/>
      <c r="R76" s="54"/>
    </row>
    <row r="77" spans="1:18" ht="78.75" customHeight="1" x14ac:dyDescent="0.45">
      <c r="A77" s="54"/>
      <c r="B77" s="54"/>
      <c r="C77" s="54"/>
      <c r="D77" s="54"/>
      <c r="E77" s="54"/>
      <c r="F77" s="54"/>
      <c r="G77" s="54"/>
      <c r="H77" s="54"/>
      <c r="I77" s="54"/>
      <c r="J77" s="54"/>
      <c r="K77" s="54"/>
      <c r="L77" s="54"/>
      <c r="M77" s="54"/>
      <c r="N77" s="54"/>
      <c r="O77" s="54"/>
      <c r="P77" s="54"/>
      <c r="Q77" s="54"/>
      <c r="R77" s="54"/>
    </row>
    <row r="78" spans="1:18" ht="60" customHeight="1" x14ac:dyDescent="0.45">
      <c r="A78" s="240" t="str">
        <f>+'CONDICIONES GENERALES'!C13</f>
        <v>NÚMERO DE CONTRATOS: MINIMO 1 MAXIMO 6 : Si el proponente acredita cumplir con los criterios para considerarse emprendimiento y empresa de mujeres y microempresa, de acuerdo a los criterios de los artículos Artículo 2.2.1.2.4.2.14 a 2.2.1.2.4.2.18 del Decreto 1082 de 2015, adicionados por el artículo 3 del Decreto 1860 del 24 de diciembre de 2021</v>
      </c>
      <c r="B78" s="240"/>
      <c r="C78" s="240"/>
      <c r="D78" s="240"/>
      <c r="E78" s="240"/>
      <c r="F78" s="240"/>
      <c r="G78" s="240"/>
      <c r="H78" s="240"/>
      <c r="I78" s="240"/>
      <c r="J78" s="240"/>
      <c r="K78" s="240"/>
      <c r="L78" s="54"/>
      <c r="M78" s="54"/>
      <c r="N78" s="54"/>
      <c r="O78" s="54"/>
      <c r="P78" s="54"/>
      <c r="Q78" s="54"/>
      <c r="R78" s="54"/>
    </row>
    <row r="79" spans="1:18" ht="84.75" customHeight="1" x14ac:dyDescent="0.45">
      <c r="A79" s="240" t="str">
        <f>+'CONDICIONES GENERALES'!C15</f>
        <v>CONDICIÓN 1: La experiencia a la que se refiere este numeral podrá ser validada mediantelos documentos establecidos en este documento señalados en el numeral 5.1.4.1.6</v>
      </c>
      <c r="B79" s="240"/>
      <c r="C79" s="240"/>
      <c r="D79" s="240"/>
      <c r="E79" s="240"/>
      <c r="F79" s="240"/>
      <c r="G79" s="240"/>
      <c r="H79" s="240"/>
      <c r="I79" s="240"/>
      <c r="J79" s="240"/>
      <c r="K79" s="240"/>
      <c r="L79" s="54"/>
      <c r="M79" s="54"/>
      <c r="N79" s="54"/>
      <c r="O79" s="54"/>
      <c r="P79" s="54"/>
      <c r="Q79" s="54"/>
      <c r="R79" s="54"/>
    </row>
    <row r="80" spans="1:18" ht="66.75" customHeight="1" x14ac:dyDescent="0.45">
      <c r="A80" s="240" t="str">
        <f>+'CONDICIONES GENERALES'!C16</f>
        <v>CONDICIÓN 2: Los contratos aportados para efectos de acreditación de la experiencia requerida deben estar clasificados en 
alguno de los siguientes códigos. 81102600-84111600-92101800-95111500-95111600-95121700-95121900</v>
      </c>
      <c r="B80" s="240"/>
      <c r="C80" s="240"/>
      <c r="D80" s="240"/>
      <c r="E80" s="240"/>
      <c r="F80" s="240"/>
      <c r="G80" s="240"/>
      <c r="H80" s="240"/>
      <c r="I80" s="240"/>
      <c r="J80" s="240"/>
      <c r="K80" s="240"/>
      <c r="L80" s="54"/>
      <c r="M80" s="54"/>
      <c r="N80" s="54"/>
      <c r="O80" s="54"/>
      <c r="P80" s="54"/>
      <c r="Q80" s="54"/>
      <c r="R80" s="54"/>
    </row>
    <row r="81" spans="1:18" ht="109.5" customHeight="1" x14ac:dyDescent="0.45">
      <c r="A81" s="240">
        <f>+'CONDICIONES GENERALES'!C17</f>
        <v>0</v>
      </c>
      <c r="B81" s="240"/>
      <c r="C81" s="240"/>
      <c r="D81" s="240"/>
      <c r="E81" s="240"/>
      <c r="F81" s="240"/>
      <c r="G81" s="240"/>
      <c r="H81" s="240"/>
      <c r="I81" s="240"/>
      <c r="J81" s="240"/>
      <c r="K81" s="240"/>
      <c r="L81" s="54"/>
      <c r="M81" s="54"/>
      <c r="N81" s="54"/>
      <c r="O81" s="54"/>
      <c r="P81" s="54"/>
      <c r="Q81" s="54"/>
      <c r="R81" s="54"/>
    </row>
    <row r="82" spans="1:18" ht="222.75" customHeight="1" x14ac:dyDescent="0.45">
      <c r="A82" s="240" t="str">
        <f>+'CONDICIONES GENERALES'!C18</f>
        <v>CONDICIÓN 4: I. Para el caso de Consorcios o Uniones Temporales, se tendrá en cuenta la experiencia sumada de
sus integrantes. conforme a las siguientes reglas:
En todo caso uno de los integrantes deberá tener una participación igual o superior al 50% en el Consorcio o Unión Temporal que se conforme.
Cada uno de los integrantes deberá acreditar: a) experiencia en SMMLV igual o mayor al 20% del presupuesto oficial respectivo en SMMLV con los contratos que éste integrante aporte y b) una participación igual o superior al 20% en el consorcio o unión temporal que se conforme.
El integrante que tenga el mayor porcentaje de participación (igual o superior al 50%) deberá acreditar mínimo el 50% de experiencia referida al presupuesto oficial y en caso de Unión Temporal deberá estar incluido como ejecutor de las actividades para las cuales presentó la experiencia
solicitada. Sin embargo, sólo uno de los integrantes podrá no aportar experiencia, para lo cual deberá tener un máximo de diez por ciento (10%) de participación</v>
      </c>
      <c r="B82" s="240"/>
      <c r="C82" s="240"/>
      <c r="D82" s="240"/>
      <c r="E82" s="240"/>
      <c r="F82" s="240"/>
      <c r="G82" s="240"/>
      <c r="H82" s="240"/>
      <c r="I82" s="240"/>
      <c r="J82" s="240"/>
      <c r="K82" s="240"/>
      <c r="L82" s="54"/>
      <c r="M82" s="54"/>
      <c r="N82" s="54"/>
      <c r="O82" s="54"/>
      <c r="P82" s="54"/>
      <c r="Q82" s="54"/>
      <c r="R82" s="54"/>
    </row>
    <row r="83" spans="1:18" ht="109.5" customHeight="1" x14ac:dyDescent="0.45">
      <c r="A83" s="240" t="str">
        <f>+'CONDICIONES GENERALES'!C20</f>
        <v>CONDICIÓN 5: H. Cuando el contrato que se aporte para la experiencia haya sido ejecutado por un Consorcio o por una Unión Temporal, y dos (2) o más de sus integrantes conformen un Proponente Plural para participar en el presente proceso, dicho contrato se entenderá aportado como un (1) solo contrato y se tendrá en cuenta para el aporte de la experiencia la sumatoria de los porcentajes de los integrantes del Consorcio o de la Unión Temporal que ejecutaron el contrato y que están participando en el Proceso de Contratación, siempre y cuando en el “Formato 3 – Experiencia” se indique qué integrantes y porcentajes de participación se ofrecen como experiencia.</v>
      </c>
      <c r="B83" s="240"/>
      <c r="C83" s="240"/>
      <c r="D83" s="240"/>
      <c r="E83" s="240"/>
      <c r="F83" s="240"/>
      <c r="G83" s="240"/>
      <c r="H83" s="240"/>
      <c r="I83" s="240"/>
      <c r="J83" s="240"/>
      <c r="K83" s="240"/>
      <c r="L83" s="54"/>
      <c r="M83" s="54"/>
      <c r="N83" s="54"/>
      <c r="O83" s="54"/>
      <c r="P83" s="54"/>
      <c r="Q83" s="54"/>
      <c r="R83" s="54"/>
    </row>
    <row r="84" spans="1:18" ht="131.25" customHeight="1" x14ac:dyDescent="0.45">
      <c r="A84" s="240">
        <f>+'CONDICIONES GENERALES'!C21</f>
        <v>0</v>
      </c>
      <c r="B84" s="240"/>
      <c r="C84" s="240"/>
      <c r="D84" s="240"/>
      <c r="E84" s="240"/>
      <c r="F84" s="240"/>
      <c r="G84" s="240"/>
      <c r="H84" s="240"/>
      <c r="I84" s="240"/>
      <c r="J84" s="240"/>
      <c r="K84" s="240"/>
      <c r="L84" s="54"/>
      <c r="M84" s="54"/>
      <c r="N84" s="54"/>
      <c r="O84" s="54"/>
      <c r="P84" s="54"/>
      <c r="Q84" s="54"/>
      <c r="R84" s="54"/>
    </row>
    <row r="85" spans="1:18" ht="24" thickBot="1" x14ac:dyDescent="0.35">
      <c r="A85" s="21"/>
      <c r="B85" s="21"/>
      <c r="C85" s="22"/>
      <c r="D85" s="22"/>
      <c r="E85" s="22"/>
      <c r="F85" s="246"/>
      <c r="G85" s="246"/>
      <c r="H85" s="246"/>
      <c r="I85" s="246"/>
      <c r="L85" s="21"/>
      <c r="M85" s="21"/>
      <c r="N85" s="21"/>
      <c r="O85" s="21"/>
    </row>
    <row r="86" spans="1:18" ht="20.25" customHeight="1" thickBot="1" x14ac:dyDescent="0.35">
      <c r="D86" s="81" t="s">
        <v>72</v>
      </c>
      <c r="E86" s="82" t="s">
        <v>73</v>
      </c>
      <c r="F86" s="39"/>
      <c r="L86" s="21"/>
      <c r="M86" s="21"/>
      <c r="N86" s="21"/>
      <c r="O86" s="21"/>
    </row>
    <row r="87" spans="1:18" ht="20.25" customHeight="1" x14ac:dyDescent="0.3">
      <c r="D87" s="83">
        <v>1983</v>
      </c>
      <c r="E87" s="84">
        <v>9261</v>
      </c>
      <c r="F87" s="39"/>
      <c r="L87" s="21"/>
      <c r="M87" s="21"/>
      <c r="N87" s="21"/>
      <c r="O87" s="21"/>
    </row>
    <row r="88" spans="1:18" ht="20.25" customHeight="1" x14ac:dyDescent="0.3">
      <c r="D88" s="85">
        <v>1991</v>
      </c>
      <c r="E88" s="86">
        <v>51720</v>
      </c>
      <c r="F88" s="23"/>
      <c r="L88" s="21"/>
      <c r="M88" s="21"/>
      <c r="N88" s="21"/>
      <c r="O88" s="21"/>
    </row>
    <row r="89" spans="1:18" ht="20.25" customHeight="1" x14ac:dyDescent="0.3">
      <c r="D89" s="85">
        <v>1992</v>
      </c>
      <c r="E89" s="86">
        <v>65190</v>
      </c>
      <c r="F89" s="23"/>
      <c r="L89" s="21"/>
      <c r="M89" s="21"/>
      <c r="N89" s="21"/>
      <c r="O89" s="21"/>
    </row>
    <row r="90" spans="1:18" ht="20.25" customHeight="1" x14ac:dyDescent="0.3">
      <c r="D90" s="85">
        <v>1993</v>
      </c>
      <c r="E90" s="86">
        <v>81510</v>
      </c>
      <c r="F90" s="23"/>
      <c r="L90" s="21"/>
      <c r="M90" s="21"/>
      <c r="N90" s="21"/>
      <c r="O90" s="21"/>
    </row>
    <row r="91" spans="1:18" ht="20.25" customHeight="1" x14ac:dyDescent="0.3">
      <c r="D91" s="85">
        <v>1994</v>
      </c>
      <c r="E91" s="86">
        <v>98700</v>
      </c>
      <c r="F91" s="23"/>
      <c r="L91" s="21"/>
      <c r="M91" s="21"/>
      <c r="N91" s="21"/>
      <c r="O91" s="21"/>
    </row>
    <row r="92" spans="1:18" ht="20.25" customHeight="1" x14ac:dyDescent="0.3">
      <c r="D92" s="85">
        <v>1995</v>
      </c>
      <c r="E92" s="86">
        <v>118933</v>
      </c>
      <c r="F92" s="23"/>
      <c r="L92" s="21"/>
      <c r="M92" s="21"/>
      <c r="N92" s="21"/>
      <c r="O92" s="21"/>
    </row>
    <row r="93" spans="1:18" ht="20.25" customHeight="1" x14ac:dyDescent="0.3">
      <c r="D93" s="85">
        <v>1996</v>
      </c>
      <c r="E93" s="86">
        <v>142125</v>
      </c>
      <c r="F93" s="23"/>
      <c r="L93" s="21"/>
      <c r="M93" s="21"/>
      <c r="N93" s="21"/>
      <c r="O93" s="21"/>
    </row>
    <row r="94" spans="1:18" ht="20.25" customHeight="1" x14ac:dyDescent="0.3">
      <c r="D94" s="85">
        <v>1997</v>
      </c>
      <c r="E94" s="86">
        <v>172005</v>
      </c>
      <c r="F94" s="23"/>
    </row>
    <row r="95" spans="1:18" ht="20.25" customHeight="1" x14ac:dyDescent="0.3">
      <c r="D95" s="87">
        <v>1998</v>
      </c>
      <c r="E95" s="88">
        <v>203826</v>
      </c>
      <c r="F95" s="23"/>
    </row>
    <row r="96" spans="1:18" ht="20.25" customHeight="1" x14ac:dyDescent="0.3">
      <c r="D96" s="87">
        <v>1999</v>
      </c>
      <c r="E96" s="88">
        <v>236460</v>
      </c>
      <c r="F96" s="23"/>
    </row>
    <row r="97" spans="4:8" ht="20.25" customHeight="1" x14ac:dyDescent="0.3">
      <c r="D97" s="87">
        <v>2000</v>
      </c>
      <c r="E97" s="88">
        <v>260100</v>
      </c>
      <c r="F97" s="23"/>
    </row>
    <row r="98" spans="4:8" ht="20.25" customHeight="1" x14ac:dyDescent="0.3">
      <c r="D98" s="87">
        <v>2001</v>
      </c>
      <c r="E98" s="88">
        <v>286000</v>
      </c>
      <c r="F98" s="23"/>
    </row>
    <row r="99" spans="4:8" ht="20.25" customHeight="1" x14ac:dyDescent="0.3">
      <c r="D99" s="87">
        <v>2002</v>
      </c>
      <c r="E99" s="88">
        <v>309000</v>
      </c>
      <c r="F99" s="23"/>
    </row>
    <row r="100" spans="4:8" ht="20.25" customHeight="1" x14ac:dyDescent="0.3">
      <c r="D100" s="87">
        <v>2003</v>
      </c>
      <c r="E100" s="88">
        <v>332000</v>
      </c>
      <c r="F100" s="23"/>
    </row>
    <row r="101" spans="4:8" ht="20.25" customHeight="1" x14ac:dyDescent="0.3">
      <c r="D101" s="87">
        <v>2004</v>
      </c>
      <c r="E101" s="88">
        <v>358000</v>
      </c>
      <c r="F101" s="23"/>
    </row>
    <row r="102" spans="4:8" ht="20.25" customHeight="1" x14ac:dyDescent="0.3">
      <c r="D102" s="87">
        <v>2005</v>
      </c>
      <c r="E102" s="88">
        <v>381500</v>
      </c>
      <c r="F102" s="23"/>
    </row>
    <row r="103" spans="4:8" ht="20.25" customHeight="1" x14ac:dyDescent="0.3">
      <c r="D103" s="87">
        <v>2006</v>
      </c>
      <c r="E103" s="88">
        <v>408000</v>
      </c>
      <c r="F103" s="23"/>
    </row>
    <row r="104" spans="4:8" ht="20.25" customHeight="1" x14ac:dyDescent="0.3">
      <c r="D104" s="87">
        <v>2007</v>
      </c>
      <c r="E104" s="88">
        <v>433700</v>
      </c>
      <c r="F104" s="23"/>
    </row>
    <row r="105" spans="4:8" ht="20.25" customHeight="1" x14ac:dyDescent="0.3">
      <c r="D105" s="87">
        <v>2008</v>
      </c>
      <c r="E105" s="88">
        <v>461500</v>
      </c>
      <c r="F105"/>
      <c r="G105" s="78"/>
    </row>
    <row r="106" spans="4:8" ht="20.25" customHeight="1" x14ac:dyDescent="0.3">
      <c r="D106" s="87">
        <v>2009</v>
      </c>
      <c r="E106" s="88">
        <v>496900</v>
      </c>
      <c r="F106" s="23"/>
    </row>
    <row r="107" spans="4:8" ht="20.25" customHeight="1" x14ac:dyDescent="0.3">
      <c r="D107" s="87">
        <v>2010</v>
      </c>
      <c r="E107" s="88">
        <v>515000</v>
      </c>
      <c r="F107" s="77"/>
      <c r="G107" s="78"/>
    </row>
    <row r="108" spans="4:8" ht="20.25" customHeight="1" x14ac:dyDescent="0.3">
      <c r="D108" s="87">
        <v>2011</v>
      </c>
      <c r="E108" s="88">
        <v>535600</v>
      </c>
      <c r="F108" s="71"/>
      <c r="G108" s="78"/>
    </row>
    <row r="109" spans="4:8" ht="20.25" customHeight="1" x14ac:dyDescent="0.3">
      <c r="D109" s="87">
        <v>2012</v>
      </c>
      <c r="E109" s="88">
        <v>566700</v>
      </c>
      <c r="F109" s="23"/>
      <c r="G109" s="79"/>
    </row>
    <row r="110" spans="4:8" ht="20.25" customHeight="1" x14ac:dyDescent="0.3">
      <c r="D110" s="87">
        <v>2013</v>
      </c>
      <c r="E110" s="88">
        <v>589500</v>
      </c>
      <c r="F110" s="23"/>
    </row>
    <row r="111" spans="4:8" ht="20.25" customHeight="1" x14ac:dyDescent="0.3">
      <c r="D111" s="87">
        <v>2014</v>
      </c>
      <c r="E111" s="88">
        <v>616000</v>
      </c>
      <c r="F111" s="23"/>
    </row>
    <row r="112" spans="4:8" ht="20.25" customHeight="1" x14ac:dyDescent="0.3">
      <c r="D112" s="87">
        <v>2015</v>
      </c>
      <c r="E112" s="88">
        <v>644350</v>
      </c>
      <c r="F112" s="23"/>
      <c r="H112" s="21"/>
    </row>
    <row r="113" spans="4:8" ht="20.25" customHeight="1" x14ac:dyDescent="0.3">
      <c r="D113" s="87">
        <v>2016</v>
      </c>
      <c r="E113" s="88">
        <v>689455</v>
      </c>
      <c r="F113" s="23"/>
      <c r="H113" s="21"/>
    </row>
    <row r="114" spans="4:8" ht="20.25" customHeight="1" x14ac:dyDescent="0.3">
      <c r="D114" s="87">
        <v>2017</v>
      </c>
      <c r="E114" s="88">
        <v>737717</v>
      </c>
      <c r="F114" s="23"/>
      <c r="H114" s="21"/>
    </row>
    <row r="115" spans="4:8" ht="20.25" customHeight="1" x14ac:dyDescent="0.3">
      <c r="D115" s="87">
        <v>2018</v>
      </c>
      <c r="E115" s="88">
        <v>781242</v>
      </c>
      <c r="F115" s="23"/>
      <c r="H115" s="21"/>
    </row>
    <row r="116" spans="4:8" ht="20.25" customHeight="1" x14ac:dyDescent="0.3">
      <c r="D116" s="87">
        <v>2019</v>
      </c>
      <c r="E116" s="88">
        <v>828116</v>
      </c>
      <c r="F116" s="23"/>
      <c r="H116" s="21"/>
    </row>
    <row r="117" spans="4:8" ht="20.25" customHeight="1" x14ac:dyDescent="0.3">
      <c r="D117" s="87">
        <v>2020</v>
      </c>
      <c r="E117" s="88">
        <v>877803</v>
      </c>
      <c r="F117" s="23"/>
      <c r="G117" s="111"/>
      <c r="H117" s="21"/>
    </row>
    <row r="118" spans="4:8" ht="20.25" customHeight="1" x14ac:dyDescent="0.3">
      <c r="D118" s="87">
        <v>2021</v>
      </c>
      <c r="E118" s="88">
        <v>908526</v>
      </c>
      <c r="F118" s="23"/>
      <c r="H118" s="21"/>
    </row>
    <row r="119" spans="4:8" ht="20.25" customHeight="1" x14ac:dyDescent="0.3">
      <c r="D119" s="87">
        <v>2022</v>
      </c>
      <c r="E119" s="88">
        <v>1000000</v>
      </c>
      <c r="G119" s="21"/>
      <c r="H119" s="21"/>
    </row>
    <row r="120" spans="4:8" ht="15" customHeight="1" x14ac:dyDescent="0.3">
      <c r="D120" s="87">
        <v>2023</v>
      </c>
      <c r="E120" s="88">
        <v>1160000</v>
      </c>
      <c r="G120" s="21"/>
      <c r="H120" s="21"/>
    </row>
    <row r="121" spans="4:8" ht="24" thickBot="1" x14ac:dyDescent="0.35">
      <c r="D121" s="89">
        <v>2024</v>
      </c>
      <c r="E121" s="90">
        <v>1300000</v>
      </c>
      <c r="G121" s="21"/>
      <c r="H121" s="21"/>
    </row>
    <row r="122" spans="4:8" ht="23.4" x14ac:dyDescent="0.3">
      <c r="G122" s="21"/>
      <c r="H122" s="21"/>
    </row>
    <row r="131" spans="7:7" x14ac:dyDescent="0.3">
      <c r="G131" s="23"/>
    </row>
  </sheetData>
  <sheetProtection formatCells="0" formatColumns="0" formatRows="0" insertColumns="0" insertRows="0" insertHyperlinks="0" deleteColumns="0" deleteRows="0" sort="0" autoFilter="0" pivotTables="0"/>
  <mergeCells count="88">
    <mergeCell ref="K13:L13"/>
    <mergeCell ref="M13:M14"/>
    <mergeCell ref="A21:G21"/>
    <mergeCell ref="A28:H28"/>
    <mergeCell ref="K28:L28"/>
    <mergeCell ref="M28:M29"/>
    <mergeCell ref="B29:C29"/>
    <mergeCell ref="A23:D23"/>
    <mergeCell ref="E23:O27"/>
    <mergeCell ref="A25:B25"/>
    <mergeCell ref="A26:B26"/>
    <mergeCell ref="C26:D26"/>
    <mergeCell ref="C27:D27"/>
    <mergeCell ref="A27:B27"/>
    <mergeCell ref="O13:O14"/>
    <mergeCell ref="B14:C14"/>
    <mergeCell ref="A1:O1"/>
    <mergeCell ref="A2:O2"/>
    <mergeCell ref="A3:O3"/>
    <mergeCell ref="A4:O4"/>
    <mergeCell ref="A8:D8"/>
    <mergeCell ref="E8:O12"/>
    <mergeCell ref="A10:B10"/>
    <mergeCell ref="A11:B11"/>
    <mergeCell ref="C11:D11"/>
    <mergeCell ref="A12:B12"/>
    <mergeCell ref="C12:D12"/>
    <mergeCell ref="N13:N14"/>
    <mergeCell ref="A13:H13"/>
    <mergeCell ref="F85:I85"/>
    <mergeCell ref="A75:I75"/>
    <mergeCell ref="A78:K78"/>
    <mergeCell ref="A79:K79"/>
    <mergeCell ref="A80:K80"/>
    <mergeCell ref="A81:K81"/>
    <mergeCell ref="A82:K82"/>
    <mergeCell ref="A68:L68"/>
    <mergeCell ref="A69:B69"/>
    <mergeCell ref="A70:I70"/>
    <mergeCell ref="A71:I71"/>
    <mergeCell ref="A72:I72"/>
    <mergeCell ref="A66:I66"/>
    <mergeCell ref="K66:R66"/>
    <mergeCell ref="A76:I76"/>
    <mergeCell ref="A83:K83"/>
    <mergeCell ref="A84:K84"/>
    <mergeCell ref="A74:B74"/>
    <mergeCell ref="B16:C16"/>
    <mergeCell ref="I21:K21"/>
    <mergeCell ref="B17:C17"/>
    <mergeCell ref="A62:B62"/>
    <mergeCell ref="K30:K36"/>
    <mergeCell ref="B32:C32"/>
    <mergeCell ref="B34:C34"/>
    <mergeCell ref="B35:C35"/>
    <mergeCell ref="A37:G37"/>
    <mergeCell ref="I37:K37"/>
    <mergeCell ref="B31:C31"/>
    <mergeCell ref="A39:D39"/>
    <mergeCell ref="A41:B41"/>
    <mergeCell ref="A42:B42"/>
    <mergeCell ref="C42:D42"/>
    <mergeCell ref="A43:B43"/>
    <mergeCell ref="M44:M45"/>
    <mergeCell ref="O44:O45"/>
    <mergeCell ref="K46:K56"/>
    <mergeCell ref="B47:C47"/>
    <mergeCell ref="B54:C54"/>
    <mergeCell ref="B55:C55"/>
    <mergeCell ref="B45:C45"/>
    <mergeCell ref="A44:H44"/>
    <mergeCell ref="K44:L44"/>
    <mergeCell ref="A57:G57"/>
    <mergeCell ref="I57:K57"/>
    <mergeCell ref="B18:C18"/>
    <mergeCell ref="B19:C19"/>
    <mergeCell ref="A33:J33"/>
    <mergeCell ref="B48:C48"/>
    <mergeCell ref="B49:C49"/>
    <mergeCell ref="B50:C50"/>
    <mergeCell ref="B52:C52"/>
    <mergeCell ref="A53:J53"/>
    <mergeCell ref="C43:D43"/>
    <mergeCell ref="E39:O43"/>
    <mergeCell ref="K15:K20"/>
    <mergeCell ref="N28:N29"/>
    <mergeCell ref="O28:O29"/>
    <mergeCell ref="N44:N45"/>
  </mergeCells>
  <conditionalFormatting sqref="O21">
    <cfRule type="containsText" dxfId="7" priority="563" operator="containsText" text="NO CUMPLE">
      <formula>NOT(ISERROR(SEARCH("NO CUMPLE",O21)))</formula>
    </cfRule>
    <cfRule type="containsText" dxfId="6" priority="564" operator="containsText" text="CUMPLE">
      <formula>NOT(ISERROR(SEARCH("CUMPLE",O21)))</formula>
    </cfRule>
  </conditionalFormatting>
  <conditionalFormatting sqref="O37">
    <cfRule type="containsText" dxfId="5" priority="3" operator="containsText" text="NO CUMPLE">
      <formula>NOT(ISERROR(SEARCH("NO CUMPLE",O37)))</formula>
    </cfRule>
    <cfRule type="containsText" dxfId="4" priority="4" operator="containsText" text="CUMPLE">
      <formula>NOT(ISERROR(SEARCH("CUMPLE",O37)))</formula>
    </cfRule>
  </conditionalFormatting>
  <conditionalFormatting sqref="O57">
    <cfRule type="containsText" dxfId="3" priority="1" operator="containsText" text="NO CUMPLE">
      <formula>NOT(ISERROR(SEARCH("NO CUMPLE",O57)))</formula>
    </cfRule>
    <cfRule type="containsText" dxfId="2" priority="2" operator="containsText" text="CUMPLE">
      <formula>NOT(ISERROR(SEARCH("CUMPLE",O57)))</formula>
    </cfRule>
  </conditionalFormatting>
  <dataValidations count="1">
    <dataValidation type="list" allowBlank="1" showInputMessage="1" showErrorMessage="1" sqref="O57 O21 M31:N32 M16:N19 O37 M34:N35 M47:N50 M52:N52 M54:N55" xr:uid="{56A64847-BDC6-4C82-93BB-479CB8C7A75A}">
      <formula1>$Q$3:$Q$4</formula1>
    </dataValidation>
  </dataValidations>
  <pageMargins left="0.7" right="0.7" top="0.75" bottom="0.75" header="0.51180555555555496" footer="0.51180555555555496"/>
  <pageSetup scale="56" firstPageNumber="0" orientation="portrait"/>
  <colBreaks count="1" manualBreakCount="1">
    <brk id="11" max="618"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K11"/>
  <sheetViews>
    <sheetView zoomScale="115" zoomScaleNormal="115" zoomScaleSheetLayoutView="100" zoomScalePageLayoutView="70" workbookViewId="0">
      <selection activeCell="J10" sqref="J10"/>
    </sheetView>
  </sheetViews>
  <sheetFormatPr baseColWidth="10" defaultColWidth="11.44140625" defaultRowHeight="13.8" x14ac:dyDescent="0.3"/>
  <cols>
    <col min="1" max="1" width="4.5546875" style="46" customWidth="1"/>
    <col min="2" max="2" width="23.33203125" style="46" customWidth="1"/>
    <col min="3" max="3" width="23.88671875" style="46" customWidth="1"/>
    <col min="4" max="4" width="27.33203125" style="46" customWidth="1"/>
    <col min="5" max="5" width="13.77734375" style="46" customWidth="1"/>
    <col min="6" max="6" width="13.21875" style="46" customWidth="1"/>
    <col min="7" max="7" width="11.109375" style="46" customWidth="1"/>
    <col min="8" max="8" width="15.33203125" style="46" customWidth="1"/>
    <col min="9" max="9" width="14.77734375" style="46" customWidth="1"/>
    <col min="10" max="10" width="14.21875" style="46" customWidth="1"/>
    <col min="11" max="11" width="22.88671875" style="46" customWidth="1"/>
    <col min="12" max="16384" width="11.44140625" style="46"/>
  </cols>
  <sheetData>
    <row r="1" spans="1:11" ht="40.5" customHeight="1" thickBot="1" x14ac:dyDescent="0.35">
      <c r="A1" s="253" t="s">
        <v>74</v>
      </c>
      <c r="B1" s="254"/>
      <c r="C1" s="254"/>
      <c r="D1" s="255"/>
      <c r="E1" s="68"/>
      <c r="F1" s="68"/>
      <c r="G1" s="44"/>
      <c r="H1" s="44"/>
      <c r="I1" s="44" t="s">
        <v>30</v>
      </c>
      <c r="J1" s="45"/>
    </row>
    <row r="2" spans="1:11" ht="31.5" customHeight="1" thickBot="1" x14ac:dyDescent="0.35">
      <c r="A2" s="256" t="s">
        <v>75</v>
      </c>
      <c r="B2" s="257"/>
      <c r="C2" s="257"/>
      <c r="D2" s="258"/>
      <c r="E2" s="70"/>
      <c r="F2" s="70"/>
      <c r="J2" s="47"/>
    </row>
    <row r="3" spans="1:11" ht="11.25" customHeight="1" x14ac:dyDescent="0.3">
      <c r="A3" s="259" t="s">
        <v>31</v>
      </c>
      <c r="B3" s="260"/>
      <c r="C3" s="260"/>
      <c r="D3" s="261"/>
      <c r="E3" s="70"/>
      <c r="F3" s="70"/>
      <c r="J3" s="47"/>
    </row>
    <row r="4" spans="1:11" ht="21" customHeight="1" x14ac:dyDescent="0.3">
      <c r="A4" s="259"/>
      <c r="B4" s="260"/>
      <c r="C4" s="260"/>
      <c r="D4" s="261"/>
      <c r="E4" s="70"/>
      <c r="F4" s="70"/>
      <c r="J4" s="47"/>
    </row>
    <row r="5" spans="1:11" ht="6.75" customHeight="1" thickBot="1" x14ac:dyDescent="0.35">
      <c r="A5" s="262"/>
      <c r="B5" s="263"/>
      <c r="C5" s="263"/>
      <c r="D5" s="264"/>
      <c r="E5" s="69"/>
      <c r="F5" s="69"/>
      <c r="G5" s="48"/>
      <c r="H5" s="48"/>
      <c r="I5" s="48"/>
      <c r="J5" s="49"/>
    </row>
    <row r="6" spans="1:11" ht="4.5" customHeight="1" thickBot="1" x14ac:dyDescent="0.35">
      <c r="A6" s="102"/>
      <c r="B6" s="50"/>
      <c r="C6" s="50"/>
      <c r="D6" s="51"/>
      <c r="E6" s="51"/>
      <c r="F6" s="51"/>
      <c r="G6" s="44"/>
      <c r="H6" s="44"/>
      <c r="I6" s="44"/>
      <c r="J6" s="45"/>
    </row>
    <row r="7" spans="1:11" ht="4.5" customHeight="1" thickBot="1" x14ac:dyDescent="0.35">
      <c r="A7" s="102"/>
      <c r="B7" s="50"/>
      <c r="C7" s="50"/>
      <c r="D7" s="51"/>
      <c r="E7" s="51"/>
      <c r="F7" s="51"/>
      <c r="G7" s="44"/>
      <c r="H7" s="44"/>
      <c r="I7" s="44"/>
      <c r="J7" s="44"/>
    </row>
    <row r="8" spans="1:11" ht="79.05" customHeight="1" x14ac:dyDescent="0.3">
      <c r="A8" s="265" t="s">
        <v>96</v>
      </c>
      <c r="B8" s="266"/>
      <c r="C8" s="116" t="s">
        <v>132</v>
      </c>
      <c r="D8" s="116" t="s">
        <v>131</v>
      </c>
      <c r="E8" s="75" t="s">
        <v>91</v>
      </c>
      <c r="F8" s="75" t="s">
        <v>92</v>
      </c>
      <c r="G8" s="75" t="s">
        <v>93</v>
      </c>
      <c r="H8" s="75" t="s">
        <v>94</v>
      </c>
      <c r="I8" s="75" t="s">
        <v>95</v>
      </c>
      <c r="J8" s="52" t="s">
        <v>33</v>
      </c>
      <c r="K8" s="53" t="s">
        <v>19</v>
      </c>
    </row>
    <row r="9" spans="1:11" ht="46.8" customHeight="1" x14ac:dyDescent="0.3">
      <c r="A9" s="103">
        <v>1</v>
      </c>
      <c r="B9" s="114" t="str">
        <f>+'LISTA DE OFERENTES'!B6</f>
        <v>SOLUCIONES PARA LA INGENIERÍA S.A.S.</v>
      </c>
      <c r="C9" s="163">
        <v>0</v>
      </c>
      <c r="D9" s="115">
        <v>0</v>
      </c>
      <c r="E9" s="128">
        <v>10</v>
      </c>
      <c r="F9" s="128">
        <v>1</v>
      </c>
      <c r="G9" s="128">
        <v>10</v>
      </c>
      <c r="H9" s="128">
        <v>0.25</v>
      </c>
      <c r="I9" s="128">
        <v>0.25</v>
      </c>
      <c r="J9" s="127">
        <f>+SUM(D9:I9)</f>
        <v>21.5</v>
      </c>
      <c r="K9" s="150"/>
    </row>
    <row r="10" spans="1:11" ht="43.8" customHeight="1" x14ac:dyDescent="0.3">
      <c r="A10" s="103">
        <v>2</v>
      </c>
      <c r="B10" s="114" t="str">
        <f>+'LISTA DE OFERENTES'!B7</f>
        <v>AHLA SHUGL INTERNATIONAL SAS</v>
      </c>
      <c r="C10" s="163">
        <v>73.5</v>
      </c>
      <c r="D10" s="115">
        <v>5</v>
      </c>
      <c r="E10" s="128">
        <v>10</v>
      </c>
      <c r="F10" s="151">
        <v>1</v>
      </c>
      <c r="G10" s="128">
        <v>10</v>
      </c>
      <c r="H10" s="128">
        <v>0.25</v>
      </c>
      <c r="I10" s="128">
        <v>0.25</v>
      </c>
      <c r="J10" s="127">
        <f>+SUM(C10:I10)</f>
        <v>100</v>
      </c>
      <c r="K10" s="150"/>
    </row>
    <row r="11" spans="1:11" ht="40.5" customHeight="1" x14ac:dyDescent="0.3">
      <c r="A11" s="103">
        <v>3</v>
      </c>
      <c r="B11" s="114" t="str">
        <f>+'LISTA DE OFERENTES'!B8</f>
        <v>CONSORCIO APIN 2024.</v>
      </c>
      <c r="C11" s="163">
        <v>0</v>
      </c>
      <c r="D11" s="115">
        <v>0</v>
      </c>
      <c r="E11" s="169">
        <v>10</v>
      </c>
      <c r="F11" s="169">
        <v>1</v>
      </c>
      <c r="G11" s="169">
        <v>10</v>
      </c>
      <c r="H11" s="169">
        <v>0.25</v>
      </c>
      <c r="I11" s="169">
        <v>0.25</v>
      </c>
      <c r="J11" s="170">
        <f t="shared" ref="J11" si="0">+SUM(D11:I11)</f>
        <v>21.5</v>
      </c>
      <c r="K11" s="150"/>
    </row>
  </sheetData>
  <autoFilter ref="A8:K11" xr:uid="{00000000-0009-0000-0000-000005000000}">
    <filterColumn colId="0" showButton="0"/>
    <sortState xmlns:xlrd2="http://schemas.microsoft.com/office/spreadsheetml/2017/richdata2" ref="A9:M11">
      <sortCondition ref="A8:A11"/>
    </sortState>
  </autoFilter>
  <mergeCells count="4">
    <mergeCell ref="A1:D1"/>
    <mergeCell ref="A2:D2"/>
    <mergeCell ref="A3:D5"/>
    <mergeCell ref="A8:B8"/>
  </mergeCells>
  <pageMargins left="0.7" right="0.7" top="0.75" bottom="0.75" header="0.3" footer="0.3"/>
  <pageSetup paperSize="9" scale="47" orientation="landscape" r:id="rId1"/>
  <drawing r:id="rId2"/>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0097A0-0473-4E0D-A98D-CFBD68E6E500}">
  <sheetPr>
    <tabColor theme="5" tint="0.59999389629810485"/>
  </sheetPr>
  <dimension ref="A1:F9"/>
  <sheetViews>
    <sheetView tabSelected="1" workbookViewId="0">
      <selection activeCell="F37" sqref="F37"/>
    </sheetView>
  </sheetViews>
  <sheetFormatPr baseColWidth="10" defaultColWidth="8.88671875" defaultRowHeight="14.4" x14ac:dyDescent="0.3"/>
  <cols>
    <col min="1" max="1" width="8.33203125" customWidth="1"/>
    <col min="2" max="2" width="45.44140625" customWidth="1"/>
    <col min="3" max="3" width="18.33203125" customWidth="1"/>
    <col min="4" max="4" width="20.5546875" customWidth="1"/>
    <col min="5" max="5" width="19" customWidth="1"/>
    <col min="6" max="6" width="22.6640625" customWidth="1"/>
  </cols>
  <sheetData>
    <row r="1" spans="1:6" ht="25.8" x14ac:dyDescent="0.5">
      <c r="A1" s="267" t="s">
        <v>74</v>
      </c>
      <c r="B1" s="268"/>
      <c r="C1" s="268"/>
      <c r="D1" s="268"/>
      <c r="E1" s="268"/>
      <c r="F1" s="268"/>
    </row>
    <row r="2" spans="1:6" ht="25.8" x14ac:dyDescent="0.5">
      <c r="A2" s="269" t="s">
        <v>75</v>
      </c>
      <c r="B2" s="270"/>
      <c r="C2" s="270"/>
      <c r="D2" s="270"/>
      <c r="E2" s="270"/>
      <c r="F2" s="270"/>
    </row>
    <row r="3" spans="1:6" ht="26.4" thickBot="1" x14ac:dyDescent="0.55000000000000004">
      <c r="A3" s="271" t="s">
        <v>34</v>
      </c>
      <c r="B3" s="272"/>
      <c r="C3" s="272"/>
      <c r="D3" s="272"/>
      <c r="E3" s="272"/>
      <c r="F3" s="272"/>
    </row>
    <row r="4" spans="1:6" ht="72.75" customHeight="1" x14ac:dyDescent="0.3">
      <c r="A4" s="273" t="str">
        <f>+'CONDICIONES GENERALES'!C3</f>
        <v>OBJETO: “REALIZAR EL SEGUIMIENTO A LA ESTABILIDAD Y CALIDAD DE LAS OBRAS DE INFRAESTRUCTURA EJECUTADAS CON RECURSOS DE LA
ALCALDIA LOCAL DE PUENTE ARANDA QUE CUENTAN CON PÓLIZAS DE ESTABILIDAD VIGENTES, EN CUMPLIMIENTO DEL NUMERAL 4°, ARTÍCULO 4° DE LA LEY 80 DE 1993”</v>
      </c>
      <c r="B4" s="274"/>
      <c r="C4" s="274"/>
      <c r="D4" s="274"/>
      <c r="E4" s="274"/>
      <c r="F4" s="274"/>
    </row>
    <row r="5" spans="1:6" ht="7.5" customHeight="1" x14ac:dyDescent="0.5">
      <c r="A5" s="145" t="s">
        <v>28</v>
      </c>
      <c r="B5" s="146" t="s">
        <v>28</v>
      </c>
      <c r="C5" s="146"/>
      <c r="D5" s="146"/>
      <c r="E5" s="147"/>
      <c r="F5" s="147"/>
    </row>
    <row r="6" spans="1:6" ht="45.75" customHeight="1" x14ac:dyDescent="0.3">
      <c r="A6" s="148" t="s">
        <v>35</v>
      </c>
      <c r="B6" s="149" t="s">
        <v>36</v>
      </c>
      <c r="C6" s="149" t="s">
        <v>37</v>
      </c>
      <c r="D6" s="149" t="s">
        <v>38</v>
      </c>
      <c r="E6" s="149" t="s">
        <v>39</v>
      </c>
      <c r="F6" s="149" t="s">
        <v>40</v>
      </c>
    </row>
    <row r="7" spans="1:6" ht="27.75" customHeight="1" x14ac:dyDescent="0.3">
      <c r="A7" s="106">
        <v>1</v>
      </c>
      <c r="B7" s="107" t="str">
        <f>+'LISTA DE OFERENTES'!B6</f>
        <v>SOLUCIONES PARA LA INGENIERÍA S.A.S.</v>
      </c>
      <c r="C7" s="167" t="s">
        <v>42</v>
      </c>
      <c r="D7" s="108" t="s">
        <v>150</v>
      </c>
      <c r="E7" s="164" t="s">
        <v>42</v>
      </c>
      <c r="F7" s="109" t="s">
        <v>150</v>
      </c>
    </row>
    <row r="8" spans="1:6" ht="27.75" customHeight="1" x14ac:dyDescent="0.3">
      <c r="A8" s="106">
        <v>2</v>
      </c>
      <c r="B8" s="107" t="str">
        <f>+'LISTA DE OFERENTES'!B7</f>
        <v>AHLA SHUGL INTERNATIONAL SAS</v>
      </c>
      <c r="C8" s="167" t="s">
        <v>42</v>
      </c>
      <c r="D8" s="109" t="s">
        <v>150</v>
      </c>
      <c r="E8" s="164" t="s">
        <v>42</v>
      </c>
      <c r="F8" s="109" t="s">
        <v>150</v>
      </c>
    </row>
    <row r="9" spans="1:6" ht="27.75" customHeight="1" x14ac:dyDescent="0.3">
      <c r="A9" s="106">
        <v>3</v>
      </c>
      <c r="B9" s="107" t="str">
        <f>+'LISTA DE OFERENTES'!B8</f>
        <v>CONSORCIO APIN 2024.</v>
      </c>
      <c r="C9" s="168" t="s">
        <v>149</v>
      </c>
      <c r="D9" s="109" t="s">
        <v>151</v>
      </c>
      <c r="E9" s="164" t="s">
        <v>44</v>
      </c>
      <c r="F9" s="109" t="s">
        <v>152</v>
      </c>
    </row>
  </sheetData>
  <mergeCells count="4">
    <mergeCell ref="A1:F1"/>
    <mergeCell ref="A2:F2"/>
    <mergeCell ref="A3:F3"/>
    <mergeCell ref="A4:F4"/>
  </mergeCells>
  <conditionalFormatting sqref="C7:F9">
    <cfRule type="beginsWith" dxfId="1" priority="1" operator="beginsWith" text="NO HABILITADO">
      <formula>LEFT(C7,LEN("NO HABILITADO"))="NO HABILITADO"</formula>
    </cfRule>
    <cfRule type="beginsWith" dxfId="0" priority="2" operator="beginsWith" text="HABILITADO">
      <formula>LEFT(C7,LEN("HABILITADO"))="HABILITADO"</formula>
    </cfRule>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1F031A-8CF0-4CA5-A195-B67DF79D4F3F}">
  <dimension ref="A1:G16"/>
  <sheetViews>
    <sheetView workbookViewId="0">
      <selection activeCell="A3" sqref="A3:D4"/>
    </sheetView>
  </sheetViews>
  <sheetFormatPr baseColWidth="10" defaultColWidth="8.88671875" defaultRowHeight="14.4" x14ac:dyDescent="0.3"/>
  <cols>
    <col min="2" max="2" width="37.6640625" customWidth="1"/>
    <col min="3" max="3" width="18.88671875" customWidth="1"/>
    <col min="4" max="4" width="23" customWidth="1"/>
    <col min="5" max="5" width="17.5546875" customWidth="1"/>
    <col min="6" max="6" width="15.88671875" customWidth="1"/>
    <col min="7" max="7" width="24.33203125" customWidth="1"/>
  </cols>
  <sheetData>
    <row r="1" spans="1:7" ht="27.75" customHeight="1" x14ac:dyDescent="0.45">
      <c r="A1" s="275" t="s">
        <v>74</v>
      </c>
      <c r="B1" s="276"/>
      <c r="C1" s="276"/>
      <c r="D1" s="277"/>
    </row>
    <row r="2" spans="1:7" ht="24.75" customHeight="1" x14ac:dyDescent="0.35">
      <c r="A2" s="278" t="s">
        <v>75</v>
      </c>
      <c r="B2" s="279"/>
      <c r="C2" s="279"/>
      <c r="D2" s="280"/>
    </row>
    <row r="3" spans="1:7" ht="15" customHeight="1" x14ac:dyDescent="0.3">
      <c r="A3" s="281" t="s">
        <v>41</v>
      </c>
      <c r="B3" s="282"/>
      <c r="C3" s="282"/>
      <c r="D3" s="283"/>
    </row>
    <row r="4" spans="1:7" ht="15" customHeight="1" x14ac:dyDescent="0.3">
      <c r="A4" s="284"/>
      <c r="B4" s="285"/>
      <c r="C4" s="285"/>
      <c r="D4" s="286"/>
    </row>
    <row r="5" spans="1:7" ht="15" customHeight="1" x14ac:dyDescent="0.3">
      <c r="A5" s="287" t="s">
        <v>76</v>
      </c>
      <c r="B5" s="288"/>
      <c r="C5" s="288"/>
      <c r="D5" s="289"/>
    </row>
    <row r="6" spans="1:7" ht="15.75" customHeight="1" x14ac:dyDescent="0.3">
      <c r="A6" s="290"/>
      <c r="B6" s="291"/>
      <c r="C6" s="291"/>
      <c r="D6" s="292"/>
    </row>
    <row r="7" spans="1:7" x14ac:dyDescent="0.3">
      <c r="A7" s="137" t="s">
        <v>14</v>
      </c>
      <c r="B7" s="138" t="s">
        <v>32</v>
      </c>
      <c r="C7" s="139"/>
      <c r="D7" s="140"/>
      <c r="E7" s="140"/>
      <c r="F7" s="141"/>
      <c r="G7" s="142"/>
    </row>
    <row r="8" spans="1:7" x14ac:dyDescent="0.3">
      <c r="A8" s="136">
        <f>+'LISTA DE OFERENTES'!A6</f>
        <v>1</v>
      </c>
      <c r="B8" s="136" t="str">
        <f>+'LISTA DE OFERENTES'!B6</f>
        <v>SOLUCIONES PARA LA INGENIERÍA S.A.S.</v>
      </c>
      <c r="C8" s="129"/>
      <c r="D8" s="143"/>
      <c r="E8" s="130"/>
      <c r="F8" s="130"/>
      <c r="G8" s="130"/>
    </row>
    <row r="9" spans="1:7" x14ac:dyDescent="0.3">
      <c r="A9" s="136">
        <f>+'LISTA DE OFERENTES'!A7</f>
        <v>2</v>
      </c>
      <c r="B9" s="136" t="str">
        <f>+'LISTA DE OFERENTES'!B7</f>
        <v>AHLA SHUGL INTERNATIONAL SAS</v>
      </c>
      <c r="C9" s="131"/>
      <c r="D9" s="133"/>
      <c r="E9" s="132"/>
      <c r="F9" s="132"/>
      <c r="G9" s="132"/>
    </row>
    <row r="10" spans="1:7" x14ac:dyDescent="0.3">
      <c r="A10" s="136">
        <f>+'LISTA DE OFERENTES'!A8</f>
        <v>3</v>
      </c>
      <c r="B10" s="136" t="str">
        <f>+'LISTA DE OFERENTES'!B8</f>
        <v>CONSORCIO APIN 2024.</v>
      </c>
      <c r="C10" s="131"/>
      <c r="D10" s="133"/>
      <c r="E10" s="132"/>
      <c r="F10" s="132"/>
      <c r="G10" s="132"/>
    </row>
    <row r="12" spans="1:7" x14ac:dyDescent="0.3">
      <c r="D12" s="71"/>
    </row>
    <row r="13" spans="1:7" ht="15.6" x14ac:dyDescent="0.3">
      <c r="C13" s="134"/>
      <c r="D13" s="135"/>
    </row>
    <row r="16" spans="1:7" x14ac:dyDescent="0.3">
      <c r="D16" s="71"/>
    </row>
  </sheetData>
  <mergeCells count="5">
    <mergeCell ref="A1:D1"/>
    <mergeCell ref="A2:D2"/>
    <mergeCell ref="A3:D4"/>
    <mergeCell ref="A5:D5"/>
    <mergeCell ref="A6:D6"/>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BB375352CD749D459A7B8005EF9FD8E7" ma:contentTypeVersion="13" ma:contentTypeDescription="Crear nuevo documento." ma:contentTypeScope="" ma:versionID="f4e623f5b1e0533c37e059d4abab3a4d">
  <xsd:schema xmlns:xsd="http://www.w3.org/2001/XMLSchema" xmlns:xs="http://www.w3.org/2001/XMLSchema" xmlns:p="http://schemas.microsoft.com/office/2006/metadata/properties" xmlns:ns3="e4dbb700-c511-4ee3-a312-b224bf564eff" xmlns:ns4="badd6a06-ad6f-4965-a6f2-eec033803b2b" targetNamespace="http://schemas.microsoft.com/office/2006/metadata/properties" ma:root="true" ma:fieldsID="dac93a41348b066fa2bf7fdc7d5b06b6" ns3:_="" ns4:_="">
    <xsd:import namespace="e4dbb700-c511-4ee3-a312-b224bf564eff"/>
    <xsd:import namespace="badd6a06-ad6f-4965-a6f2-eec033803b2b"/>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AutoKeyPoints" minOccurs="0"/>
                <xsd:element ref="ns3:MediaServiceKeyPoint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4dbb700-c511-4ee3-a312-b224bf564e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add6a06-ad6f-4965-a6f2-eec033803b2b"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652F2A9-DFB2-4F34-8F48-ED14F2AF3854}">
  <ds:schemaRefs>
    <ds:schemaRef ds:uri="http://schemas.microsoft.com/sharepoint/v3/contenttype/forms"/>
  </ds:schemaRefs>
</ds:datastoreItem>
</file>

<file path=customXml/itemProps2.xml><?xml version="1.0" encoding="utf-8"?>
<ds:datastoreItem xmlns:ds="http://schemas.openxmlformats.org/officeDocument/2006/customXml" ds:itemID="{C03F0E43-118A-40DD-AFC7-5BA1F0667C72}">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D129DF3D-6C0A-4081-8557-D66B4BB1F31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4dbb700-c511-4ee3-a312-b224bf564eff"/>
    <ds:schemaRef ds:uri="badd6a06-ad6f-4965-a6f2-eec033803b2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1</vt:i4>
      </vt:variant>
    </vt:vector>
  </HeadingPairs>
  <TitlesOfParts>
    <vt:vector size="8" baseType="lpstr">
      <vt:lpstr>LISTAS</vt:lpstr>
      <vt:lpstr>CONDICIONES GENERALES</vt:lpstr>
      <vt:lpstr>LISTA DE OFERENTES</vt:lpstr>
      <vt:lpstr>EVALUACION TÉC</vt:lpstr>
      <vt:lpstr>F. PONDERABLES</vt:lpstr>
      <vt:lpstr>RESUMEN CALIFICACION FINAL</vt:lpstr>
      <vt:lpstr>PUNTAJE EXPERIENCIA</vt:lpstr>
      <vt:lpstr>'F. PONDERABLES'!Área_de_impresión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Hader Rodríguez</dc:creator>
  <cp:keywords/>
  <dc:description/>
  <cp:lastModifiedBy>FABER STEVEN VACA MARTINEZ</cp:lastModifiedBy>
  <cp:revision>3</cp:revision>
  <dcterms:created xsi:type="dcterms:W3CDTF">2016-11-29T14:57:14Z</dcterms:created>
  <dcterms:modified xsi:type="dcterms:W3CDTF">2024-12-18T20:37:45Z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y fmtid="{D5CDD505-2E9C-101B-9397-08002B2CF9AE}" pid="8" name="ContentTypeId">
    <vt:lpwstr>0x010100BB375352CD749D459A7B8005EF9FD8E7</vt:lpwstr>
  </property>
</Properties>
</file>